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25600" windowHeight="16000" tabRatio="880"/>
  </bookViews>
  <sheets>
    <sheet name="Index" sheetId="1" r:id="rId1"/>
    <sheet name="Input" sheetId="2" r:id="rId2"/>
    <sheet name="LAFs" sheetId="3" r:id="rId3"/>
    <sheet name="DRM" sheetId="4" r:id="rId4"/>
    <sheet name="SM" sheetId="5" r:id="rId5"/>
    <sheet name="Loads" sheetId="6" r:id="rId6"/>
    <sheet name="Multi" sheetId="7" r:id="rId7"/>
    <sheet name="SMD" sheetId="8" r:id="rId8"/>
    <sheet name="AMD" sheetId="9" r:id="rId9"/>
    <sheet name="Otex" sheetId="10" r:id="rId10"/>
    <sheet name="Contrib" sheetId="11" r:id="rId11"/>
    <sheet name="Yard" sheetId="12" r:id="rId12"/>
    <sheet name="Standing" sheetId="13" r:id="rId13"/>
    <sheet name="AggCap" sheetId="14" r:id="rId14"/>
    <sheet name="Reactive" sheetId="15" r:id="rId15"/>
    <sheet name="Aggreg" sheetId="16" r:id="rId16"/>
    <sheet name="Revenue" sheetId="17" r:id="rId17"/>
    <sheet name="Scaler" sheetId="18" r:id="rId18"/>
    <sheet name="Adjust" sheetId="19" r:id="rId19"/>
    <sheet name="Tariffs" sheetId="20" r:id="rId20"/>
    <sheet name="Summary" sheetId="21" r:id="rId21"/>
    <sheet name="M-ATW" sheetId="22" r:id="rId22"/>
    <sheet name="M-Rev" sheetId="23" r:id="rId23"/>
    <sheet name="CData" sheetId="24" r:id="rId24"/>
    <sheet name="CTables" sheetId="25" r:id="rId25"/>
  </sheets>
  <definedNames>
    <definedName name="_xlnm._FilterDatabase" localSheetId="0" hidden="1">Index!$A$28:$C$249</definedName>
    <definedName name="_xlnm.Print_Area" localSheetId="1">Input!$A$1:$J$488</definedName>
    <definedName name="_xlnm.Print_Area" localSheetId="6">Multi!$A:$V</definedName>
  </definedNames>
  <calcPr calcId="124519" fullCalcOnLoad="1"/>
</workbook>
</file>

<file path=xl/sharedStrings.xml><?xml version="1.0" encoding="utf-8"?>
<sst xmlns="http://schemas.openxmlformats.org/spreadsheetml/2006/main" count="8506" uniqueCount="1895">
  <si>
    <t>1000. Company, charging year, data version</t>
  </si>
  <si>
    <t>Company</t>
  </si>
  <si>
    <t>Year</t>
  </si>
  <si>
    <t>Version</t>
  </si>
  <si>
    <t>Company, charging year, data version</t>
  </si>
  <si>
    <t>no company</t>
  </si>
  <si>
    <t>no year</t>
  </si>
  <si>
    <t>no data version</t>
  </si>
  <si>
    <t>1001. CDCM target revenue (monetary amounts in £)</t>
  </si>
  <si>
    <t>Further description</t>
  </si>
  <si>
    <t>Term</t>
  </si>
  <si>
    <t>CRC</t>
  </si>
  <si>
    <t>Value</t>
  </si>
  <si>
    <t>Revenue elements and subtotals (£/year)</t>
  </si>
  <si>
    <t>Base Demand Revenue Before Inflation</t>
  </si>
  <si>
    <t>RPI Indexation Factor</t>
  </si>
  <si>
    <t>Merger Adjustment</t>
  </si>
  <si>
    <t>Base Demand Revenue</t>
  </si>
  <si>
    <t>Pass-Through Business Rates</t>
  </si>
  <si>
    <t>Pass-Through Licence Fees</t>
  </si>
  <si>
    <t>Pass-Through Transmission Exit</t>
  </si>
  <si>
    <t>Pass-Through Price Control Reopener</t>
  </si>
  <si>
    <t>Pass-Through Others</t>
  </si>
  <si>
    <t>Allowed Pass-Through Items</t>
  </si>
  <si>
    <t>Losses Incentive #1</t>
  </si>
  <si>
    <t>Losses Incentive #2</t>
  </si>
  <si>
    <t>Losses Incentive #3</t>
  </si>
  <si>
    <t>Losses Incentive #4</t>
  </si>
  <si>
    <t>Quality of Service Incentive Adjustment</t>
  </si>
  <si>
    <t>Transmission Connection Point Charges Incentive Adjustment</t>
  </si>
  <si>
    <t>Innovation Funding Incentive Adjustment</t>
  </si>
  <si>
    <t>Incentive Revenue for Distributed Generation</t>
  </si>
  <si>
    <t>Connection Guaranteed Standards Systems &amp; Processes penalty</t>
  </si>
  <si>
    <t>Low Carbon Network Fund #1</t>
  </si>
  <si>
    <t>Low Carbon Network Fund #2</t>
  </si>
  <si>
    <t>Low Carbon Network Fund #3</t>
  </si>
  <si>
    <t>Incentive Revenue and Other Adjustments</t>
  </si>
  <si>
    <t>Correction Factor</t>
  </si>
  <si>
    <t>Tax Trigger Mechanism Adjustment</t>
  </si>
  <si>
    <t>Total Allowed Revenue</t>
  </si>
  <si>
    <t>Other 1. Excluded services - Top-up, standby, and enhanced system security</t>
  </si>
  <si>
    <t>Other 2. Excluded services - Revenue protection services</t>
  </si>
  <si>
    <t>Other 3. Excluded services - Miscellaneous</t>
  </si>
  <si>
    <t>Other 4.</t>
  </si>
  <si>
    <t>Other 5.</t>
  </si>
  <si>
    <t>Total Other Revenue to be Recovered by Use of System Charges</t>
  </si>
  <si>
    <t>Total Revenue for Use of System Charges</t>
  </si>
  <si>
    <t>1. Revenue raised outside CDCM - EDCM and Certain Interconnector Revenue</t>
  </si>
  <si>
    <t>2. Voluntary under-recovery</t>
  </si>
  <si>
    <t>3. Revenue raised outside CDCM</t>
  </si>
  <si>
    <t>4. Revenue raised outside CDCM</t>
  </si>
  <si>
    <t>Total Revenue to be raised outside the CDCM</t>
  </si>
  <si>
    <t>Latest Forecast of CDCM Revenue</t>
  </si>
  <si>
    <t>A1</t>
  </si>
  <si>
    <t>A2</t>
  </si>
  <si>
    <t>A3</t>
  </si>
  <si>
    <t>A = A1*A2 – A3</t>
  </si>
  <si>
    <t>B1</t>
  </si>
  <si>
    <t>B2</t>
  </si>
  <si>
    <t>B3</t>
  </si>
  <si>
    <t>B4</t>
  </si>
  <si>
    <t>B5</t>
  </si>
  <si>
    <t>B=B1+B2+B3+B4+B5</t>
  </si>
  <si>
    <t>C1</t>
  </si>
  <si>
    <t>C2</t>
  </si>
  <si>
    <t>C3</t>
  </si>
  <si>
    <t>C4</t>
  </si>
  <si>
    <t>C5</t>
  </si>
  <si>
    <t>C6</t>
  </si>
  <si>
    <t>C7</t>
  </si>
  <si>
    <t>C=C1+C2+C3+C4+C5+C6+C7</t>
  </si>
  <si>
    <t>D</t>
  </si>
  <si>
    <t>E</t>
  </si>
  <si>
    <t>F=A+B+C+D+E</t>
  </si>
  <si>
    <t>G1 (see note 1)</t>
  </si>
  <si>
    <t>G2 (see note 1)</t>
  </si>
  <si>
    <t>G3 (see note 1)</t>
  </si>
  <si>
    <t>G4</t>
  </si>
  <si>
    <t>G5</t>
  </si>
  <si>
    <t>G=G1+G2+G3+G4+G5</t>
  </si>
  <si>
    <t>H = F + G</t>
  </si>
  <si>
    <t>I1</t>
  </si>
  <si>
    <t>I2</t>
  </si>
  <si>
    <t>I3</t>
  </si>
  <si>
    <t>I4</t>
  </si>
  <si>
    <t>I=I1+I2+I3+I4</t>
  </si>
  <si>
    <t>J = H – I</t>
  </si>
  <si>
    <t>PUt</t>
  </si>
  <si>
    <t>PIADt</t>
  </si>
  <si>
    <t>MGt</t>
  </si>
  <si>
    <t>BRt</t>
  </si>
  <si>
    <t>RBt</t>
  </si>
  <si>
    <t>LFt</t>
  </si>
  <si>
    <t>TBt</t>
  </si>
  <si>
    <t>UNCt</t>
  </si>
  <si>
    <t>MPTt, HBt, IEDt</t>
  </si>
  <si>
    <t>PTt</t>
  </si>
  <si>
    <t>UILt</t>
  </si>
  <si>
    <t>PCOLt</t>
  </si>
  <si>
    <t>–COLt</t>
  </si>
  <si>
    <t>PPLt</t>
  </si>
  <si>
    <t>IQt</t>
  </si>
  <si>
    <t>ITt</t>
  </si>
  <si>
    <t>IFIt</t>
  </si>
  <si>
    <t>IGt</t>
  </si>
  <si>
    <t>CGSRAt, CGSSPt, AUMt</t>
  </si>
  <si>
    <t>LCN1t</t>
  </si>
  <si>
    <t>LCN2t</t>
  </si>
  <si>
    <t>LCN3t</t>
  </si>
  <si>
    <t>–Kt</t>
  </si>
  <si>
    <t>CTRAt</t>
  </si>
  <si>
    <t>ARt</t>
  </si>
  <si>
    <t>ES4</t>
  </si>
  <si>
    <t>ES5</t>
  </si>
  <si>
    <t>ES7</t>
  </si>
  <si>
    <t>CRC3</t>
  </si>
  <si>
    <t>CRC4</t>
  </si>
  <si>
    <t>CRC7</t>
  </si>
  <si>
    <t>CRC8</t>
  </si>
  <si>
    <t>CRC9</t>
  </si>
  <si>
    <t>CRC10</t>
  </si>
  <si>
    <t>CRC11</t>
  </si>
  <si>
    <t>CRC12</t>
  </si>
  <si>
    <t>CRC13</t>
  </si>
  <si>
    <t>CRC15</t>
  </si>
  <si>
    <t>Note 1: Revenues associated with excluded services should only be included insofar as they are charged as Use of System Charges.</t>
  </si>
  <si>
    <t>1010. Financial and general assumptions</t>
  </si>
  <si>
    <t>Sources: financial assumptions; calendar; network model.</t>
  </si>
  <si>
    <t>These financial assumptions determine the annuity rate applied to convert the asset values of the network model into an annual charge.</t>
  </si>
  <si>
    <t>Rate of return</t>
  </si>
  <si>
    <t>Annualisation period (years)</t>
  </si>
  <si>
    <t>Annuity proportion for customer-contributed assets</t>
  </si>
  <si>
    <t>Power factor</t>
  </si>
  <si>
    <t>Days in the charging year</t>
  </si>
  <si>
    <t>Financial and general assumptions</t>
  </si>
  <si>
    <t>1017. Diversity allowance between top and bottom of network level</t>
  </si>
  <si>
    <t>Source: operational data analysis and/or network model.</t>
  </si>
  <si>
    <t>The diversity figure against GSP is the diversity between GSP Group (the whole system) and individual GSPs.</t>
  </si>
  <si>
    <t xml:space="preserve">The diversity figure against 132kV is the diversity between GSPs (the top of the 132kV network) and 132kV/EHV bulk supply points (the bottom of the 132kV network). </t>
  </si>
  <si>
    <t xml:space="preserve">The diversity figure against EHV is the diversity between 132kV/EHV bulk supply points (the top of the EHV network) and EHV/HV primary substations (the bottom of the EHV network). </t>
  </si>
  <si>
    <t xml:space="preserve">The diversity figure against HV is the diversity between EHV/HV primary substations (the top of the HV network) and HV/LV substations (the bottom of the HV network). </t>
  </si>
  <si>
    <t>Diversity allowance between top and bottom of network level</t>
  </si>
  <si>
    <t>GSPs</t>
  </si>
  <si>
    <t>132kV</t>
  </si>
  <si>
    <t>132kV/EHV</t>
  </si>
  <si>
    <t>EHV</t>
  </si>
  <si>
    <t>EHV/HV</t>
  </si>
  <si>
    <t>HV</t>
  </si>
  <si>
    <t>HV/LV</t>
  </si>
  <si>
    <t>LV circuits</t>
  </si>
  <si>
    <t>1018. Proportion of relevant load going through 132kV/HV direct transformation</t>
  </si>
  <si>
    <t>132kV/HV</t>
  </si>
  <si>
    <t>1019. Network model GSP peak demand (MW)</t>
  </si>
  <si>
    <t>Network model GSP peak demand (MW)</t>
  </si>
  <si>
    <t>1020. Gross asset cost by network level (£)</t>
  </si>
  <si>
    <t>Gross assets £</t>
  </si>
  <si>
    <t>1022. LV service model asset cost (£)</t>
  </si>
  <si>
    <t>LV service model 1</t>
  </si>
  <si>
    <t>LV service model 2</t>
  </si>
  <si>
    <t>LV service model 3</t>
  </si>
  <si>
    <t>LV service model 4</t>
  </si>
  <si>
    <t>LV service model 5</t>
  </si>
  <si>
    <t>LV service model 6</t>
  </si>
  <si>
    <t>LV service model 7</t>
  </si>
  <si>
    <t>LV service model 8</t>
  </si>
  <si>
    <t>LV service model asset cost (£)</t>
  </si>
  <si>
    <t>1023. HV service model asset cost (£)</t>
  </si>
  <si>
    <t>HV service model 1</t>
  </si>
  <si>
    <t>HV service model 2</t>
  </si>
  <si>
    <t>HV service model 3</t>
  </si>
  <si>
    <t>HV service model 4</t>
  </si>
  <si>
    <t>HV service model 5</t>
  </si>
  <si>
    <t>HV service model asset cost (£)</t>
  </si>
  <si>
    <t>1025. Matrix of applicability of LV service models to tariffs with fixed charges</t>
  </si>
  <si>
    <t>Domestic Unrestricted</t>
  </si>
  <si>
    <t>Domestic Two Rate</t>
  </si>
  <si>
    <t>Small Non Domestic Unrestricted</t>
  </si>
  <si>
    <t>Small Non Domestic Two Rate</t>
  </si>
  <si>
    <t>LV Medium Non-Domestic</t>
  </si>
  <si>
    <t>LV Sub Medium Non-Domestic</t>
  </si>
  <si>
    <t>LV Network Domestic</t>
  </si>
  <si>
    <t>LV Network Non-Domestic Non-CT</t>
  </si>
  <si>
    <t>LV HH Metered</t>
  </si>
  <si>
    <t>LV Sub HH Metered</t>
  </si>
  <si>
    <t>LV Generation NHH or Aggregate HH</t>
  </si>
  <si>
    <t>LV Sub Generation NHH</t>
  </si>
  <si>
    <t>LV Generation Intermittent</t>
  </si>
  <si>
    <t>LV Generation Non-Intermittent</t>
  </si>
  <si>
    <t>LV Sub Generation Intermittent</t>
  </si>
  <si>
    <t>LV Sub Generation Non-Intermittent</t>
  </si>
  <si>
    <t>1026. Matrix of applicability of LV service models to unmetered tariffs</t>
  </si>
  <si>
    <t>Source: service models</t>
  </si>
  <si>
    <t>Proportion of service model involved in connecting load of 1 MWh/year</t>
  </si>
  <si>
    <t>All LV unmetered tariffs</t>
  </si>
  <si>
    <t>1028. Matrix of applicability of HV service models to tariffs with fixed charges</t>
  </si>
  <si>
    <t>HV Medium Non-Domestic</t>
  </si>
  <si>
    <t>HV HH Metered</t>
  </si>
  <si>
    <t>HV Generation Intermittent</t>
  </si>
  <si>
    <t>HV Generation Non-Intermittent</t>
  </si>
  <si>
    <t>1032. Loss adjustment factors to transmission</t>
  </si>
  <si>
    <t>Source: losses model or loss adjustment factors at time of system peak.</t>
  </si>
  <si>
    <t>Loss adjustment factor</t>
  </si>
  <si>
    <t>1038. Embedded network (LDNO) discounts</t>
  </si>
  <si>
    <t>Embedded network (LDNO) discounts</t>
  </si>
  <si>
    <t>&gt; Domestic Unrestricted</t>
  </si>
  <si>
    <t>LDNO LV: Domestic Unrestricted</t>
  </si>
  <si>
    <t>LDNO HV: Domestic Unrestricted</t>
  </si>
  <si>
    <t>&gt; Domestic Two Rate</t>
  </si>
  <si>
    <t>LDNO LV: Domestic Two Rate</t>
  </si>
  <si>
    <t>LDNO HV: Domestic Two Rate</t>
  </si>
  <si>
    <t>&gt; Domestic Off Peak (related MPAN)</t>
  </si>
  <si>
    <t>Domestic Off Peak (related MPAN)</t>
  </si>
  <si>
    <t>LDNO LV: Domestic Off Peak (related MPAN)</t>
  </si>
  <si>
    <t>LDNO HV: Domestic Off Peak (related MPAN)</t>
  </si>
  <si>
    <t>&gt; Small Non Domestic Unrestricted</t>
  </si>
  <si>
    <t>LDNO LV: Small Non Domestic Unrestricted</t>
  </si>
  <si>
    <t>LDNO HV: Small Non Domestic Unrestricted</t>
  </si>
  <si>
    <t>&gt; Small Non Domestic Two Rate</t>
  </si>
  <si>
    <t>LDNO LV: Small Non Domestic Two Rate</t>
  </si>
  <si>
    <t>LDNO HV: Small Non Domestic Two Rate</t>
  </si>
  <si>
    <t>&gt; Small Non Domestic Off Peak (related MPAN)</t>
  </si>
  <si>
    <t>Small Non Domestic Off Peak (related MPAN)</t>
  </si>
  <si>
    <t>LDNO LV: Small Non Domestic Off Peak (related MPAN)</t>
  </si>
  <si>
    <t>LDNO HV: Small Non Domestic Off Peak (related MPAN)</t>
  </si>
  <si>
    <t>&gt; LV Medium Non-Domestic</t>
  </si>
  <si>
    <t>LDNO LV: LV Medium Non-Domestic</t>
  </si>
  <si>
    <t>LDNO HV: LV Medium Non-Domestic</t>
  </si>
  <si>
    <t>&gt; LV Sub Medium Non-Domestic</t>
  </si>
  <si>
    <t>&gt; HV Medium Non-Domestic</t>
  </si>
  <si>
    <t>&gt; LV Network Domestic</t>
  </si>
  <si>
    <t>LDNO LV: LV Network Domestic</t>
  </si>
  <si>
    <t>LDNO HV: LV Network Domestic</t>
  </si>
  <si>
    <t>&gt; LV Network Non-Domestic Non-CT</t>
  </si>
  <si>
    <t>LDNO LV: LV Network Non-Domestic Non-CT</t>
  </si>
  <si>
    <t>LDNO HV: LV Network Non-Domestic Non-CT</t>
  </si>
  <si>
    <t>&gt; LV HH Metered</t>
  </si>
  <si>
    <t>LDNO LV: LV HH Metered</t>
  </si>
  <si>
    <t>LDNO HV: LV HH Metered</t>
  </si>
  <si>
    <t>&gt; LV Sub HH Metered</t>
  </si>
  <si>
    <t>LDNO HV: LV Sub HH Metered</t>
  </si>
  <si>
    <t>&gt; HV HH Metered</t>
  </si>
  <si>
    <t>LDNO HV: HV HH Metered</t>
  </si>
  <si>
    <t>&gt; NHH UMS category A</t>
  </si>
  <si>
    <t>NHH UMS category A</t>
  </si>
  <si>
    <t>LDNO LV: NHH UMS category A</t>
  </si>
  <si>
    <t>LDNO HV: NHH UMS category A</t>
  </si>
  <si>
    <t>&gt; NHH UMS category B</t>
  </si>
  <si>
    <t>NHH UMS category B</t>
  </si>
  <si>
    <t>LDNO LV: NHH UMS category B</t>
  </si>
  <si>
    <t>LDNO HV: NHH UMS category B</t>
  </si>
  <si>
    <t>&gt; NHH UMS category C</t>
  </si>
  <si>
    <t>NHH UMS category C</t>
  </si>
  <si>
    <t>LDNO LV: NHH UMS category C</t>
  </si>
  <si>
    <t>LDNO HV: NHH UMS category C</t>
  </si>
  <si>
    <t>&gt; NHH UMS category D</t>
  </si>
  <si>
    <t>NHH UMS category D</t>
  </si>
  <si>
    <t>LDNO LV: NHH UMS category D</t>
  </si>
  <si>
    <t>LDNO HV: NHH UMS category D</t>
  </si>
  <si>
    <t>&gt; LV UMS (Pseudo HH Metered)</t>
  </si>
  <si>
    <t>LV UMS (Pseudo HH Metered)</t>
  </si>
  <si>
    <t>LDNO LV: LV UMS (Pseudo HH Metered)</t>
  </si>
  <si>
    <t>LDNO HV: LV UMS (Pseudo HH Metered)</t>
  </si>
  <si>
    <t>&gt; LV Generation NHH or Aggregate HH</t>
  </si>
  <si>
    <t>LDNO LV: LV Generation NHH or Aggregate HH</t>
  </si>
  <si>
    <t>LDNO HV: LV Generation NHH or Aggregate HH</t>
  </si>
  <si>
    <t>&gt; LV Sub Generation NHH</t>
  </si>
  <si>
    <t>LDNO HV: LV Sub Generation NHH</t>
  </si>
  <si>
    <t>&gt; LV Generation Intermittent</t>
  </si>
  <si>
    <t>LDNO LV: LV Generation Intermittent</t>
  </si>
  <si>
    <t>LDNO HV: LV Generation Intermittent</t>
  </si>
  <si>
    <t>&gt; LV Generation Non-Intermittent</t>
  </si>
  <si>
    <t>LDNO LV: LV Generation Non-Intermittent</t>
  </si>
  <si>
    <t>LDNO HV: LV Generation Non-Intermittent</t>
  </si>
  <si>
    <t>&gt; LV Sub Generation Intermittent</t>
  </si>
  <si>
    <t>LDNO HV: LV Sub Generation Intermittent</t>
  </si>
  <si>
    <t>&gt; LV Sub Generation Non-Intermittent</t>
  </si>
  <si>
    <t>LDNO HV: LV Sub Generation Non-Intermittent</t>
  </si>
  <si>
    <t>&gt; HV Generation Intermittent</t>
  </si>
  <si>
    <t>LDNO HV: HV Generation Intermittent</t>
  </si>
  <si>
    <t>&gt; HV Generation Non-Intermittent</t>
  </si>
  <si>
    <t>LDNO HV: HV Generation Non-Intermittent</t>
  </si>
  <si>
    <t>1041. Load profile data for demand users</t>
  </si>
  <si>
    <t>Source: load data analysis.</t>
  </si>
  <si>
    <t>Coincidence factor</t>
  </si>
  <si>
    <t>Load factor</t>
  </si>
  <si>
    <t>1053. Volume forecasts for the charging year</t>
  </si>
  <si>
    <t>Source: forecast.</t>
  </si>
  <si>
    <t>Please include MPAN counts for tariffs with no fixed charge (e.g. off-peak tariffs), but exclude MPANs on tariffs with a fixed</t>
  </si>
  <si>
    <t>charge that are not subject to a fixed charge due to a site grouping arrangement.</t>
  </si>
  <si>
    <t>Rate 1 units (MWh)</t>
  </si>
  <si>
    <t>Rate 2 units (MWh)</t>
  </si>
  <si>
    <t>Rate 3 units (MWh)</t>
  </si>
  <si>
    <t>MPANs</t>
  </si>
  <si>
    <t>Import capacity (kVA)</t>
  </si>
  <si>
    <t>Reactive power units (MVArh)</t>
  </si>
  <si>
    <t>1055. Transmission exit charges (£/year)</t>
  </si>
  <si>
    <t>Transmission
exit</t>
  </si>
  <si>
    <t>Transmission exit charges (£/year)</t>
  </si>
  <si>
    <t>1059. Other expenditure</t>
  </si>
  <si>
    <t>Direct cost (£/year)</t>
  </si>
  <si>
    <t>Indirect cost (£/year)</t>
  </si>
  <si>
    <t>Indirect cost proportion</t>
  </si>
  <si>
    <t>Network rates (£/year)</t>
  </si>
  <si>
    <t>Other expenditure</t>
  </si>
  <si>
    <t>1060. Customer contributions under current connection charging policy</t>
  </si>
  <si>
    <t>Source: analysis of expenditure data and/or survey of capital expenditure schemes.</t>
  </si>
  <si>
    <t>Customer contribution percentages by network level of supply and by asset network level.</t>
  </si>
  <si>
    <t>These proportions should reflect the current connection charging method, not necessarily the method that was in place when the connection was built.</t>
  </si>
  <si>
    <t>Assets
132kV</t>
  </si>
  <si>
    <t>Assets
132kV/EHV</t>
  </si>
  <si>
    <t>Assets
EHV</t>
  </si>
  <si>
    <t>Assets
EHV/HV</t>
  </si>
  <si>
    <t>Assets
132kV/HV</t>
  </si>
  <si>
    <t>Assets
HV</t>
  </si>
  <si>
    <t>Assets
HV/LV</t>
  </si>
  <si>
    <t>Assets
LV circuits</t>
  </si>
  <si>
    <t>LV network</t>
  </si>
  <si>
    <t>LV substation</t>
  </si>
  <si>
    <t>HV network</t>
  </si>
  <si>
    <t>HV substation</t>
  </si>
  <si>
    <t>1061. Average split of rate 1 units by distribution time band</t>
  </si>
  <si>
    <t>Red</t>
  </si>
  <si>
    <t>Amber</t>
  </si>
  <si>
    <t>Green</t>
  </si>
  <si>
    <t>1062. Average split of rate 2 units by distribution time band</t>
  </si>
  <si>
    <t>1064. Average split of rate 1 units by special distribution time band</t>
  </si>
  <si>
    <t>Black</t>
  </si>
  <si>
    <t>Yellow</t>
  </si>
  <si>
    <t>1066. Typical annual hours by special distribution time band</t>
  </si>
  <si>
    <t>Source: definition of distribution time bands.</t>
  </si>
  <si>
    <t>The figures in this table will be automatically adjusted to match the number of days in the charging period.</t>
  </si>
  <si>
    <t>Annual hours</t>
  </si>
  <si>
    <t>1068. Typical annual hours by distribution time band</t>
  </si>
  <si>
    <t>1069. Peaking probabilities by network level</t>
  </si>
  <si>
    <t>Source: analysis of network operation data.</t>
  </si>
  <si>
    <t>Red, amber and green peaking probabilities</t>
  </si>
  <si>
    <t>Black peaking probabilities</t>
  </si>
  <si>
    <t>1092. Average kVAr by kVA, by network level</t>
  </si>
  <si>
    <t>Source: analysis of operational data.</t>
  </si>
  <si>
    <t>This is the average of MVAr/MVA or SQRT(1-PF^2) across relevant network elements.</t>
  </si>
  <si>
    <t>Average kVAr by kVA, by network level</t>
  </si>
  <si>
    <t>1201. Current tariff information</t>
  </si>
  <si>
    <t>Current revenues if known (£)</t>
  </si>
  <si>
    <t>Current Unit rate 1 p/kWh</t>
  </si>
  <si>
    <t>Current Unit rate 2 p/kWh</t>
  </si>
  <si>
    <t>Current Unit rate 3 p/kWh</t>
  </si>
  <si>
    <t>Current Fixed charge p/MPAN/day</t>
  </si>
  <si>
    <t>Current Capacity charge p/kVA/day</t>
  </si>
  <si>
    <t>Current Reactive power charge p/kVArh</t>
  </si>
  <si>
    <t>This sheet contains all the input data (except LLFCs which might be entered directly into the Tariff sheet).</t>
  </si>
  <si>
    <t>This sheet calculates matrices of loss adjustment factors and of network use factors.</t>
  </si>
  <si>
    <t>These matrices map out the extent to which each type of user uses each level of the network, and are used throughout the workbook.</t>
  </si>
  <si>
    <t>2001. Loss adjustment factors to transmission</t>
  </si>
  <si>
    <t>Data sources:</t>
  </si>
  <si>
    <t>x1 = Network level for each tariff (to get loss factors applicable to capacity) (in Loss adjustment factors to transmission)</t>
  </si>
  <si>
    <t>x2 = 1032. Loss adjustment factors to transmission</t>
  </si>
  <si>
    <t>Kind:</t>
  </si>
  <si>
    <t>Fixed data</t>
  </si>
  <si>
    <t>Sum-product calculation</t>
  </si>
  <si>
    <t>Formula:</t>
  </si>
  <si>
    <t/>
  </si>
  <si>
    <t>=SUMPRODUCT(x1, x2)</t>
  </si>
  <si>
    <t>Network level for each tariff (to get loss factors applicable to capacity)</t>
  </si>
  <si>
    <t>2002. Mapping of DRM network levels to core network levels</t>
  </si>
  <si>
    <t>2003. Loss adjustment factor to transmission for each DRM network level</t>
  </si>
  <si>
    <t>x1 = 2002. Mapping of DRM network levels to core network levels</t>
  </si>
  <si>
    <t>Sum-product calculation =SUMPRODUCT(x1, x2)</t>
  </si>
  <si>
    <t>Loss adjustment factor to transmission for each DRM network level</t>
  </si>
  <si>
    <t>2004. Loss adjustment factor to transmission for each network level</t>
  </si>
  <si>
    <t>x1 = 2003. Loss adjustment factor to transmission for each DRM network level</t>
  </si>
  <si>
    <t>x2 = 1 for GSP level</t>
  </si>
  <si>
    <t>Combine tables = x1 or x2</t>
  </si>
  <si>
    <t>Loss adjustment factor to transmission for each network level</t>
  </si>
  <si>
    <t>2005. Network use factors</t>
  </si>
  <si>
    <t>These network use factors indicate to what extent each network level is used by each tariff. This table reflects the policy that</t>
  </si>
  <si>
    <t>generators receive credits only in respect of network levels above the voltage of connection. Generators do not receive credits at the</t>
  </si>
  <si>
    <t>voltage of connection. The factors in this table are before any adjustment for a 132kV/HV network level or for generation-dominated areas.</t>
  </si>
  <si>
    <t>2006. Proportion going through 132kV/EHV</t>
  </si>
  <si>
    <t>x1 = 1018. Proportion of relevant load going through 132kV/HV direct transformation</t>
  </si>
  <si>
    <t>Calculation =1-x1</t>
  </si>
  <si>
    <t>2007. Proportion going through EHV</t>
  </si>
  <si>
    <t>2008. Proportion going through EHV/HV</t>
  </si>
  <si>
    <t>2009. Rerouteing matrix for all network levels</t>
  </si>
  <si>
    <t>x2 = 2006. Proportion going through 132kV/EHV</t>
  </si>
  <si>
    <t>x3 = 2007. Proportion going through EHV</t>
  </si>
  <si>
    <t>x4 = 2008. Proportion going through EHV/HV</t>
  </si>
  <si>
    <t>x5 = Rerouteing matrix: default elements</t>
  </si>
  <si>
    <t>x6 = Map GSP to GSP</t>
  </si>
  <si>
    <t>Combine tables = x1 or x2 or x3 or x4 or x5 or x6</t>
  </si>
  <si>
    <t>2010. Network use factors: interim step in calculations before adjustments</t>
  </si>
  <si>
    <t>x1 = 2005. Network use factors</t>
  </si>
  <si>
    <t>x2 = 2009. Rerouteing matrix for all network levels</t>
  </si>
  <si>
    <t>2011. Network use factors for all tariffs</t>
  </si>
  <si>
    <t>x1 = Network use factors including 132kV/HV for generation dominated tariffs</t>
  </si>
  <si>
    <t>x2 = Network use factors including 132kV/HV for HV Sub tariffs</t>
  </si>
  <si>
    <t>x3 = 2010. Network use factors: interim step in calculations before adjustments</t>
  </si>
  <si>
    <t>Combine tables = x1 or x2 or x3</t>
  </si>
  <si>
    <t>2012. Loss adjustment factors between end user meter reading and each network level, scaled by network use</t>
  </si>
  <si>
    <t>x1 = 2004. Loss adjustment factor to transmission for each network level</t>
  </si>
  <si>
    <t>x2 = 2011. Network use factors for all tariffs</t>
  </si>
  <si>
    <t>x3 = 2001. Loss adjustment factor to transmission (in Loss adjustment factors to transmission)</t>
  </si>
  <si>
    <t>Calculation =IF(x1="",x2,x2*x3/x1)</t>
  </si>
  <si>
    <t>This sheet collects data from a network model and calculates aggregated annuitised unit costs from these data.</t>
  </si>
  <si>
    <t>2101. Annuity rate</t>
  </si>
  <si>
    <t>x1 = 1010. Rate of return (in Financial and general assumptions)</t>
  </si>
  <si>
    <t>x2 = 1010. Annualisation period (years) (in Financial and general assumptions)</t>
  </si>
  <si>
    <t>x3 = 1010. Days in the charging year (in Financial and general assumptions)</t>
  </si>
  <si>
    <t>Calculation =PMT(x1,x2,-1)*IF(OR(x3&gt;366,x3&lt;365),x3/365.25,1)</t>
  </si>
  <si>
    <t>Annuity rate</t>
  </si>
  <si>
    <t>2102. Loss adjustment factor to transmission for each core level</t>
  </si>
  <si>
    <t>x1 = 1032. Loss adjustment factors to transmission</t>
  </si>
  <si>
    <t>Loss adjustment factor to transmission for each core level</t>
  </si>
  <si>
    <t>2103. Loss adjustment factors</t>
  </si>
  <si>
    <t>x1 = 2102. Loss adjustment factor to transmission for each core level</t>
  </si>
  <si>
    <t>x2 = Loss adjustment factor to transmission for network level exit (in Loss adjustment factors)</t>
  </si>
  <si>
    <t>Copy cells</t>
  </si>
  <si>
    <t>Special copy</t>
  </si>
  <si>
    <t>=x1</t>
  </si>
  <si>
    <t>= x2</t>
  </si>
  <si>
    <t>Loss adjustment factor to transmission for network level exit</t>
  </si>
  <si>
    <t>Loss adjustment factor to transmission for network level entry</t>
  </si>
  <si>
    <t>2104. Diversity calculations</t>
  </si>
  <si>
    <t>x1 = 1017. Diversity allowance between top and bottom of network level</t>
  </si>
  <si>
    <t>x2 = Coincidence to system peak at level exit (in Diversity calculations)</t>
  </si>
  <si>
    <t>Special calculation</t>
  </si>
  <si>
    <t>=previous/(1+x1)</t>
  </si>
  <si>
    <t>=1/x2-1</t>
  </si>
  <si>
    <t>Coincidence to GSP peak at level exit</t>
  </si>
  <si>
    <t>Coincidence to system peak at level exit</t>
  </si>
  <si>
    <t>Diversity allowance between level exit and GSP Group</t>
  </si>
  <si>
    <t>2105. Network model total maximum demand at substation (MW)</t>
  </si>
  <si>
    <t>x1 = 1019. Network model GSP peak demand (MW)</t>
  </si>
  <si>
    <t>x2 = 2104. Coincidence to GSP peak at level exit (in Diversity calculations)</t>
  </si>
  <si>
    <t>Calculation =x1/x2</t>
  </si>
  <si>
    <t>Network model total maximum demand at substation (MW)</t>
  </si>
  <si>
    <t>2106. Network model contribution to system maximum load measured at network level exit (MW)</t>
  </si>
  <si>
    <t>x1 = 2105. Network model total maximum demand at substation (MW)</t>
  </si>
  <si>
    <t>x2 = 2104. Coincidence to system peak at level exit (in Diversity calculations)</t>
  </si>
  <si>
    <t>x3 = 2103. Loss adjustment factor to transmission for network level exit (in Loss adjustment factors)</t>
  </si>
  <si>
    <t>Calculation =x1*x2/x3</t>
  </si>
  <si>
    <t>Network model contribution to system maximum load measured at network level exit (MW)</t>
  </si>
  <si>
    <t>2107. Rerouteing matrix for DRM network levels</t>
  </si>
  <si>
    <t>Combine tables = x1 or x2 or x3 or x4 or x5</t>
  </si>
  <si>
    <t>2108. GSP simultaneous maximum load assumed through each network level (MW)</t>
  </si>
  <si>
    <t>x1 = 2106. Network model contribution to system maximum load measured at network level exit (MW)</t>
  </si>
  <si>
    <t>x2 = 2107. Rerouteing matrix for DRM network levels</t>
  </si>
  <si>
    <t>GSP simultaneous maximum load assumed through each network level (MW)</t>
  </si>
  <si>
    <t>2109. Network model annuity by simultaneous maximum load for each network level (£/kW/year)</t>
  </si>
  <si>
    <t>x1 = 2108. GSP simultaneous maximum load assumed through each network level (MW)</t>
  </si>
  <si>
    <t>x2 = 1020. Gross asset cost by network level (£)</t>
  </si>
  <si>
    <t>x3 = 2101. Annuity rate</t>
  </si>
  <si>
    <t>Calculation =IF(x1,0.001*x2*x3/x1,0)</t>
  </si>
  <si>
    <t>Model £/kW SML</t>
  </si>
  <si>
    <t>Assets 132kV</t>
  </si>
  <si>
    <t>Assets 132kV/EHV</t>
  </si>
  <si>
    <t>Assets EHV</t>
  </si>
  <si>
    <t>Assets EHV/HV</t>
  </si>
  <si>
    <t>Assets 132kV/HV</t>
  </si>
  <si>
    <t>Assets HV</t>
  </si>
  <si>
    <t>Assets HV/LV</t>
  </si>
  <si>
    <t>Assets LV circuits</t>
  </si>
  <si>
    <t>This sheet collects and processes data from the service models.</t>
  </si>
  <si>
    <t>2201. Asset £/customer from LV service models</t>
  </si>
  <si>
    <t>x1 = 1025. Matrix of applicability of LV service models to tariffs with fixed charges</t>
  </si>
  <si>
    <t>x2 = 1022. LV service model asset cost (£)</t>
  </si>
  <si>
    <t>Assets
LV customer</t>
  </si>
  <si>
    <t>2202. LV unmetered service model assets £/(MWh/year)</t>
  </si>
  <si>
    <t>x1 = 1026. Matrix of applicability of LV service models to unmetered tariffs</t>
  </si>
  <si>
    <t>LV unmetered service model assets £/(MWh/year)</t>
  </si>
  <si>
    <t>2203. LV unmetered service model asset charge (p/kWh)</t>
  </si>
  <si>
    <t>x1 = 1010. Annuity proportion for customer-contributed assets (in Financial and general assumptions)</t>
  </si>
  <si>
    <t>x2 = 2202. LV unmetered service model assets £/(MWh/year)</t>
  </si>
  <si>
    <t>Calculation =0.1*x1*x2*x3</t>
  </si>
  <si>
    <t>LV unmetered service model asset charge (p/kWh)</t>
  </si>
  <si>
    <t>2204. Asset £/customer from HV service models</t>
  </si>
  <si>
    <t>x1 = 1028. Matrix of applicability of HV service models to tariffs with fixed charges</t>
  </si>
  <si>
    <t>x2 = 1023. HV service model asset cost (£)</t>
  </si>
  <si>
    <t>Assets
HV customer</t>
  </si>
  <si>
    <t>2205. Service model assets by tariff (£)</t>
  </si>
  <si>
    <t>x1 = 2201. Asset £/customer from LV service models</t>
  </si>
  <si>
    <t>x2 = 2204. Asset £/customer from HV service models</t>
  </si>
  <si>
    <t>2206. Replacement annuities for service models</t>
  </si>
  <si>
    <t>x1 = 1010. Days in the charging year (in Financial and general assumptions)</t>
  </si>
  <si>
    <t>x2 = 2205. Service model assets by tariff (£)</t>
  </si>
  <si>
    <t>x4 = 1010. Annuity proportion for customer-contributed assets (in Financial and general assumptions)</t>
  </si>
  <si>
    <t>x5 = Service model p/MPAN/day charge (in Replacement annuities for service models)</t>
  </si>
  <si>
    <t>Calculation</t>
  </si>
  <si>
    <t>Cell summation</t>
  </si>
  <si>
    <t>=100/x1*x2*x3*x4</t>
  </si>
  <si>
    <t>=SUM(x5)</t>
  </si>
  <si>
    <t>Service model p/MPAN/day charge</t>
  </si>
  <si>
    <t>Service model p/MPAN/day</t>
  </si>
  <si>
    <t>This sheet compiles information about the assumed characteristics of network users.</t>
  </si>
  <si>
    <t>A load factor represents the average load of a user or user group, relative to the maximum load level of that user or</t>
  </si>
  <si>
    <t>user group. Load factors are numbers between 0 and 1.</t>
  </si>
  <si>
    <t>A coincidence factor represents the expectation value of the load of a user or user group at the time of system maximum load,</t>
  </si>
  <si>
    <t>relative to the maximum load level of that user or user group.  Coincidence factors are numbers between 0 and 1.</t>
  </si>
  <si>
    <t>A load coefficient is the expectation value of the load of a user or user group at the time of system maximum load, relative to the average load level of that user or user group.</t>
  </si>
  <si>
    <t>For demand users, the load coefficient is a demand coefficient and can be calculated as the ratio of the coincidence factor to the load factor.</t>
  </si>
  <si>
    <t>2301. Demand coefficient (load at time of system maximum load divided by average load)</t>
  </si>
  <si>
    <t>x1 = 1041. Coincidence factor to system maximum load for each type of demand user (in Load profile data for demand users)</t>
  </si>
  <si>
    <t>x2 = 1041. Load factor for each type of demand user (in Load profile data for demand users)</t>
  </si>
  <si>
    <t>Demand coefficient</t>
  </si>
  <si>
    <t>2302. Load coefficient</t>
  </si>
  <si>
    <t>x1 = 2301. Demand coefficient (load at time of system maximum load divided by average load)</t>
  </si>
  <si>
    <t>x2 = Negative of generation coefficient; set to -1</t>
  </si>
  <si>
    <t>Load coefficient</t>
  </si>
  <si>
    <t>2303. LDNO discounts and volumes adjusted for discount</t>
  </si>
  <si>
    <t>x1 = 100 per cent discount for generators on LDNO networks</t>
  </si>
  <si>
    <t>x2 = 1038. Embedded network (LDNO) discounts</t>
  </si>
  <si>
    <t>x3 = 1053. Rate 1 units (MWh) by tariff (in Volume forecasts for the charging year)</t>
  </si>
  <si>
    <t>x4 = 1053. Rate 2 units (MWh) by tariff (in Volume forecasts for the charging year)</t>
  </si>
  <si>
    <t>x5 = 1053. Rate 3 units (MWh) by tariff (in Volume forecasts for the charging year)</t>
  </si>
  <si>
    <t>x6 = 1053. MPANs by tariff (in Volume forecasts for the charging year)</t>
  </si>
  <si>
    <t>x7 = Discount for each tariff for fixed charges only (in LDNO discounts and volumes adjusted for discount)</t>
  </si>
  <si>
    <t>x8 = 1053. Import capacity (kVA) by tariff (in Volume forecasts for the charging year)</t>
  </si>
  <si>
    <t>x9 = 1053. Reactive power units (MVArh) by tariff (in Volume forecasts for the charging year)</t>
  </si>
  <si>
    <t>Combine tables</t>
  </si>
  <si>
    <t>= x1 or x2</t>
  </si>
  <si>
    <t>=x3*(1-x2)</t>
  </si>
  <si>
    <t>=x4*(1-x2)</t>
  </si>
  <si>
    <t>=x5*(1-x2)</t>
  </si>
  <si>
    <t>=x6*(1-x7)</t>
  </si>
  <si>
    <t>=x8*(1-x2)</t>
  </si>
  <si>
    <t>=x9*(1-x2)</t>
  </si>
  <si>
    <t>Discount for each tariff for fixed charges only</t>
  </si>
  <si>
    <t>2304. Equivalent volume for each end user</t>
  </si>
  <si>
    <t>x1 = 2303. Rate 1 units (MWh) (in LDNO discounts and volumes adjusted for discount)</t>
  </si>
  <si>
    <t>x2 = 2303. Rate 2 units (MWh) (in LDNO discounts and volumes adjusted for discount)</t>
  </si>
  <si>
    <t>x3 = 2303. Rate 3 units (MWh) (in LDNO discounts and volumes adjusted for discount)</t>
  </si>
  <si>
    <t>x4 = 2303. MPANs (in LDNO discounts and volumes adjusted for discount)</t>
  </si>
  <si>
    <t>x5 = 2303. Import capacity (kVA) (in LDNO discounts and volumes adjusted for discount)</t>
  </si>
  <si>
    <t>x6 = 2303. Reactive power units (MVArh) (in LDNO discounts and volumes adjusted for discount)</t>
  </si>
  <si>
    <t>=SUM(x1)</t>
  </si>
  <si>
    <t>=SUM(x2)</t>
  </si>
  <si>
    <t>=SUM(x3)</t>
  </si>
  <si>
    <t>=SUM(x4)</t>
  </si>
  <si>
    <t>=SUM(x6)</t>
  </si>
  <si>
    <t>2401. Adjust annual hours by distribution time band to match days in year</t>
  </si>
  <si>
    <t>x1 = 1068. Typical annual hours by distribution time band</t>
  </si>
  <si>
    <t>x2 = 1010. Days in the charging year (in Financial and general assumptions)</t>
  </si>
  <si>
    <t>x3 = Total hours in the year according to time band hours input data (in Adjust annual hours by distribution time band to match days in year)</t>
  </si>
  <si>
    <t>=x1*24*x2/x3</t>
  </si>
  <si>
    <t>Hours aggregate</t>
  </si>
  <si>
    <t>Annual hours by distribution time band (reconciled to days in year)</t>
  </si>
  <si>
    <t>Adjust annual hours by distribution time band to match days in year</t>
  </si>
  <si>
    <t>2402. Normalisation of split of rate 1 units by time band</t>
  </si>
  <si>
    <t>x1 = 1061. Average split of rate 1 units by distribution time band</t>
  </si>
  <si>
    <t>x2 = Total split (in Normalisation of split of rate 1 units by time band)</t>
  </si>
  <si>
    <t>x3 = 2401. Annual hours by distribution time band (reconciled to days in year) (in Adjust annual hours by distribution time band to match days in year)</t>
  </si>
  <si>
    <t>x4 = 1010. Days in the charging year (in Financial and general assumptions)</t>
  </si>
  <si>
    <t>=IF(x2,x1/x2,x3/x4/24)</t>
  </si>
  <si>
    <t>Total split</t>
  </si>
  <si>
    <t>Normalised split of rate 1 units by distribution time band</t>
  </si>
  <si>
    <t>2403. Split of rate 1 units between distribution time bands</t>
  </si>
  <si>
    <t>x1 = 2402. Normalised split of rate 1 units by distribution time band (in Normalisation of split of rate 1 units by time band)</t>
  </si>
  <si>
    <t>x2 = Split of rate 1 units between distribution time bands (default)</t>
  </si>
  <si>
    <t>2404. Normalisation of split of rate 2 units by time band</t>
  </si>
  <si>
    <t>x1 = 1062. Average split of rate 2 units by distribution time band</t>
  </si>
  <si>
    <t>x2 = Total split (in Normalisation of split of rate 2 units by time band)</t>
  </si>
  <si>
    <t>Normalised split of rate 2 units by distribution time band</t>
  </si>
  <si>
    <t>2405. Split of rate 2 units between distribution time bands</t>
  </si>
  <si>
    <t>x1 = 2404. Normalised split of rate 2 units by distribution time band (in Normalisation of split of rate 2 units by time band)</t>
  </si>
  <si>
    <t>x2 = Split of rate 2 units between distribution time bands (default)</t>
  </si>
  <si>
    <t>2406. Split of rate 3 units between distribution time bands (default)</t>
  </si>
  <si>
    <t>2407. All units (MWh)</t>
  </si>
  <si>
    <t>x1 = 2304. Rate 1 units (MWh) (in Equivalent volume for each end user)</t>
  </si>
  <si>
    <t>x2 = 2304. Rate 2 units (MWh) (in Equivalent volume for each end user)</t>
  </si>
  <si>
    <t>x3 = 2304. Rate 3 units (MWh) (in Equivalent volume for each end user)</t>
  </si>
  <si>
    <t>Calculation =x1+x2+x3</t>
  </si>
  <si>
    <t>All units (MWh)</t>
  </si>
  <si>
    <t>2408. Calculation of implied load coefficients for one-rate users</t>
  </si>
  <si>
    <t>x1 = 2407. All units (MWh)</t>
  </si>
  <si>
    <t>x2 = 2304. Rate 1 units (MWh) (in Equivalent volume for each end user)</t>
  </si>
  <si>
    <t>x3 = 2403. Split of rate 1 units between distribution time bands</t>
  </si>
  <si>
    <t>x4 = 2401. Annual hours by distribution time band (reconciled to days in year) (in Adjust annual hours by distribution time band to match days in year)</t>
  </si>
  <si>
    <t>x5 = Use of distribution time bands by units in demand forecast for one-rate tariffs (in Calculation of implied load coefficients for one-rate users)</t>
  </si>
  <si>
    <t>x6 = 1010. Days in the charging year (in Financial and general assumptions)</t>
  </si>
  <si>
    <t>=IF(x1&gt;0,(x2*x3)/x1,0)</t>
  </si>
  <si>
    <t>=IF(x4&gt;0,x5*x6*24/x4,0)</t>
  </si>
  <si>
    <t>Use of distribution time bands by units in demand forecast for one-rate tariffs</t>
  </si>
  <si>
    <t>Peak band load coefficient for one-rate tariffs</t>
  </si>
  <si>
    <t>2409. Calculation of implied load coefficients for two-rate users</t>
  </si>
  <si>
    <t>x4 = 2304. Rate 2 units (MWh) (in Equivalent volume for each end user)</t>
  </si>
  <si>
    <t>x5 = 2405. Split of rate 2 units between distribution time bands</t>
  </si>
  <si>
    <t>x6 = 2401. Annual hours by distribution time band (reconciled to days in year) (in Adjust annual hours by distribution time band to match days in year)</t>
  </si>
  <si>
    <t>x7 = Use of distribution time bands by units in demand forecast for two-rate tariffs (in Calculation of implied load coefficients for two-rate users)</t>
  </si>
  <si>
    <t>x8 = 1010. Days in the charging year (in Financial and general assumptions)</t>
  </si>
  <si>
    <t>=IF(x1&gt;0,(x2*x3+x4*x5)/x1,0)</t>
  </si>
  <si>
    <t>=IF(x6&gt;0,x7*x8*24/x6,0)</t>
  </si>
  <si>
    <t>Use of distribution time bands by units in demand forecast for two-rate tariffs</t>
  </si>
  <si>
    <t>Peak band load coefficient for two-rate tariffs</t>
  </si>
  <si>
    <t>2410. Calculation of implied load coefficients for three-rate users</t>
  </si>
  <si>
    <t>x6 = 2304. Rate 3 units (MWh) (in Equivalent volume for each end user)</t>
  </si>
  <si>
    <t>x7 = 2406. Split of rate 3 units between distribution time bands (default)</t>
  </si>
  <si>
    <t>x8 = 2401. Annual hours by distribution time band (reconciled to days in year) (in Adjust annual hours by distribution time band to match days in year)</t>
  </si>
  <si>
    <t>x9 = Use of distribution time bands by units in demand forecast for three-rate tariffs (in Calculation of implied load coefficients for three-rate users)</t>
  </si>
  <si>
    <t>x10 = 1010. Days in the charging year (in Financial and general assumptions)</t>
  </si>
  <si>
    <t>=IF(x1&gt;0,(x2*x3+x4*x5+x6*x7)/x1,0)</t>
  </si>
  <si>
    <t>=IF(x8&gt;0,x9*x10*24/x8,0)</t>
  </si>
  <si>
    <t>Use of distribution time bands by units in demand forecast for three-rate tariffs</t>
  </si>
  <si>
    <t>Peak band load coefficient for three-rate tariffs</t>
  </si>
  <si>
    <t>2411. Calculation of adjusted time band load coefficients</t>
  </si>
  <si>
    <t>x1 = 2408. Peak band load coefficient for one-rate tariffs (in Calculation of implied load coefficients for one-rate users)</t>
  </si>
  <si>
    <t>x2 = 2409. Peak band load coefficient for two-rate tariffs (in Calculation of implied load coefficients for two-rate users)</t>
  </si>
  <si>
    <t>x3 = 2410. Peak band load coefficient for three-rate tariffs (in Calculation of implied load coefficients for three-rate users)</t>
  </si>
  <si>
    <t>x4 = Peak band load coefficient (in Calculation of adjusted time band load coefficients)</t>
  </si>
  <si>
    <t>x5 = 2302. Load coefficient</t>
  </si>
  <si>
    <t>= x1 or x2 or x3</t>
  </si>
  <si>
    <t>=IF(x4&lt;&gt;0,x5/x4,IF(x5&lt;0,-1,1))</t>
  </si>
  <si>
    <t>Peak band load coefficient</t>
  </si>
  <si>
    <t>Load coefficient correction factor (kW at peak in band / band average kW)</t>
  </si>
  <si>
    <t>2412. Normalisation of peaking probabilities</t>
  </si>
  <si>
    <t>x1 = 1069. Red, amber and green peaking probabilities (in Peaking probabilities by network level)</t>
  </si>
  <si>
    <t>x2 = Total probability (should be 100%) (in Normalisation of peaking probabilities)</t>
  </si>
  <si>
    <t>x3 = 1068. Typical annual hours by distribution time band</t>
  </si>
  <si>
    <t>x4 = 2401. Total hours in the year according to time band hours input data (in Adjust annual hours by distribution time band to match days in year)</t>
  </si>
  <si>
    <t>=IF(x2,x1/x2,x3/x4)</t>
  </si>
  <si>
    <t>Total probability (should be 100%)</t>
  </si>
  <si>
    <t>Normalised peaking probabilities</t>
  </si>
  <si>
    <t>2413. Peaking probabilities by network level (reshaped)</t>
  </si>
  <si>
    <t>x1 = 2412. Normalised peaking probabilities (in Normalisation of peaking probabilities)</t>
  </si>
  <si>
    <t>Reshape table = x1</t>
  </si>
  <si>
    <t>Probability of peak within timeband</t>
  </si>
  <si>
    <t>2414. Pseudo load coefficient by time band and network level</t>
  </si>
  <si>
    <t>x1 = 2401. Annual hours by distribution time band (reconciled to days in year) (in Adjust annual hours by distribution time band to match days in year)</t>
  </si>
  <si>
    <t>x2 = 2411. Load coefficient correction factor (kW at peak in band / band average kW) (in Calculation of adjusted time band load coefficients)</t>
  </si>
  <si>
    <t>x3 = 2413. Peaking probabilities by network level (reshaped)</t>
  </si>
  <si>
    <t>Calculation =IF(x1&gt;0,x2*x3*24*x4/x1,0)</t>
  </si>
  <si>
    <t>2415. Single rate non half hourly pseudo timeband load coefficients</t>
  </si>
  <si>
    <t>x1 = 2414. Pseudo load coefficient by time band and network level</t>
  </si>
  <si>
    <t>Copy cells = x1</t>
  </si>
  <si>
    <t>2416. Single rate non half hourly units (MWh)</t>
  </si>
  <si>
    <t>Single rate non half hourly units (MWh)</t>
  </si>
  <si>
    <t>2417. Single rate non half hourly timeband use</t>
  </si>
  <si>
    <t>x1 = 2403. Split of rate 1 units between distribution time bands</t>
  </si>
  <si>
    <t>2418. Single rate non half hourly tariff pseudo load coefficient</t>
  </si>
  <si>
    <t>x1 = 2415. Single rate non half hourly pseudo timeband load coefficients</t>
  </si>
  <si>
    <t>x2 = 2417. Single rate non half hourly timeband use</t>
  </si>
  <si>
    <t>2419. Multi rate non half hourly units (MWh)</t>
  </si>
  <si>
    <t>Multi rate non half hourly units (MWh)</t>
  </si>
  <si>
    <t>2420. Multi rate non half hourly pseudo timeband load coefficients</t>
  </si>
  <si>
    <t>2421. Multi rate non half hourly timeband use</t>
  </si>
  <si>
    <t>x1 = 2409. Use of distribution time bands by units in demand forecast for two-rate tariffs (in Calculation of implied load coefficients for two-rate users)</t>
  </si>
  <si>
    <t>2422. Multi rate non half hourly tariff pseudo load coefficient</t>
  </si>
  <si>
    <t>x1 = 2420. Multi rate non half hourly pseudo timeband load coefficients</t>
  </si>
  <si>
    <t>x2 = 2421. Multi rate non half hourly timeband use</t>
  </si>
  <si>
    <t>2423. Off-peak non half hourly units (MWh)</t>
  </si>
  <si>
    <t>Off-peak non half hourly units (MWh)</t>
  </si>
  <si>
    <t>2424. Off-peak non half hourly pseudo timeband load coefficients</t>
  </si>
  <si>
    <t>2425. Off-peak non half hourly timeband use</t>
  </si>
  <si>
    <t>2426. Off-peak non half hourly tariff pseudo load coefficient</t>
  </si>
  <si>
    <t>x1 = 2424. Off-peak non half hourly pseudo timeband load coefficients</t>
  </si>
  <si>
    <t>x2 = 2425. Off-peak non half hourly timeband use</t>
  </si>
  <si>
    <t>2427. Aggregated half hourly units (MWh)</t>
  </si>
  <si>
    <t>Aggregated half hourly units (MWh)</t>
  </si>
  <si>
    <t>2428. Aggregated half hourly pseudo timeband load coefficients</t>
  </si>
  <si>
    <t>2429. Aggregated half hourly timeband use</t>
  </si>
  <si>
    <t>x1 = 2410. Use of distribution time bands by units in demand forecast for three-rate tariffs (in Calculation of implied load coefficients for three-rate users)</t>
  </si>
  <si>
    <t>2430. Aggregated half hourly tariff pseudo load coefficient</t>
  </si>
  <si>
    <t>x1 = 2428. Aggregated half hourly pseudo timeband load coefficients</t>
  </si>
  <si>
    <t>x2 = 2429. Aggregated half hourly timeband use</t>
  </si>
  <si>
    <t>2431. Average non half hourly tariff pseudo load coefficient</t>
  </si>
  <si>
    <t>x1 = 2416. Single rate non half hourly units (MWh)</t>
  </si>
  <si>
    <t>x2 = 2418. Single rate non half hourly tariff pseudo load coefficient</t>
  </si>
  <si>
    <t>x3 = 2419. Multi rate non half hourly units (MWh)</t>
  </si>
  <si>
    <t>x4 = 2422. Multi rate non half hourly tariff pseudo load coefficient</t>
  </si>
  <si>
    <t>x5 = 2423. Off-peak non half hourly units (MWh)</t>
  </si>
  <si>
    <t>x6 = 2426. Off-peak non half hourly tariff pseudo load coefficient</t>
  </si>
  <si>
    <t>Calculation =(x1*x2+x3*x4+x5*x6)/(x1+x3+x5)</t>
  </si>
  <si>
    <t>Domestic equalisation group</t>
  </si>
  <si>
    <t>Non-domestic equalisation group</t>
  </si>
  <si>
    <t>2432. Average non half hourly timeband use</t>
  </si>
  <si>
    <t>x4 = 2421. Multi rate non half hourly timeband use</t>
  </si>
  <si>
    <t>x6 = 2425. Off-peak non half hourly timeband use</t>
  </si>
  <si>
    <t>2433. Aggregated half hourly tariff pseudo load coefficient using average non half hourly unit mix</t>
  </si>
  <si>
    <t>x2 = 2432. Average non half hourly timeband use</t>
  </si>
  <si>
    <t>2434. Relative correction factor for aggregated half hourly tariff</t>
  </si>
  <si>
    <t>x1 = 2431. Average non half hourly tariff pseudo load coefficient</t>
  </si>
  <si>
    <t>x2 = 2433. Aggregated half hourly tariff pseudo load coefficient using average non half hourly unit mix</t>
  </si>
  <si>
    <t>2435. Correction factor for non half hourly tariffs</t>
  </si>
  <si>
    <t>x7 = 2427. Aggregated half hourly units (MWh)</t>
  </si>
  <si>
    <t>x8 = 2430. Aggregated half hourly tariff pseudo load coefficient</t>
  </si>
  <si>
    <t>x9 = 2434. Relative correction factor for aggregated half hourly tariff</t>
  </si>
  <si>
    <t>Calculation =(x1*x2+x3*x4+x5*x6+x7*x8)/(x1*x2+x3*x4+x5*x6+x7*x8*x9)</t>
  </si>
  <si>
    <t>2436. Single rate non half hourly corrected pseudo timeband load coefficient</t>
  </si>
  <si>
    <t>x2 = 2435. Correction factor for non half hourly tariffs</t>
  </si>
  <si>
    <t>Calculation =x1*x2</t>
  </si>
  <si>
    <t>2437. Multi rate non half hourly corrected pseudo timeband load coefficient</t>
  </si>
  <si>
    <t>2438. Off-peak non half hourly corrected pseudo timeband load coefficient</t>
  </si>
  <si>
    <t>2439. Aggregated half hourly corrected pseudo timeband load coefficient</t>
  </si>
  <si>
    <t>x3 = 2434. Relative correction factor for aggregated half hourly tariff</t>
  </si>
  <si>
    <t>Calculation =x1*x2*x3</t>
  </si>
  <si>
    <t>2440. Pseudo load coefficient by time band and network level (equalised)</t>
  </si>
  <si>
    <t>x1 = 2436. Single rate non half hourly corrected pseudo timeband load coefficient</t>
  </si>
  <si>
    <t>x2 = 2437. Multi rate non half hourly corrected pseudo timeband load coefficient</t>
  </si>
  <si>
    <t>x3 = 2438. Off-peak non half hourly corrected pseudo timeband load coefficient</t>
  </si>
  <si>
    <t>x4 = 2439. Aggregated half hourly corrected pseudo timeband load coefficient</t>
  </si>
  <si>
    <t>x5 = 2414. Pseudo load coefficient by time band and network level</t>
  </si>
  <si>
    <t>2441. Unit rate 1 pseudo load coefficient by network level</t>
  </si>
  <si>
    <t>x1 = 2440. Pseudo load coefficient by time band and network level (equalised)</t>
  </si>
  <si>
    <t>x2 = 2403. Split of rate 1 units between distribution time bands</t>
  </si>
  <si>
    <t>2442. Unit rate 2 pseudo load coefficient by network level</t>
  </si>
  <si>
    <t>x2 = 2405. Split of rate 2 units between distribution time bands</t>
  </si>
  <si>
    <t>2443. Unit rate 3 pseudo load coefficient by network level</t>
  </si>
  <si>
    <t>x2 = 2406. Split of rate 3 units between distribution time bands (default)</t>
  </si>
  <si>
    <t>2444. Adjust annual hours by special distribution time band to match days in year</t>
  </si>
  <si>
    <t>x1 = 1066. Typical annual hours by special distribution time band</t>
  </si>
  <si>
    <t>x3 = Total hours in the year according to special time band hours input data (in Adjust annual hours by special distribution time band to match days in year)</t>
  </si>
  <si>
    <t>Annual hours by special distribution time band (reconciled to days in year)</t>
  </si>
  <si>
    <t>Adjust annual hours by special distribution time band to match days in year</t>
  </si>
  <si>
    <t>2445. Normalisation of split of rate 1 units by special time band</t>
  </si>
  <si>
    <t>x1 = 1064. Average split of rate 1 units by special distribution time band</t>
  </si>
  <si>
    <t>x2 = Total split (in Normalisation of split of rate 1 units by special time band)</t>
  </si>
  <si>
    <t>x3 = 2444. Annual hours by special distribution time band (reconciled to days in year) (in Adjust annual hours by special distribution time band to match days in year)</t>
  </si>
  <si>
    <t>Normalised split of rate 1 units by special distribution time band</t>
  </si>
  <si>
    <t>2446. Split of rate 1 units between special distribution time bands</t>
  </si>
  <si>
    <t>x1 = 2445. Normalised split of rate 1 units by special distribution time band (in Normalisation of split of rate 1 units by special time band)</t>
  </si>
  <si>
    <t>x2 = Split of rate 1 units between special distribution time bands (default)</t>
  </si>
  <si>
    <t>2447. Split of rate 2 units between special distribution time bands (default)</t>
  </si>
  <si>
    <t>2448. Split of rate 3 units between special distribution time bands (default)</t>
  </si>
  <si>
    <t>2449. Calculation of implied special load coefficients for one-rate users</t>
  </si>
  <si>
    <t>x3 = 2446. Split of rate 1 units between special distribution time bands</t>
  </si>
  <si>
    <t>x4 = 2444. Annual hours by special distribution time band (reconciled to days in year) (in Adjust annual hours by special distribution time band to match days in year)</t>
  </si>
  <si>
    <t>x5 = Use of special distribution time bands by units in demand forecast for one-rate tariffs (in Calculation of implied special load coefficients for one-rate users)</t>
  </si>
  <si>
    <t>Use of special distribution time bands by units in demand forecast for one-rate tariffs</t>
  </si>
  <si>
    <t>Peak band special load coefficient for one-rate tariffs</t>
  </si>
  <si>
    <t>2450. Calculation of implied special load coefficients for three-rate users</t>
  </si>
  <si>
    <t>x5 = 2447. Split of rate 2 units between special distribution time bands (default)</t>
  </si>
  <si>
    <t>x7 = 2448. Split of rate 3 units between special distribution time bands (default)</t>
  </si>
  <si>
    <t>x8 = 2444. Annual hours by special distribution time band (reconciled to days in year) (in Adjust annual hours by special distribution time band to match days in year)</t>
  </si>
  <si>
    <t>x9 = Use of special distribution time bands by units in demand forecast for three-rate tariffs (in Calculation of implied special load coefficients for three-rate users)</t>
  </si>
  <si>
    <t>Use of special distribution time bands by units in demand forecast for three-rate tariffs</t>
  </si>
  <si>
    <t>Peak band special load coefficient for three-rate tariffs</t>
  </si>
  <si>
    <t>2451. Estimated contributions to peak demand</t>
  </si>
  <si>
    <t>x1 = 2449. Peak band special load coefficient for one-rate tariffs (in Calculation of implied special load coefficients for one-rate users)</t>
  </si>
  <si>
    <t>x2 = 2450. Peak band special load coefficient for three-rate tariffs (in Calculation of implied special load coefficients for three-rate users)</t>
  </si>
  <si>
    <t>x3 = Peak band special load coefficient (in Estimated contributions to peak demand)</t>
  </si>
  <si>
    <t>x4 = 2407. All units (MWh)</t>
  </si>
  <si>
    <t>x5 = 1010. Days in the charging year (in Financial and general assumptions)</t>
  </si>
  <si>
    <t>x6 = 2302. Load coefficient</t>
  </si>
  <si>
    <t>=x3*x4/24/x5*1000</t>
  </si>
  <si>
    <t>=x6*x4/24/x5*1000</t>
  </si>
  <si>
    <t>Peak band special load coefficient</t>
  </si>
  <si>
    <t>Contribution to peak band kW</t>
  </si>
  <si>
    <t>Contribution to system-peak-time kW</t>
  </si>
  <si>
    <t>2452. Load coefficient correction factor for the group</t>
  </si>
  <si>
    <t>x1 = 2451. Contribution to peak band kW (in Estimated contributions to peak demand)</t>
  </si>
  <si>
    <t>x2 = 2451. Contribution to system-peak-time kW (in Estimated contributions to peak demand)</t>
  </si>
  <si>
    <t>Calculation =IF(SUM(x1),SUM(x2)/SUM(x1),0)</t>
  </si>
  <si>
    <t>Load coefficient correction factor for the group</t>
  </si>
  <si>
    <t>2453. Calculation of special peaking probabilities</t>
  </si>
  <si>
    <t>x2 = Amber peaking probabilities (in Calculation of special peaking probabilities)</t>
  </si>
  <si>
    <t>x5 = 1069. Black peaking probabilities (in Peaking probabilities by network level)</t>
  </si>
  <si>
    <t>x6 = Red peaking probabilities (in Calculation of special peaking probabilities)</t>
  </si>
  <si>
    <t>x7 = Amber peaking rates (in Calculation of special peaking probabilities)</t>
  </si>
  <si>
    <t>x9 = Yellow peaking probabilities (in Calculation of special peaking probabilities)</t>
  </si>
  <si>
    <t>x10 = Green peaking probabilities (in Calculation of special peaking probabilities)</t>
  </si>
  <si>
    <t>=x2*24*x3/x4</t>
  </si>
  <si>
    <t>=IF(x5,MAX(0,x2+x6-x5),x7*x8/x3/24)</t>
  </si>
  <si>
    <t>=1-x9-x10</t>
  </si>
  <si>
    <t>Red peaking probabilities</t>
  </si>
  <si>
    <t>Amber peaking probabilities</t>
  </si>
  <si>
    <t>Green peaking probabilities</t>
  </si>
  <si>
    <t>Amber peaking rates</t>
  </si>
  <si>
    <t>Yellow peaking probabilities</t>
  </si>
  <si>
    <t>2454. Special peaking probabilities by network level</t>
  </si>
  <si>
    <t>x1 = 2453. Green peaking probabilities (in Calculation of special peaking probabilities)</t>
  </si>
  <si>
    <t>x2 = 2453. Yellow peaking probabilities (in Calculation of special peaking probabilities)</t>
  </si>
  <si>
    <t>x3 = 2453. Black peaking probabilities (in Calculation of special peaking probabilities)</t>
  </si>
  <si>
    <t>2455. Special peaking probabilities by network level (reshaped)</t>
  </si>
  <si>
    <t>x1 = 2454. Special peaking probabilities by network level</t>
  </si>
  <si>
    <t>2456. Pseudo load coefficient by special time band and network level</t>
  </si>
  <si>
    <t>x1 = 2444. Annual hours by special distribution time band (reconciled to days in year) (in Adjust annual hours by special distribution time band to match days in year)</t>
  </si>
  <si>
    <t>x2 = 2452. Load coefficient correction factor for the group</t>
  </si>
  <si>
    <t>x3 = 2455. Special peaking probabilities by network level (reshaped)</t>
  </si>
  <si>
    <t>Pseudo load coefficient by special time band and network level</t>
  </si>
  <si>
    <t>2457. Unit rate 1 pseudo load coefficient by network level (special)</t>
  </si>
  <si>
    <t>x1 = 2456. Pseudo load coefficient by special time band and network level</t>
  </si>
  <si>
    <t>x2 = 2446. Split of rate 1 units between special distribution time bands</t>
  </si>
  <si>
    <t>2458. Unit rate 2 pseudo load coefficient by network level (special)</t>
  </si>
  <si>
    <t>x2 = 2447. Split of rate 2 units between special distribution time bands (default)</t>
  </si>
  <si>
    <t>2459. Unit rate 3 pseudo load coefficient by network level (special)</t>
  </si>
  <si>
    <t>x2 = 2448. Split of rate 3 units between special distribution time bands (default)</t>
  </si>
  <si>
    <t>2460. Unit rate 1 pseudo load coefficient by network level (combined)</t>
  </si>
  <si>
    <t>x1 = 2441. Unit rate 1 pseudo load coefficient by network level</t>
  </si>
  <si>
    <t>x2 = 2457. Unit rate 1 pseudo load coefficient by network level (special)</t>
  </si>
  <si>
    <t>2461. Unit rate 2 pseudo load coefficient by network level (combined)</t>
  </si>
  <si>
    <t>x1 = 2442. Unit rate 2 pseudo load coefficient by network level</t>
  </si>
  <si>
    <t>x2 = 2458. Unit rate 2 pseudo load coefficient by network level (special)</t>
  </si>
  <si>
    <t>2462. Unit rate 3 pseudo load coefficient by network level (combined)</t>
  </si>
  <si>
    <t>x1 = 2443. Unit rate 3 pseudo load coefficient by network level</t>
  </si>
  <si>
    <t>x2 = 2459. Unit rate 3 pseudo load coefficient by network level (special)</t>
  </si>
  <si>
    <t>2501. Contributions of users on one-rate multi tariffs to system simultaneous maximum load by network level (kW)</t>
  </si>
  <si>
    <t>x2 = 2460. Unit rate 1 pseudo load coefficient by network level (combined)</t>
  </si>
  <si>
    <t>x3 = 2012. Loss adjustment factors between end user meter reading and each network level, scaled by network use</t>
  </si>
  <si>
    <t>Calculation =(x1*x2)*x3/(24*x4)*1000</t>
  </si>
  <si>
    <t>2502. Contributions of users on two-rate multi tariffs to system simultaneous maximum load by network level (kW)</t>
  </si>
  <si>
    <t>x3 = 2304. Rate 2 units (MWh) (in Equivalent volume for each end user)</t>
  </si>
  <si>
    <t>x4 = 2461. Unit rate 2 pseudo load coefficient by network level (combined)</t>
  </si>
  <si>
    <t>x5 = 2012. Loss adjustment factors between end user meter reading and each network level, scaled by network use</t>
  </si>
  <si>
    <t>Calculation =(x1*x2+x3*x4)*x5/(24*x6)*1000</t>
  </si>
  <si>
    <t>2503. Contributions of users on three-rate multi tariffs to system simultaneous maximum load by network level (kW)</t>
  </si>
  <si>
    <t>x5 = 2304. Rate 3 units (MWh) (in Equivalent volume for each end user)</t>
  </si>
  <si>
    <t>x6 = 2462. Unit rate 3 pseudo load coefficient by network level (combined)</t>
  </si>
  <si>
    <t>x7 = 2012. Loss adjustment factors between end user meter reading and each network level, scaled by network use</t>
  </si>
  <si>
    <t>Calculation =(x1*x2+x3*x4+x5*x6)*x7/(24*x8)*1000</t>
  </si>
  <si>
    <t>2504. Estimated contributions of users on each tariff to system simultaneous maximum load by network level (kW)</t>
  </si>
  <si>
    <t>x2 = 2302. Load coefficient</t>
  </si>
  <si>
    <t>Calculation =x1*x2*x3/(24*x4)*1000</t>
  </si>
  <si>
    <t>2505. Contributions of users on each tariff to system simultaneous maximum load by network level (kW)</t>
  </si>
  <si>
    <t>x1 = 2501. Contributions of users on one-rate multi tariffs to system simultaneous maximum load by network level (kW)</t>
  </si>
  <si>
    <t>x2 = 2502. Contributions of users on two-rate multi tariffs to system simultaneous maximum load by network level (kW)</t>
  </si>
  <si>
    <t>x3 = 2503. Contributions of users on three-rate multi tariffs to system simultaneous maximum load by network level (kW)</t>
  </si>
  <si>
    <t>x4 = 2504. Estimated contributions of users on each tariff to system simultaneous maximum load by network level (kW)</t>
  </si>
  <si>
    <t>Combine tables = x1 or x2 or x3 or x4</t>
  </si>
  <si>
    <t>2506. Forecast system simultaneous maximum load (kW) from forecast units</t>
  </si>
  <si>
    <t>x1 = 2505. Contributions of users on each tariff to system simultaneous maximum load by network level (kW)</t>
  </si>
  <si>
    <t>Cell summation =SUM(x1)</t>
  </si>
  <si>
    <t>Forecast system simultaneous maximum load (kW) from forecast units</t>
  </si>
  <si>
    <t>2601. Pre-processing of data for standing charge factors</t>
  </si>
  <si>
    <t>x1 = Standing charges factors (in Pre-processing of data for standing charge factors)</t>
  </si>
  <si>
    <t>x2 = 1018. Proportion of relevant load going through 132kV/HV direct transformation</t>
  </si>
  <si>
    <t>x3 = Standing charges factors for 132kV/HV (in Pre-processing of data for standing charge factors)</t>
  </si>
  <si>
    <t>=x1+0.2*x2*x3</t>
  </si>
  <si>
    <t>Standing charges factors</t>
  </si>
  <si>
    <t>Standing charges factors for 132kV/HV</t>
  </si>
  <si>
    <t>Adjusted standing charges factors for 132kV</t>
  </si>
  <si>
    <t>2602. Standing charges factors adapted to use 132kV/HV</t>
  </si>
  <si>
    <t>x1 = 2601. Standing charges factors for 132kV/HV (in Pre-processing of data for standing charge factors)</t>
  </si>
  <si>
    <t>x2 = 2601. Adjusted standing charges factors for 132kV (in Pre-processing of data for standing charge factors)</t>
  </si>
  <si>
    <t>x3 = 2601. Standing charges factors (in Pre-processing of data for standing charge factors)</t>
  </si>
  <si>
    <t>2603. Capacity-based contributions to chargeable aggregate maximum load by network level (kW)</t>
  </si>
  <si>
    <t>x1 = 2304. Import capacity (kVA) (in Equivalent volume for each end user)</t>
  </si>
  <si>
    <t>x2 = 1010. Power factor for all flows in the network model (in Financial and general assumptions)</t>
  </si>
  <si>
    <t>x3 = 2602. Standing charges factors adapted to use 132kV/HV</t>
  </si>
  <si>
    <t>x4 = 2012. Loss adjustment factors between end user meter reading and each network level, scaled by network use</t>
  </si>
  <si>
    <t>Calculation =x1*x2*x3*x4</t>
  </si>
  <si>
    <t>2604. Unit-based contributions to chargeable aggregate maximum load (kW)</t>
  </si>
  <si>
    <t>Calculation =x1/x2*x3*x4/(24*x5)*1000</t>
  </si>
  <si>
    <t>2605. Contributions to aggregate maximum load by network level (kW)</t>
  </si>
  <si>
    <t>x1 = 2603. Capacity-based contributions to chargeable aggregate maximum load by network level (kW)</t>
  </si>
  <si>
    <t>x2 = 2604. Unit-based contributions to chargeable aggregate maximum load (kW)</t>
  </si>
  <si>
    <t>2606. Forecast chargeable aggregate maximum load (kW)</t>
  </si>
  <si>
    <t>x1 = 2605. Contributions to aggregate maximum load by network level (kW)</t>
  </si>
  <si>
    <t>Forecast chargeable aggregate maximum load (kW)</t>
  </si>
  <si>
    <t>2607. Forecast simultaneous load subject to standing charge factors (kW)</t>
  </si>
  <si>
    <t>x2 = 2602. Standing charges factors adapted to use 132kV/HV</t>
  </si>
  <si>
    <t>2608. Forecast simultaneous load replaced by standing charge (kW)</t>
  </si>
  <si>
    <t>x1 = 2607. Forecast simultaneous load subject to standing charge factors (kW)</t>
  </si>
  <si>
    <t>Forecast simultaneous load replaced by standing charge (kW)</t>
  </si>
  <si>
    <t>2609. Calculated LV diversity allowance</t>
  </si>
  <si>
    <t>x1 = 2606. Forecast chargeable aggregate maximum load (kW)</t>
  </si>
  <si>
    <t>x2 = 2608. Forecast simultaneous load replaced by standing charge (kW)</t>
  </si>
  <si>
    <t>Calculation =x1/x2-1</t>
  </si>
  <si>
    <t>Calculated LV diversity allowance</t>
  </si>
  <si>
    <t>2610. Network level mapping for diversity allowances</t>
  </si>
  <si>
    <t>2611. Diversity allowances including 132kV/HV</t>
  </si>
  <si>
    <t>x1 = 2104. Diversity allowance between level exit and GSP Group (in Diversity calculations)</t>
  </si>
  <si>
    <t>x2 = 2610. Network level mapping for diversity allowances</t>
  </si>
  <si>
    <t>Diversity allowances including 132kV/HV</t>
  </si>
  <si>
    <t>2612. Diversity allowances (including calculated LV value)</t>
  </si>
  <si>
    <t>x1 = 2609. Calculated LV diversity allowance</t>
  </si>
  <si>
    <t>x2 = 2611. Diversity allowances including 132kV/HV</t>
  </si>
  <si>
    <t>Diversity allowances (including calculated LV value)</t>
  </si>
  <si>
    <t>2613. Forecast simultaneous maximum load (kW) adjusted for standing charges</t>
  </si>
  <si>
    <t>x1 = 2506. Forecast system simultaneous maximum load (kW) from forecast units</t>
  </si>
  <si>
    <t>x3 = 2606. Forecast chargeable aggregate maximum load (kW)</t>
  </si>
  <si>
    <t>x4 = 2612. Diversity allowances (including calculated LV value)</t>
  </si>
  <si>
    <t>Calculation =x1-x2+x3/(1+x4)</t>
  </si>
  <si>
    <t>Forecast simultaneous maximum load (kW) adjusted for standing charges</t>
  </si>
  <si>
    <t>2701. Operating expenditure coded by network level (£/year)</t>
  </si>
  <si>
    <t>x1 = 1055. Transmission exit charges (£/year)</t>
  </si>
  <si>
    <t>x2 = Zero for levels other than transmission exit</t>
  </si>
  <si>
    <t>Operating
132kV</t>
  </si>
  <si>
    <t>Operating
132kV/EHV</t>
  </si>
  <si>
    <t>Operating
EHV</t>
  </si>
  <si>
    <t>Operating
EHV/HV</t>
  </si>
  <si>
    <t>Operating
132kV/HV</t>
  </si>
  <si>
    <t>Operating
HV</t>
  </si>
  <si>
    <t>Operating
HV/LV</t>
  </si>
  <si>
    <t>Operating
LV circuits</t>
  </si>
  <si>
    <t>Operating
LV customer</t>
  </si>
  <si>
    <t>Operating
HV customer</t>
  </si>
  <si>
    <t>Operating expenditure coded by network level (£/year)</t>
  </si>
  <si>
    <t>2702. Network model assets (£) scaled by load forecast</t>
  </si>
  <si>
    <t>x2 = 2613. Forecast simultaneous maximum load (kW) adjusted for standing charges</t>
  </si>
  <si>
    <t>x3 = 1020. Gross asset cost by network level (£)</t>
  </si>
  <si>
    <t>Calculation =IF(x1,x2*x3/x1/1000,0)</t>
  </si>
  <si>
    <t>Network model assets (£) scaled by load forecast</t>
  </si>
  <si>
    <t>2703. Annual consumption by tariff for unmetered users (MWh)</t>
  </si>
  <si>
    <t>Annual consumption by tariff for unmetered users (MWh)</t>
  </si>
  <si>
    <t>2704. Total unmetered units</t>
  </si>
  <si>
    <t>x1 = 2703. Annual consumption by tariff for unmetered users (MWh)</t>
  </si>
  <si>
    <t>Total unmetered units</t>
  </si>
  <si>
    <t>2705. Service model asset data</t>
  </si>
  <si>
    <t>x1 = 2205. Service model assets by tariff (£)</t>
  </si>
  <si>
    <t>x2 = 2304. MPANs (in Equivalent volume for each end user)</t>
  </si>
  <si>
    <t>x3 = 2202. LV unmetered service model assets £/(MWh/year)</t>
  </si>
  <si>
    <t>x4 = 2704. Total unmetered units</t>
  </si>
  <si>
    <t>x5 = Service model assets (£) scaled by annual MWh (in Service model asset data)</t>
  </si>
  <si>
    <t>x6 = Service model assets (£) scaled by user count (in Service model asset data)</t>
  </si>
  <si>
    <t>x7 = Service model assets (£) scaled by annual MWh (in Service model asset data)</t>
  </si>
  <si>
    <t>=x3*x4</t>
  </si>
  <si>
    <t>= x5</t>
  </si>
  <si>
    <t>=x6+x7</t>
  </si>
  <si>
    <t>Service model assets (£) scaled by user count</t>
  </si>
  <si>
    <t>Service model assets (£) scaled by annual MWh</t>
  </si>
  <si>
    <t>Service model assets (£)</t>
  </si>
  <si>
    <t>Service model asset data</t>
  </si>
  <si>
    <t>2706. Data for allocation of operating expenditure</t>
  </si>
  <si>
    <t>x1 = 2702. Network model assets (£) scaled by load forecast</t>
  </si>
  <si>
    <t>x2 = 2705. Service model assets (£) (in Service model asset data)</t>
  </si>
  <si>
    <t>x3 = Model assets (£) scaled by demand forecast (in Data for allocation of operating expenditure)</t>
  </si>
  <si>
    <t>Model assets (£) scaled by demand forecast</t>
  </si>
  <si>
    <t>Denominator for allocation of operating expenditure</t>
  </si>
  <si>
    <t>Data for allocation of operating expenditure</t>
  </si>
  <si>
    <t>2707. Amount of expenditure to be allocated according to asset values (£/year)</t>
  </si>
  <si>
    <t>x1 = 1059. Direct cost (£/year) (in Other expenditure)</t>
  </si>
  <si>
    <t>x2 = 1059. Network rates (£/year) (in Other expenditure)</t>
  </si>
  <si>
    <t>x3 = 1059. Indirect cost (£/year) (in Other expenditure)</t>
  </si>
  <si>
    <t>x4 = 1059. Indirect cost proportion (in Other expenditure)</t>
  </si>
  <si>
    <t>Calculation =x1+x2+x3*x4</t>
  </si>
  <si>
    <t>Amount of expenditure to be allocated according to asset values (£/year)</t>
  </si>
  <si>
    <t>2708. Total operating expenditure by network level  (£/year)</t>
  </si>
  <si>
    <t>x1 = 2701. Operating expenditure coded by network level (£/year)</t>
  </si>
  <si>
    <t>x2 = 2707. Amount of expenditure to be allocated according to asset values (£/year)</t>
  </si>
  <si>
    <t>x3 = 2706. Denominator for allocation of operating expenditure (in Data for allocation of operating expenditure)</t>
  </si>
  <si>
    <t>x4 = 2706. Model assets (£) scaled by demand forecast (in Data for allocation of operating expenditure)</t>
  </si>
  <si>
    <t>Calculation =x1+x2/x3*x4</t>
  </si>
  <si>
    <t>Total operating expenditure by network level  (£/year)</t>
  </si>
  <si>
    <t>2709. Operating expenditure percentage by network level</t>
  </si>
  <si>
    <t>x1 = 2706. Model assets (£) scaled by demand forecast (in Data for allocation of operating expenditure)</t>
  </si>
  <si>
    <t>x2 = 2708. Total operating expenditure by network level  (£/year)</t>
  </si>
  <si>
    <t>Calculation =IF(x1="","",IF(x1&gt;0,x2/x1,0))</t>
  </si>
  <si>
    <t>Operating expenditure percentage by network level</t>
  </si>
  <si>
    <t>2710. Unit operating expenditure based on simultaneous maximum load (£/kW/year)</t>
  </si>
  <si>
    <t>x1 = 2613. Forecast simultaneous maximum load (kW) adjusted for standing charges</t>
  </si>
  <si>
    <t>Calculation =IF(x1&gt;0,x2/x1,0)</t>
  </si>
  <si>
    <t>Unit operating expenditure based on simultaneous maximum load (£/kW/year)</t>
  </si>
  <si>
    <t>2711. Operating expenditure for customer assets p/MPAN/day</t>
  </si>
  <si>
    <t>x2 = 2709. Operating expenditure percentage by network level</t>
  </si>
  <si>
    <t>x3 = 2205. Service model assets by tariff (£)</t>
  </si>
  <si>
    <t>x4 = Operating expenditure p/MPAN/day by level (in Operating expenditure for customer assets p/MPAN/day)</t>
  </si>
  <si>
    <t>=100/x1*x2*x3</t>
  </si>
  <si>
    <t>Operating expenditure p/MPAN/day by level</t>
  </si>
  <si>
    <t>Operating expenditure for customer assets p/MPAN/day total</t>
  </si>
  <si>
    <t>2712. Operating expenditure for unmetered customer assets (p/kWh)</t>
  </si>
  <si>
    <t>x1 = 2709. Operating expenditure percentage by network level</t>
  </si>
  <si>
    <t>Calculation =0.1*x1*x2</t>
  </si>
  <si>
    <t>This sheet calculates factors used to take account of the costs deemed to be covered by connection charges.</t>
  </si>
  <si>
    <t>2801. Network level of supply (for customer contributions) by tariff</t>
  </si>
  <si>
    <t>2802. Contribution proportion of asset annuities, by customer type and network level of assets</t>
  </si>
  <si>
    <t>x1 = 1060. Customer contributions under current connection charging policy</t>
  </si>
  <si>
    <t>x2 = 1010. Annuity proportion for customer-contributed assets (in Financial and general assumptions)</t>
  </si>
  <si>
    <t>Calculation =x1*(1-x2)</t>
  </si>
  <si>
    <t>2803. Proportion of asset annuities deemed to be covered by customer contributions</t>
  </si>
  <si>
    <t>x1 = 2801. Network level of supply (for customer contributions) by tariff</t>
  </si>
  <si>
    <t>x2 = 2802. Contribution proportion of asset annuities, by customer type and network level of assets</t>
  </si>
  <si>
    <t>2804. Proportion of annual charge covered by contributions (for all charging levels)</t>
  </si>
  <si>
    <t>x1 = Zero for operating expenditure</t>
  </si>
  <si>
    <t>x2 = Zero for GSPs level</t>
  </si>
  <si>
    <t>x3 = 2803. Proportion of asset annuities deemed to be covered by customer contributions</t>
  </si>
  <si>
    <t>This sheet calculates average p/kWh and p/kW/day charges that would apply if no costs were recovered through capacity or fixed charges.</t>
  </si>
  <si>
    <t>2901. Unit cost at each level, £/kW/year (relative to system simultaneous maximum load)</t>
  </si>
  <si>
    <t>x1 = 2109. Network model annuity by simultaneous maximum load for each network level (£/kW/year)</t>
  </si>
  <si>
    <t>x2 = 2710. Unit operating expenditure based on simultaneous maximum load (£/kW/year)</t>
  </si>
  <si>
    <t>Unit cost at each level, £/kW/year (relative to system simultaneous maximum load)</t>
  </si>
  <si>
    <t>2902. Pay-as-you-go yardstick unit costs by charging level (p/kWh)</t>
  </si>
  <si>
    <t>x1 = 2901. Unit cost at each level, £/kW/year (relative to system simultaneous maximum load)</t>
  </si>
  <si>
    <t>x4 = 2804. Proportion of annual charge covered by contributions (for all charging levels)</t>
  </si>
  <si>
    <t>Calculation =x1*x2*x3*(1-x4)/(24*x5)*100</t>
  </si>
  <si>
    <t>2903. Contributions to pay-as-you-go unit rate 1 (p/kWh)</t>
  </si>
  <si>
    <t>x1 = 2460. Unit rate 1 pseudo load coefficient by network level (combined)</t>
  </si>
  <si>
    <t>x2 = 2901. Unit cost at each level, £/kW/year (relative to system simultaneous maximum load)</t>
  </si>
  <si>
    <t>Calculation =x1*x2*x3*(1-x4)*100/(24*x5)</t>
  </si>
  <si>
    <t>2904. Contributions to pay-as-you-go unit rate 2 (p/kWh)</t>
  </si>
  <si>
    <t>x1 = 2461. Unit rate 2 pseudo load coefficient by network level (combined)</t>
  </si>
  <si>
    <t>2905. Contributions to pay-as-you-go unit rate 3 (p/kWh)</t>
  </si>
  <si>
    <t>x1 = 2462. Unit rate 3 pseudo load coefficient by network level (combined)</t>
  </si>
  <si>
    <t>This sheet reallocates some costs from unit charges to fixed or capacity charges, for demand users only.</t>
  </si>
  <si>
    <t>3001. Costs based on aggregate maximum load (£/kW/year)</t>
  </si>
  <si>
    <t>x2 = 2612. Diversity allowances (including calculated LV value)</t>
  </si>
  <si>
    <t>Calculation =x1/(1+x2)</t>
  </si>
  <si>
    <t>Costs based on aggregate maximum load (£/kW/year)</t>
  </si>
  <si>
    <t>3002. Capacity elements p/kVA/day</t>
  </si>
  <si>
    <t>This calculation uses aggregate maximum load and no coincidence factor.</t>
  </si>
  <si>
    <t>x1 = 2602. Standing charges factors adapted to use 132kV/HV</t>
  </si>
  <si>
    <t>x2 = 2012. Loss adjustment factors between end user meter reading and each network level, scaled by network use</t>
  </si>
  <si>
    <t>x3 = 3001. Costs based on aggregate maximum load (£/kW/year)</t>
  </si>
  <si>
    <t>x4 = 1010. Power factor for all flows in the network model (in Financial and general assumptions)</t>
  </si>
  <si>
    <t>x6 = 2804. Proportion of annual charge covered by contributions (for all charging levels)</t>
  </si>
  <si>
    <t>Calculation =100*x1*x2*x3*x4/x5*(1-x6)</t>
  </si>
  <si>
    <t>3003. Yardstick components p/kWh (taking account of standing charges)</t>
  </si>
  <si>
    <t>x2 = 2902. Pay-as-you-go yardstick unit costs by charging level (p/kWh)</t>
  </si>
  <si>
    <t>Calculation =(1-x1)*x2</t>
  </si>
  <si>
    <t>3004. Contributions to unit rate 1 p/kWh by network level (taking account of standing charges)</t>
  </si>
  <si>
    <t>x2 = 2903. Contributions to pay-as-you-go unit rate 1 (p/kWh)</t>
  </si>
  <si>
    <t>3005. Contributions to unit rate 2 p/kWh by network level (taking account of standing charges)</t>
  </si>
  <si>
    <t>x2 = 2904. Contributions to pay-as-you-go unit rate 2 (p/kWh)</t>
  </si>
  <si>
    <t>3006. Contributions to unit rate 3 p/kWh by network level (taking account of standing charges)</t>
  </si>
  <si>
    <t>x2 = 2905. Contributions to pay-as-you-go unit rate 3 (p/kWh)</t>
  </si>
  <si>
    <t>This sheet allocates standing charges to fixed charges for non half hourly settled demand users.</t>
  </si>
  <si>
    <t>3101. Mapping of tariffs to tariff groups</t>
  </si>
  <si>
    <t>LV domestic and small non-domestic tariffs</t>
  </si>
  <si>
    <t>LV medium non-domestic tariffs</t>
  </si>
  <si>
    <t>LV substation aggregated tariffs</t>
  </si>
  <si>
    <t>HV network aggregated tariffs</t>
  </si>
  <si>
    <t>3102. Capacity use for tariffs charged for capacity on an exit point basis</t>
  </si>
  <si>
    <t>x4 = 2304. MPANs (in Equivalent volume for each end user)</t>
  </si>
  <si>
    <t>=x1/x2/(24*x3)*1000</t>
  </si>
  <si>
    <t>= x4</t>
  </si>
  <si>
    <t>Unit-based contributions to aggregate maximum load (kW)</t>
  </si>
  <si>
    <t>3103. Aggregate capacity (kW)</t>
  </si>
  <si>
    <t>x1 = 3101. Mapping of tariffs to tariff groups</t>
  </si>
  <si>
    <t>x2 = 3102. Unit-based contributions to aggregate maximum load (kW) (in Capacity use for tariffs charged for capacity on an exit point basis)</t>
  </si>
  <si>
    <t>Aggregate capacity (kW)</t>
  </si>
  <si>
    <t>3104. Aggregate number of users charged for capacity on an exit point basis</t>
  </si>
  <si>
    <t>x2 = 3102. MPANs (in Equivalent volume for each end user) (in Capacity use for tariffs charged for capacity on an exit point basis)</t>
  </si>
  <si>
    <t>Aggregate number of users charged for capacity on an exit point basis</t>
  </si>
  <si>
    <t>3105. Average maximum kVA by exit point</t>
  </si>
  <si>
    <t>x1 = 3104. Aggregate number of users charged for capacity on an exit point basis</t>
  </si>
  <si>
    <t>x2 = 3103. Aggregate capacity (kW)</t>
  </si>
  <si>
    <t>x3 = 1010. Power factor for all flows in the network model (in Financial and general assumptions)</t>
  </si>
  <si>
    <t>Calculation =IF(x1,x2/x1/x3,0)</t>
  </si>
  <si>
    <t>Average maximum kVA by exit point</t>
  </si>
  <si>
    <t>3106. Deemed average maximum kVA for each tariff</t>
  </si>
  <si>
    <t>x2 = 3105. Average maximum kVA by exit point</t>
  </si>
  <si>
    <t>Deemed average maximum kVA for each tariff</t>
  </si>
  <si>
    <t>3107. Capacity-driven fixed charge elements from standing charges factors p/MPAN/day</t>
  </si>
  <si>
    <t>x1 = 3002. Capacity elements p/kVA/day</t>
  </si>
  <si>
    <t>x2 = 3106. Deemed average maximum kVA for each tariff</t>
  </si>
  <si>
    <t>3201. Network use factors for generator reactive unit charges</t>
  </si>
  <si>
    <t>These factors differ from the network use factors for active power charges/credits in the case of generators, who do not qualify</t>
  </si>
  <si>
    <t>for active power credits at the voltage of connection but are charged reactive unit charges for costs caused at that voltage.</t>
  </si>
  <si>
    <t>3202. Standard components p/kWh for reactive power (absolute value)</t>
  </si>
  <si>
    <t>x1 = 3003. Yardstick components p/kWh (taking account of standing charges)</t>
  </si>
  <si>
    <t>Calculation =ABS(x1)</t>
  </si>
  <si>
    <t>3203. Standard reactive p/kVArh</t>
  </si>
  <si>
    <t>x1 = 3202. Standard components p/kWh for reactive power (absolute value)</t>
  </si>
  <si>
    <t>x2 = 1092. Average kVAr by kVA, by network level</t>
  </si>
  <si>
    <t>3204. Absolute value of load coefficient (kW peak / average kW)</t>
  </si>
  <si>
    <t>x1 = 2302. Load coefficient</t>
  </si>
  <si>
    <t>Absolute load coefficient</t>
  </si>
  <si>
    <t>3205. Pay-as-you-go components p/kWh for reactive power (absolute value)</t>
  </si>
  <si>
    <t>x2 = 3204. Absolute value of load coefficient (kW peak / average kW)</t>
  </si>
  <si>
    <t>x4 = 2004. Loss adjustment factor to transmission for each network level</t>
  </si>
  <si>
    <t>x5 = 2804. Proportion of annual charge covered by contributions (for all charging levels)</t>
  </si>
  <si>
    <t>x6 = 3201. Network use factors for generator reactive unit charges</t>
  </si>
  <si>
    <t>x7 = 1010. Days in the charging year (in Financial and general assumptions)</t>
  </si>
  <si>
    <t>Calculation =x1*x2*x3/x4*(1-x5)*x6/(24*x7)*100</t>
  </si>
  <si>
    <t>3206. Pay-as-you-go reactive p/kVArh</t>
  </si>
  <si>
    <t>x1 = 3205. Pay-as-you-go components p/kWh for reactive power (absolute value)</t>
  </si>
  <si>
    <t>This sheet aggregates elements of tariffs excluding revenue matching and final adjustments and rounding.</t>
  </si>
  <si>
    <t>3301. Unit rate 1 p/kWh (elements)</t>
  </si>
  <si>
    <t>x1 = 3004. Unit rate 1 total p/kWh (taking account of standing charges) — for Tariffs with Unit rate 1 p/kWh from Standard 1 kWh</t>
  </si>
  <si>
    <t>x2 = 2903. Pay-as-you-go unit rate 1 (p/kWh) — for Tariffs with Unit rate 1 p/kWh from PAYG 1 kWh</t>
  </si>
  <si>
    <t>x3 = 2903. Pay-as-you-go unit rate 1 (p/kWh) — for Tariffs with Unit rate 1 p/kWh from PAYG 1 kWh &amp; customer</t>
  </si>
  <si>
    <t>x4 = 2902. Pay-as-you-go yardstick unit rate (p/kWh) — for Tariffs with Unit rate 1 p/kWh from PAYG yardstick kWh</t>
  </si>
  <si>
    <t>x5 = 2203. LV unmetered service model asset charge (p/kWh) — for Tariffs with Unit rate 1 p/kWh from PAYG 1 kWh &amp; customer</t>
  </si>
  <si>
    <t>x6 = 2712. Operating expenditure for unmetered customer assets (p/kWh) — for Tariffs with Unit rate 1 p/kWh from PAYG 1 kWh &amp; customer</t>
  </si>
  <si>
    <t>3302. Unit rate 2 p/kWh (elements)</t>
  </si>
  <si>
    <t>x1 = 3005. Unit rate 2 total p/kWh (taking account of standing charges) — for Tariffs with Unit rate 2 p/kWh from Standard 2 kWh</t>
  </si>
  <si>
    <t>x2 = 2904. Pay-as-you-go unit rate 2 (p/kWh) — for Tariffs with Unit rate 2 p/kWh from PAYG 2 kWh</t>
  </si>
  <si>
    <t>x3 = 2904. Pay-as-you-go unit rate 2 (p/kWh) — for Tariffs with Unit rate 2 p/kWh from PAYG 2 kWh &amp; customer</t>
  </si>
  <si>
    <t>x4 = 2203. LV unmetered service model asset charge (p/kWh) — for Tariffs with Unit rate 2 p/kWh from PAYG 2 kWh &amp; customer</t>
  </si>
  <si>
    <t>x5 = 2712. Operating expenditure for unmetered customer assets (p/kWh) — for Tariffs with Unit rate 2 p/kWh from PAYG 2 kWh &amp; customer</t>
  </si>
  <si>
    <t>3303. Unit rate 3 p/kWh (elements)</t>
  </si>
  <si>
    <t>x1 = 3006. Unit rate 3 total p/kWh (taking account of standing charges) — for Tariffs with Unit rate 3 p/kWh from Standard 3 kWh</t>
  </si>
  <si>
    <t>x2 = 2905. Pay-as-you-go unit rate 3 (p/kWh) — for Tariffs with Unit rate 3 p/kWh from PAYG 3 kWh</t>
  </si>
  <si>
    <t>x3 = 2905. Pay-as-you-go unit rate 3 (p/kWh) — for Tariffs with Unit rate 3 p/kWh from PAYG 3 kWh &amp; customer</t>
  </si>
  <si>
    <t>x4 = 2203. LV unmetered service model asset charge (p/kWh) — for Tariffs with Unit rate 3 p/kWh from PAYG 3 kWh &amp; customer</t>
  </si>
  <si>
    <t>x5 = 2712. Operating expenditure for unmetered customer assets (p/kWh) — for Tariffs with Unit rate 3 p/kWh from PAYG 3 kWh &amp; customer</t>
  </si>
  <si>
    <t>3304. Fixed charge p/MPAN/day (elements)</t>
  </si>
  <si>
    <t>x1 = 3107. Fixed charge from standing charges factors p/MPAN/day — for Tariffs with Fixed charge p/MPAN/day from Fixed from network &amp; customer</t>
  </si>
  <si>
    <t>x2 = 2206. Service model p/MPAN/day (in Replacement annuities for service models) — for Tariffs with Fixed charge p/MPAN/day from Customer</t>
  </si>
  <si>
    <t>x3 = 2206. Service model p/MPAN/day (in Replacement annuities for service models) — for Tariffs with Fixed charge p/MPAN/day from Fixed from network &amp; customer</t>
  </si>
  <si>
    <t>x4 = 2711. Operating expenditure for customer assets p/MPAN/day total (in Operating expenditure for customer assets p/MPAN/day) — for Tariffs with Fixed charge p/MPAN/day from Customer</t>
  </si>
  <si>
    <t>x5 = 2711. Operating expenditure for customer assets p/MPAN/day total (in Operating expenditure for customer assets p/MPAN/day) — for Tariffs with Fixed charge p/MPAN/day from Fixed from network &amp; customer</t>
  </si>
  <si>
    <t>3305. Capacity charge p/kVA/day (elements)</t>
  </si>
  <si>
    <t>x1 = 3002. Capacity charge p/kVA/day — for Tariffs with Capacity charge p/kVA/day from Capacity</t>
  </si>
  <si>
    <t>3306. Reactive power charge p/kVArh (elements)</t>
  </si>
  <si>
    <t>x1 = 3206. Pay-as-you-go reactive p/kVArh</t>
  </si>
  <si>
    <t>x2 = 3203. Standard reactive p/kVArh</t>
  </si>
  <si>
    <t>3307. Summary of charges before revenue matching</t>
  </si>
  <si>
    <t>x1 = 3301. Unit rate 1 p/kWh (elements)</t>
  </si>
  <si>
    <t>x2 = 3302. Unit rate 2 p/kWh (elements)</t>
  </si>
  <si>
    <t>x3 = 3303. Unit rate 3 p/kWh (elements)</t>
  </si>
  <si>
    <t>x4 = 3304. Fixed charge p/MPAN/day (elements)</t>
  </si>
  <si>
    <t>x5 = 3305. Capacity charge p/kVA/day (elements)</t>
  </si>
  <si>
    <t>x6 = 3306. Reactive power charge p/kVArh (elements)</t>
  </si>
  <si>
    <t>Unit rate 1 p/kWh (total)</t>
  </si>
  <si>
    <t>Unit rate 2 p/kWh (total)</t>
  </si>
  <si>
    <t>Unit rate 3 p/kWh (total)</t>
  </si>
  <si>
    <t>Fixed charge p/MPAN/day (total)</t>
  </si>
  <si>
    <t>Capacity charge p/kVA/day (total)</t>
  </si>
  <si>
    <t>Reactive power charge p/kVArh</t>
  </si>
  <si>
    <t>3401. Net revenues by tariff before matching (£)</t>
  </si>
  <si>
    <t>x2 = 3307. Fixed charge p/MPAN/day (total) (in Summary of charges before revenue matching)</t>
  </si>
  <si>
    <t>x3 = 2304. MPANs (in Equivalent volume for each end user)</t>
  </si>
  <si>
    <t>x4 = 3307. Capacity charge p/kVA/day (total) (in Summary of charges before revenue matching)</t>
  </si>
  <si>
    <t>x5 = 2304. Import capacity (kVA) (in Equivalent volume for each end user)</t>
  </si>
  <si>
    <t>x6 = 3307. Unit rate 1 p/kWh (total) (in Summary of charges before revenue matching)</t>
  </si>
  <si>
    <t>x7 = 2304. Rate 1 units (MWh) (in Equivalent volume for each end user)</t>
  </si>
  <si>
    <t>x8 = 3307. Unit rate 2 p/kWh (total) (in Summary of charges before revenue matching)</t>
  </si>
  <si>
    <t>x9 = 2304. Rate 2 units (MWh) (in Equivalent volume for each end user)</t>
  </si>
  <si>
    <t>x10 = 3307. Unit rate 3 p/kWh (total) (in Summary of charges before revenue matching)</t>
  </si>
  <si>
    <t>x11 = 2304. Rate 3 units (MWh) (in Equivalent volume for each end user)</t>
  </si>
  <si>
    <t>x12 = 3307. Reactive power charge p/kVArh (in Summary of charges before revenue matching)</t>
  </si>
  <si>
    <t>x13 = 2304. Reactive power units (MVArh) (in Equivalent volume for each end user)</t>
  </si>
  <si>
    <t>Calculation =0.01*x1*(x2*x3+x4*x5)+10*(x6*x7+x8*x9+x10*x11+x12*x13)</t>
  </si>
  <si>
    <t>Net revenues</t>
  </si>
  <si>
    <t>3402. Target CDCM revenue</t>
  </si>
  <si>
    <t>x1 = 1001. Value (in CDCM target revenue (monetary amounts in £))</t>
  </si>
  <si>
    <t>x2 = Target CDCM revenue (£/year) (in Target CDCM revenue)</t>
  </si>
  <si>
    <t>x3 = 1001. Revenue elements and subtotals (£/year) (in CDCM target revenue (monetary amounts in £))</t>
  </si>
  <si>
    <t>= derived from x1</t>
  </si>
  <si>
    <t>=x2-x3</t>
  </si>
  <si>
    <t>Target CDCM revenue (£/year)</t>
  </si>
  <si>
    <t>Check (should be zero)</t>
  </si>
  <si>
    <t>3403. Revenue surplus or shortfall</t>
  </si>
  <si>
    <t>x1 = 3401. Net revenues by tariff before matching (£)</t>
  </si>
  <si>
    <t>x2 = 3402. Target CDCM revenue (£/year) (in Target CDCM revenue)</t>
  </si>
  <si>
    <t>x3 = Total net revenues before matching (£) (in Revenue surplus or shortfall)</t>
  </si>
  <si>
    <t>Total net revenues before matching (£)</t>
  </si>
  <si>
    <t>Revenue shortfall (surplus) £</t>
  </si>
  <si>
    <t>Revenue surplus or shortfall</t>
  </si>
  <si>
    <t>This sheet modifies tariffs so that the total expected net revenues matches the target.</t>
  </si>
  <si>
    <t>3501. Factor to scale to £1/kW at transmission exit level</t>
  </si>
  <si>
    <t>Calculation =IF(x1,1/x1,0)</t>
  </si>
  <si>
    <t>Factor to scale to £1/kW at transmission exit level</t>
  </si>
  <si>
    <t>3502. Applicability factor for £1/kW scaler</t>
  </si>
  <si>
    <t>x1 = 3501. Factor to scale to £1/kW at transmission exit level</t>
  </si>
  <si>
    <t>x2 = Zero for other levels</t>
  </si>
  <si>
    <t>Applicability factor for £1/kW scaler</t>
  </si>
  <si>
    <t>3503. Scalable elements of tariff components</t>
  </si>
  <si>
    <t>x2 = 3502. Applicability factor for £1/kW scaler</t>
  </si>
  <si>
    <t>x3 = 3302. Unit rate 2 p/kWh (elements)</t>
  </si>
  <si>
    <t>x4 = 3303. Unit rate 3 p/kWh (elements)</t>
  </si>
  <si>
    <t>x5 = 3304. Fixed charge p/MPAN/day (elements)</t>
  </si>
  <si>
    <t>x6 = 3305. Capacity charge p/kVA/day (elements)</t>
  </si>
  <si>
    <t>x7 = 3306. Reactive power charge p/kVArh (elements)</t>
  </si>
  <si>
    <t>=SUMPRODUCT(x3, x2)</t>
  </si>
  <si>
    <t>=SUMPRODUCT(x4, x2)</t>
  </si>
  <si>
    <t>=SUMPRODUCT(x5, x2)</t>
  </si>
  <si>
    <t>=SUMPRODUCT(x6, x2)</t>
  </si>
  <si>
    <t>=SUMPRODUCT(x7, x2)</t>
  </si>
  <si>
    <t>Unit rate 1 p/kWh scalable part</t>
  </si>
  <si>
    <t>Unit rate 2 p/kWh scalable part</t>
  </si>
  <si>
    <t>Unit rate 3 p/kWh scalable part</t>
  </si>
  <si>
    <t>Fixed charge p/MPAN/day scalable part</t>
  </si>
  <si>
    <t>Capacity charge p/kVA/day scalable part</t>
  </si>
  <si>
    <t>Reactive power charge p/kVArh scalable part</t>
  </si>
  <si>
    <t>3504. Marginal revenue effect of scaler</t>
  </si>
  <si>
    <t>x2 = 3503. Unit rate 1 p/kWh scalable part (in Scalable elements of tariff components)</t>
  </si>
  <si>
    <t>x3 = 2304. Rate 1 units (MWh) (in Equivalent volume for each end user)</t>
  </si>
  <si>
    <t>x4 = 3503. Unit rate 2 p/kWh scalable part (in Scalable elements of tariff components)</t>
  </si>
  <si>
    <t>x5 = 2304. Rate 2 units (MWh) (in Equivalent volume for each end user)</t>
  </si>
  <si>
    <t>x6 = 3503. Unit rate 3 p/kWh scalable part (in Scalable elements of tariff components)</t>
  </si>
  <si>
    <t>x7 = 2304. Rate 3 units (MWh) (in Equivalent volume for each end user)</t>
  </si>
  <si>
    <t>x8 = 3503. Fixed charge p/MPAN/day scalable part (in Scalable elements of tariff components)</t>
  </si>
  <si>
    <t>x9 = 1010. Days in the charging year (in Financial and general assumptions)</t>
  </si>
  <si>
    <t>x10 = 2304. MPANs (in Equivalent volume for each end user)</t>
  </si>
  <si>
    <t>x11 = 3503. Capacity charge p/kVA/day scalable part (in Scalable elements of tariff components)</t>
  </si>
  <si>
    <t>x12 = 2304. Import capacity (kVA) (in Equivalent volume for each end user)</t>
  </si>
  <si>
    <t>x13 = 3503. Reactive power charge p/kVArh scalable part (in Scalable elements of tariff components)</t>
  </si>
  <si>
    <t>x14 = 2304. Reactive power units (MVArh) (in Equivalent volume for each end user)</t>
  </si>
  <si>
    <t>=IF(x1&lt;0,0,x2*x3*10)</t>
  </si>
  <si>
    <t>=IF(x1&lt;0,0,x4*x5*10)</t>
  </si>
  <si>
    <t>=IF(x1&lt;0,0,x6*x7*10)</t>
  </si>
  <si>
    <t>=x8*x9*x10/100</t>
  </si>
  <si>
    <t>=x11*x9*x12/100</t>
  </si>
  <si>
    <t>=IF(x1&lt;0,0,x13*x14*10)</t>
  </si>
  <si>
    <t>Effect through Unit rate 1 p/kWh</t>
  </si>
  <si>
    <t>Effect through Unit rate 2 p/kWh</t>
  </si>
  <si>
    <t>Effect through Unit rate 3 p/kWh</t>
  </si>
  <si>
    <t>Effect through Fixed charge p/MPAN/day</t>
  </si>
  <si>
    <t>Effect through Capacity charge p/kVA/day</t>
  </si>
  <si>
    <t>Effect through Reactive power charge p/kVArh</t>
  </si>
  <si>
    <t>3505. Scaler value at which the minimum is breached</t>
  </si>
  <si>
    <t>x1 = 3503. Unit rate 1 p/kWh scalable part (in Scalable elements of tariff components)</t>
  </si>
  <si>
    <t>x2 = 3307. Unit rate 1 p/kWh (total) (in Summary of charges before revenue matching)</t>
  </si>
  <si>
    <t>x3 = 3503. Unit rate 2 p/kWh scalable part (in Scalable elements of tariff components)</t>
  </si>
  <si>
    <t>x4 = 3307. Unit rate 2 p/kWh (total) (in Summary of charges before revenue matching)</t>
  </si>
  <si>
    <t>x5 = 3503. Unit rate 3 p/kWh scalable part (in Scalable elements of tariff components)</t>
  </si>
  <si>
    <t>x6 = 3307. Unit rate 3 p/kWh (total) (in Summary of charges before revenue matching)</t>
  </si>
  <si>
    <t>x7 = 3503. Fixed charge p/MPAN/day scalable part (in Scalable elements of tariff components)</t>
  </si>
  <si>
    <t>x8 = 3307. Fixed charge p/MPAN/day (total) (in Summary of charges before revenue matching)</t>
  </si>
  <si>
    <t>x9 = 3503. Capacity charge p/kVA/day scalable part (in Scalable elements of tariff components)</t>
  </si>
  <si>
    <t>x10 = 3307. Capacity charge p/kVA/day (total) (in Summary of charges before revenue matching)</t>
  </si>
  <si>
    <t>x11 = 3503. Reactive power charge p/kVArh scalable part (in Scalable elements of tariff components)</t>
  </si>
  <si>
    <t>=IF(x1,0-x2/x1,0)</t>
  </si>
  <si>
    <t>=IF(x3,0-x4/x3,0)</t>
  </si>
  <si>
    <t>=IF(x5,0-x6/x5,0)</t>
  </si>
  <si>
    <t>=IF(x7,0-x8/x7,0)</t>
  </si>
  <si>
    <t>=IF(x9,0-x10/x9,0)</t>
  </si>
  <si>
    <t>=IF(x11,0-x12/x11,0)</t>
  </si>
  <si>
    <t>Scaler threshold for Unit rate 1 p/kWh</t>
  </si>
  <si>
    <t>Scaler threshold for Unit rate 2 p/kWh</t>
  </si>
  <si>
    <t>Scaler threshold for Unit rate 3 p/kWh</t>
  </si>
  <si>
    <t>Scaler threshold for Fixed charge p/MPAN/day</t>
  </si>
  <si>
    <t>Scaler threshold for Capacity charge p/kVA/day</t>
  </si>
  <si>
    <t>Scaler threshold for Reactive power charge p/kVArh</t>
  </si>
  <si>
    <t>3506. Constraint-free solution</t>
  </si>
  <si>
    <t>x1 = 3403. Revenue shortfall (surplus) £ (in Revenue surplus or shortfall)</t>
  </si>
  <si>
    <t>x2 = 3504. Effect through Unit rate 1 p/kWh (in Marginal revenue effect of scaler)</t>
  </si>
  <si>
    <t>x3 = 3504. Effect through Unit rate 2 p/kWh (in Marginal revenue effect of scaler)</t>
  </si>
  <si>
    <t>x4 = 3504. Effect through Unit rate 3 p/kWh (in Marginal revenue effect of scaler)</t>
  </si>
  <si>
    <t>x5 = 3504. Effect through Fixed charge p/MPAN/day (in Marginal revenue effect of scaler)</t>
  </si>
  <si>
    <t>x6 = 3504. Effect through Capacity charge p/kVA/day (in Marginal revenue effect of scaler)</t>
  </si>
  <si>
    <t>x7 = 3504. Effect through Reactive power charge p/kVArh (in Marginal revenue effect of scaler)</t>
  </si>
  <si>
    <t>Calculation =x1/SUM(x2,x3,x4,x5,x6,x7)</t>
  </si>
  <si>
    <t>Constraint-free solution</t>
  </si>
  <si>
    <t>3507. Starting point</t>
  </si>
  <si>
    <t>x1 = 3506. Constraint-free solution</t>
  </si>
  <si>
    <t>x2 = 3505. Scaler threshold for Unit rate 1 p/kWh (in Scaler value at which the minimum is breached)</t>
  </si>
  <si>
    <t>x3 = 3505. Scaler threshold for Unit rate 2 p/kWh (in Scaler value at which the minimum is breached)</t>
  </si>
  <si>
    <t>x4 = 3505. Scaler threshold for Unit rate 3 p/kWh (in Scaler value at which the minimum is breached)</t>
  </si>
  <si>
    <t>x5 = 3505. Scaler threshold for Fixed charge p/MPAN/day (in Scaler value at which the minimum is breached)</t>
  </si>
  <si>
    <t>x6 = 3505. Scaler threshold for Capacity charge p/kVA/day (in Scaler value at which the minimum is breached)</t>
  </si>
  <si>
    <t>x7 = 3505. Scaler threshold for Reactive power charge p/kVArh (in Scaler value at which the minimum is breached)</t>
  </si>
  <si>
    <t>Calculation =MIN(x1,x2,x3,x4,x5,x6,x7)</t>
  </si>
  <si>
    <t>Starting point</t>
  </si>
  <si>
    <t>3508. Solve for General scaler rate</t>
  </si>
  <si>
    <t>x1 = 3507. Starting point</t>
  </si>
  <si>
    <t>x8 = Location (in Solve for General scaler rate)</t>
  </si>
  <si>
    <t>x9 = Kink (in Solve for General scaler rate)</t>
  </si>
  <si>
    <t>x10 = Ranking before tie break (in Solve for General scaler rate)</t>
  </si>
  <si>
    <t>x11 = Counter (in Solve for General scaler rate)</t>
  </si>
  <si>
    <t>x12 = Tie breaker (in Solve for General scaler rate)</t>
  </si>
  <si>
    <t>x13 = Ranking (in Solve for General scaler rate)</t>
  </si>
  <si>
    <t>x14 = Kink reordering (in Solve for General scaler rate)</t>
  </si>
  <si>
    <t>x15 = Starting slope contributions (in Solve for General scaler rate)</t>
  </si>
  <si>
    <t>x16 = New slope (in Solve for General scaler rate)</t>
  </si>
  <si>
    <t>x17 = Location (ordered) (in Solve for General scaler rate)</t>
  </si>
  <si>
    <t>x18 = Starting values (in Solve for General scaler rate)</t>
  </si>
  <si>
    <t>x19 = 3403. Revenue shortfall (surplus) £ (in Revenue surplus or shortfall)</t>
  </si>
  <si>
    <t>x20 = 3506. Constraint-free solution</t>
  </si>
  <si>
    <t>x21 = Value (in Solve for General scaler rate)</t>
  </si>
  <si>
    <t>=IF(ISERROR(x8),x9,0)</t>
  </si>
  <si>
    <t>=MAX(x1,x8)*x9</t>
  </si>
  <si>
    <t>=RANK(x8,x8,1)</t>
  </si>
  <si>
    <t>=x10*162+x11</t>
  </si>
  <si>
    <t>=RANK(x12,x12,1)</t>
  </si>
  <si>
    <t>=MATCH(x11,x13,0)</t>
  </si>
  <si>
    <t>=INDEX(x8,x14,1) or =x8</t>
  </si>
  <si>
    <t>Location</t>
  </si>
  <si>
    <t>Kink</t>
  </si>
  <si>
    <t>Starting slope contributions</t>
  </si>
  <si>
    <t>Starting values</t>
  </si>
  <si>
    <t>Ranking before tie break</t>
  </si>
  <si>
    <t>Counter</t>
  </si>
  <si>
    <t>Tie breaker</t>
  </si>
  <si>
    <t>Ranking</t>
  </si>
  <si>
    <t>Kink reordering</t>
  </si>
  <si>
    <t>Location (ordered)</t>
  </si>
  <si>
    <t>New slope</t>
  </si>
  <si>
    <t>Root</t>
  </si>
  <si>
    <t>Kink 1</t>
  </si>
  <si>
    <t>Kink 2</t>
  </si>
  <si>
    <t>Kink 3</t>
  </si>
  <si>
    <t>Kink 4</t>
  </si>
  <si>
    <t>Kink 5</t>
  </si>
  <si>
    <t>Kink 6</t>
  </si>
  <si>
    <t>Kink 7</t>
  </si>
  <si>
    <t>Kink 8</t>
  </si>
  <si>
    <t>Kink 9</t>
  </si>
  <si>
    <t>Kink 10</t>
  </si>
  <si>
    <t>Kink 11</t>
  </si>
  <si>
    <t>Kink 12</t>
  </si>
  <si>
    <t>Kink 13</t>
  </si>
  <si>
    <t>Kink 14</t>
  </si>
  <si>
    <t>Kink 15</t>
  </si>
  <si>
    <t>Kink 16</t>
  </si>
  <si>
    <t>Kink 17</t>
  </si>
  <si>
    <t>Kink 18</t>
  </si>
  <si>
    <t>Kink 19</t>
  </si>
  <si>
    <t>Kink 20</t>
  </si>
  <si>
    <t>Kink 21</t>
  </si>
  <si>
    <t>Kink 22</t>
  </si>
  <si>
    <t>Kink 23</t>
  </si>
  <si>
    <t>Kink 24</t>
  </si>
  <si>
    <t>Kink 25</t>
  </si>
  <si>
    <t>Kink 26</t>
  </si>
  <si>
    <t>Kink 27</t>
  </si>
  <si>
    <t>Kink 28</t>
  </si>
  <si>
    <t>Kink 29</t>
  </si>
  <si>
    <t>Kink 30</t>
  </si>
  <si>
    <t>Kink 31</t>
  </si>
  <si>
    <t>Kink 32</t>
  </si>
  <si>
    <t>Kink 33</t>
  </si>
  <si>
    <t>Kink 34</t>
  </si>
  <si>
    <t>Kink 35</t>
  </si>
  <si>
    <t>Kink 36</t>
  </si>
  <si>
    <t>Kink 37</t>
  </si>
  <si>
    <t>Kink 38</t>
  </si>
  <si>
    <t>Kink 39</t>
  </si>
  <si>
    <t>Kink 40</t>
  </si>
  <si>
    <t>Kink 41</t>
  </si>
  <si>
    <t>Kink 42</t>
  </si>
  <si>
    <t>Kink 43</t>
  </si>
  <si>
    <t>Kink 44</t>
  </si>
  <si>
    <t>Kink 45</t>
  </si>
  <si>
    <t>Kink 46</t>
  </si>
  <si>
    <t>Kink 47</t>
  </si>
  <si>
    <t>Kink 48</t>
  </si>
  <si>
    <t>Kink 49</t>
  </si>
  <si>
    <t>Kink 50</t>
  </si>
  <si>
    <t>Kink 51</t>
  </si>
  <si>
    <t>Kink 52</t>
  </si>
  <si>
    <t>Kink 53</t>
  </si>
  <si>
    <t>Kink 54</t>
  </si>
  <si>
    <t>Kink 55</t>
  </si>
  <si>
    <t>Kink 56</t>
  </si>
  <si>
    <t>Kink 57</t>
  </si>
  <si>
    <t>Kink 58</t>
  </si>
  <si>
    <t>Kink 59</t>
  </si>
  <si>
    <t>Kink 60</t>
  </si>
  <si>
    <t>Kink 61</t>
  </si>
  <si>
    <t>Kink 62</t>
  </si>
  <si>
    <t>Kink 63</t>
  </si>
  <si>
    <t>Kink 64</t>
  </si>
  <si>
    <t>Kink 65</t>
  </si>
  <si>
    <t>Kink 66</t>
  </si>
  <si>
    <t>Kink 67</t>
  </si>
  <si>
    <t>Kink 68</t>
  </si>
  <si>
    <t>Kink 69</t>
  </si>
  <si>
    <t>Kink 70</t>
  </si>
  <si>
    <t>Kink 71</t>
  </si>
  <si>
    <t>Kink 72</t>
  </si>
  <si>
    <t>Kink 73</t>
  </si>
  <si>
    <t>Kink 74</t>
  </si>
  <si>
    <t>Kink 75</t>
  </si>
  <si>
    <t>Kink 76</t>
  </si>
  <si>
    <t>Kink 77</t>
  </si>
  <si>
    <t>Kink 78</t>
  </si>
  <si>
    <t>Kink 79</t>
  </si>
  <si>
    <t>Kink 80</t>
  </si>
  <si>
    <t>Kink 81</t>
  </si>
  <si>
    <t>Kink 82</t>
  </si>
  <si>
    <t>Kink 83</t>
  </si>
  <si>
    <t>Kink 84</t>
  </si>
  <si>
    <t>Kink 85</t>
  </si>
  <si>
    <t>Kink 86</t>
  </si>
  <si>
    <t>Kink 87</t>
  </si>
  <si>
    <t>Kink 88</t>
  </si>
  <si>
    <t>Kink 89</t>
  </si>
  <si>
    <t>Kink 90</t>
  </si>
  <si>
    <t>Kink 91</t>
  </si>
  <si>
    <t>Kink 92</t>
  </si>
  <si>
    <t>Kink 93</t>
  </si>
  <si>
    <t>Kink 94</t>
  </si>
  <si>
    <t>Kink 95</t>
  </si>
  <si>
    <t>Kink 96</t>
  </si>
  <si>
    <t>Kink 97</t>
  </si>
  <si>
    <t>Kink 98</t>
  </si>
  <si>
    <t>Kink 99</t>
  </si>
  <si>
    <t>Kink 100</t>
  </si>
  <si>
    <t>Kink 101</t>
  </si>
  <si>
    <t>Kink 102</t>
  </si>
  <si>
    <t>Kink 103</t>
  </si>
  <si>
    <t>Kink 104</t>
  </si>
  <si>
    <t>Kink 105</t>
  </si>
  <si>
    <t>Kink 106</t>
  </si>
  <si>
    <t>Kink 107</t>
  </si>
  <si>
    <t>Kink 108</t>
  </si>
  <si>
    <t>Kink 109</t>
  </si>
  <si>
    <t>Kink 110</t>
  </si>
  <si>
    <t>Kink 111</t>
  </si>
  <si>
    <t>Kink 112</t>
  </si>
  <si>
    <t>Kink 113</t>
  </si>
  <si>
    <t>Kink 114</t>
  </si>
  <si>
    <t>Kink 115</t>
  </si>
  <si>
    <t>Kink 116</t>
  </si>
  <si>
    <t>Kink 117</t>
  </si>
  <si>
    <t>Kink 118</t>
  </si>
  <si>
    <t>Kink 119</t>
  </si>
  <si>
    <t>Kink 120</t>
  </si>
  <si>
    <t>Kink 121</t>
  </si>
  <si>
    <t>Kink 122</t>
  </si>
  <si>
    <t>Kink 123</t>
  </si>
  <si>
    <t>Kink 124</t>
  </si>
  <si>
    <t>Kink 125</t>
  </si>
  <si>
    <t>Kink 126</t>
  </si>
  <si>
    <t>Kink 127</t>
  </si>
  <si>
    <t>Kink 128</t>
  </si>
  <si>
    <t>Kink 129</t>
  </si>
  <si>
    <t>Kink 130</t>
  </si>
  <si>
    <t>Kink 131</t>
  </si>
  <si>
    <t>Kink 132</t>
  </si>
  <si>
    <t>Kink 133</t>
  </si>
  <si>
    <t>Kink 134</t>
  </si>
  <si>
    <t>Kink 135</t>
  </si>
  <si>
    <t>Kink 136</t>
  </si>
  <si>
    <t>Kink 137</t>
  </si>
  <si>
    <t>Kink 138</t>
  </si>
  <si>
    <t>Kink 139</t>
  </si>
  <si>
    <t>Kink 140</t>
  </si>
  <si>
    <t>Kink 141</t>
  </si>
  <si>
    <t>Kink 142</t>
  </si>
  <si>
    <t>Kink 143</t>
  </si>
  <si>
    <t>Kink 144</t>
  </si>
  <si>
    <t>Kink 145</t>
  </si>
  <si>
    <t>Kink 146</t>
  </si>
  <si>
    <t>Kink 147</t>
  </si>
  <si>
    <t>Kink 148</t>
  </si>
  <si>
    <t>Kink 149</t>
  </si>
  <si>
    <t>Kink 150</t>
  </si>
  <si>
    <t>Kink 151</t>
  </si>
  <si>
    <t>Kink 152</t>
  </si>
  <si>
    <t>Kink 153</t>
  </si>
  <si>
    <t>Kink 154</t>
  </si>
  <si>
    <t>Kink 155</t>
  </si>
  <si>
    <t>Kink 156</t>
  </si>
  <si>
    <t>Kink 157</t>
  </si>
  <si>
    <t>Kink 158</t>
  </si>
  <si>
    <t>Kink 159</t>
  </si>
  <si>
    <t>Kink 160</t>
  </si>
  <si>
    <t>Kink 161</t>
  </si>
  <si>
    <t>Kink 162</t>
  </si>
  <si>
    <t>3509. General scaler rate</t>
  </si>
  <si>
    <t>x1 = 3508. Root (in Solve for General scaler rate)</t>
  </si>
  <si>
    <t>Calculation =MIN(x1)</t>
  </si>
  <si>
    <t>General scaler rate</t>
  </si>
  <si>
    <t>3510. Scaler</t>
  </si>
  <si>
    <t>x3 = 3509. General scaler rate</t>
  </si>
  <si>
    <t>x4 = 3307. Unit rate 1 p/kWh (total) (in Summary of charges before revenue matching)</t>
  </si>
  <si>
    <t>x5 = 3503. Unit rate 2 p/kWh scalable part (in Scalable elements of tariff components)</t>
  </si>
  <si>
    <t>x6 = 3307. Unit rate 2 p/kWh (total) (in Summary of charges before revenue matching)</t>
  </si>
  <si>
    <t>x7 = 3503. Unit rate 3 p/kWh scalable part (in Scalable elements of tariff components)</t>
  </si>
  <si>
    <t>x8 = 3307. Unit rate 3 p/kWh (total) (in Summary of charges before revenue matching)</t>
  </si>
  <si>
    <t>x9 = 3503. Fixed charge p/MPAN/day scalable part (in Scalable elements of tariff components)</t>
  </si>
  <si>
    <t>x10 = 3307. Fixed charge p/MPAN/day (total) (in Summary of charges before revenue matching)</t>
  </si>
  <si>
    <t>x12 = 3307. Capacity charge p/kVA/day (total) (in Summary of charges before revenue matching)</t>
  </si>
  <si>
    <t>x14 = 3307. Reactive power charge p/kVArh (in Summary of charges before revenue matching)</t>
  </si>
  <si>
    <t>x15 = 1010. Days in the charging year (in Financial and general assumptions)</t>
  </si>
  <si>
    <t>x16 = Fixed charge p/MPAN/day scaler (in Scaler)</t>
  </si>
  <si>
    <t>x17 = 2304. MPANs (in Equivalent volume for each end user)</t>
  </si>
  <si>
    <t>x18 = Capacity charge p/kVA/day scaler (in Scaler)</t>
  </si>
  <si>
    <t>x19 = 2304. Import capacity (kVA) (in Equivalent volume for each end user)</t>
  </si>
  <si>
    <t>x20 = Unit rate 1 p/kWh scaler (in Scaler)</t>
  </si>
  <si>
    <t>x21 = 2304. Rate 1 units (MWh) (in Equivalent volume for each end user)</t>
  </si>
  <si>
    <t>x22 = Unit rate 2 p/kWh scaler (in Scaler)</t>
  </si>
  <si>
    <t>x23 = 2304. Rate 2 units (MWh) (in Equivalent volume for each end user)</t>
  </si>
  <si>
    <t>x24 = Unit rate 3 p/kWh scaler (in Scaler)</t>
  </si>
  <si>
    <t>x25 = 2304. Rate 3 units (MWh) (in Equivalent volume for each end user)</t>
  </si>
  <si>
    <t>x26 = Reactive power charge p/kVArh scaler (in Scaler)</t>
  </si>
  <si>
    <t>x27 = 2304. Reactive power units (MVArh) (in Equivalent volume for each end user)</t>
  </si>
  <si>
    <t>=IF(x1&lt;0,0,IF(x2*x3+x4&gt;0,x2*x3,0-x4))</t>
  </si>
  <si>
    <t>=IF(x1&lt;0,0,IF(x5*x3+x6&gt;0,x5*x3,0-x6))</t>
  </si>
  <si>
    <t>=IF(x1&lt;0,0,IF(x7*x3+x8&gt;0,x7*x3,0-x8))</t>
  </si>
  <si>
    <t>=IF(x1&lt;0,0,IF(x9*x3+x10&gt;0,x9*x3,0-x10))</t>
  </si>
  <si>
    <t>=IF(x1&lt;0,0,IF(x11*x3+x12&gt;0,x11*x3,0-x12))</t>
  </si>
  <si>
    <t>=IF(x1&lt;0,0,IF(x13*x3+x14&gt;0,x13*x3,0-x14))</t>
  </si>
  <si>
    <t>=0.01*x15*(x16*x17+x18*x19)+10*(x20*x21+x22*x23+x24*x25+x26*x27)</t>
  </si>
  <si>
    <t>Unit rate 1 p/kWh scaler</t>
  </si>
  <si>
    <t>Unit rate 2 p/kWh scaler</t>
  </si>
  <si>
    <t>Unit rate 3 p/kWh scaler</t>
  </si>
  <si>
    <t>Fixed charge p/MPAN/day scaler</t>
  </si>
  <si>
    <t>Capacity charge p/kVA/day scaler</t>
  </si>
  <si>
    <t>Reactive power charge p/kVArh scaler</t>
  </si>
  <si>
    <t>Net revenues by tariff from scaler</t>
  </si>
  <si>
    <t>3601. Tariffs before rounding</t>
  </si>
  <si>
    <t>x1 = 3307. Unit rate 1 p/kWh (total) (in Summary of charges before revenue matching)</t>
  </si>
  <si>
    <t>x2 = 3510. Unit rate 1 p/kWh scaler (in Scaler)</t>
  </si>
  <si>
    <t>x3 = 3307. Unit rate 2 p/kWh (total) (in Summary of charges before revenue matching)</t>
  </si>
  <si>
    <t>x4 = 3510. Unit rate 2 p/kWh scaler (in Scaler)</t>
  </si>
  <si>
    <t>x5 = 3307. Unit rate 3 p/kWh (total) (in Summary of charges before revenue matching)</t>
  </si>
  <si>
    <t>x6 = 3510. Unit rate 3 p/kWh scaler (in Scaler)</t>
  </si>
  <si>
    <t>x7 = 3307. Fixed charge p/MPAN/day (total) (in Summary of charges before revenue matching)</t>
  </si>
  <si>
    <t>x8 = 3510. Fixed charge p/MPAN/day scaler (in Scaler)</t>
  </si>
  <si>
    <t>x9 = 3307. Capacity charge p/kVA/day (total) (in Summary of charges before revenue matching)</t>
  </si>
  <si>
    <t>x10 = 3510. Capacity charge p/kVA/day scaler (in Scaler)</t>
  </si>
  <si>
    <t>x11 = 3307. Reactive power charge p/kVArh (in Summary of charges before revenue matching)</t>
  </si>
  <si>
    <t>x12 = 3510. Reactive power charge p/kVArh scaler (in Scaler)</t>
  </si>
  <si>
    <t>=x1+x2</t>
  </si>
  <si>
    <t>=x3+x4</t>
  </si>
  <si>
    <t>=x5+x6</t>
  </si>
  <si>
    <t>=x7+x8</t>
  </si>
  <si>
    <t>=x9+x10</t>
  </si>
  <si>
    <t>=x11+x12</t>
  </si>
  <si>
    <t>Unit rate 1 p/kWh</t>
  </si>
  <si>
    <t>Unit rate 2 p/kWh</t>
  </si>
  <si>
    <t>Unit rate 3 p/kWh</t>
  </si>
  <si>
    <t>Fixed charge p/MPAN/day</t>
  </si>
  <si>
    <t>Capacity charge p/kVA/day</t>
  </si>
  <si>
    <t>3602. Decimal places</t>
  </si>
  <si>
    <t>Decimal places</t>
  </si>
  <si>
    <t>3603. Tariff rounding</t>
  </si>
  <si>
    <t>x1 = 3601. Unit rate 1 p/kWh before rounding (in Tariffs before rounding)</t>
  </si>
  <si>
    <t>x2 = 3602. Unit rate 1 p/kWh decimal places (in Decimal places)</t>
  </si>
  <si>
    <t>x3 = 3601. Unit rate 2 p/kWh before rounding (in Tariffs before rounding)</t>
  </si>
  <si>
    <t>x4 = 3602. Unit rate 2 p/kWh decimal places (in Decimal places)</t>
  </si>
  <si>
    <t>x5 = 3601. Unit rate 3 p/kWh before rounding (in Tariffs before rounding)</t>
  </si>
  <si>
    <t>x6 = 3602. Unit rate 3 p/kWh decimal places (in Decimal places)</t>
  </si>
  <si>
    <t>x7 = 3601. Fixed charge p/MPAN/day before rounding (in Tariffs before rounding)</t>
  </si>
  <si>
    <t>x8 = 3602. Fixed charge p/MPAN/day decimal places (in Decimal places)</t>
  </si>
  <si>
    <t>x9 = 3601. Capacity charge p/kVA/day before rounding (in Tariffs before rounding)</t>
  </si>
  <si>
    <t>x10 = 3602. Capacity charge p/kVA/day decimal places (in Decimal places)</t>
  </si>
  <si>
    <t>x11 = 3601. Reactive power charge p/kVArh before rounding (in Tariffs before rounding)</t>
  </si>
  <si>
    <t>x12 = 3602. Reactive power charge p/kVArh decimal places (in Decimal places)</t>
  </si>
  <si>
    <t>=ROUND(x1,x2)-x1</t>
  </si>
  <si>
    <t>=ROUND(x3,x4)-x3</t>
  </si>
  <si>
    <t>=ROUND(x5,x6)-x5</t>
  </si>
  <si>
    <t>=ROUND(x7,x8)-x7</t>
  </si>
  <si>
    <t>=ROUND(x9,x10)-x9</t>
  </si>
  <si>
    <t>=ROUND(x11,x12)-x11</t>
  </si>
  <si>
    <t>3604. All the way tariffs</t>
  </si>
  <si>
    <t>x2 = 3603. Unit rate 1 p/kWh rounding (in Tariff rounding)</t>
  </si>
  <si>
    <t>x4 = 3603. Unit rate 2 p/kWh rounding (in Tariff rounding)</t>
  </si>
  <si>
    <t>x6 = 3603. Unit rate 3 p/kWh rounding (in Tariff rounding)</t>
  </si>
  <si>
    <t>x8 = 3603. Fixed charge p/MPAN/day rounding (in Tariff rounding)</t>
  </si>
  <si>
    <t>x10 = 3603. Capacity charge p/kVA/day rounding (in Tariff rounding)</t>
  </si>
  <si>
    <t>x12 = 3603. Reactive power charge p/kVArh rounding (in Tariff rounding)</t>
  </si>
  <si>
    <t>3605. Net revenues by tariff from rounding</t>
  </si>
  <si>
    <t>x2 = 3603. Fixed charge p/MPAN/day rounding (in Tariff rounding)</t>
  </si>
  <si>
    <t>x4 = 3603. Capacity charge p/kVA/day rounding (in Tariff rounding)</t>
  </si>
  <si>
    <t>x6 = 3603. Unit rate 1 p/kWh rounding (in Tariff rounding)</t>
  </si>
  <si>
    <t>x8 = 3603. Unit rate 2 p/kWh rounding (in Tariff rounding)</t>
  </si>
  <si>
    <t>x10 = 3603. Unit rate 3 p/kWh rounding (in Tariff rounding)</t>
  </si>
  <si>
    <t>Net revenues by tariff from rounding</t>
  </si>
  <si>
    <t>3606. Revenue forecast summary</t>
  </si>
  <si>
    <t>x1 = 3403. Total net revenues before matching (£) (in Revenue surplus or shortfall)</t>
  </si>
  <si>
    <t>x2 = 3510. Net revenues by tariff from scaler (in Scaler)</t>
  </si>
  <si>
    <t>x3 = 3605. Net revenues by tariff from rounding</t>
  </si>
  <si>
    <t>x4 = Total net revenues before matching (£) (in Revenue forecast summary)</t>
  </si>
  <si>
    <t>x5 = Total net revenues from scaler (£) (in Revenue forecast summary)</t>
  </si>
  <si>
    <t>x6 = Total net revenues from rounding (£) (in Revenue forecast summary)</t>
  </si>
  <si>
    <t>x7 = Total net revenues (£) (in Revenue forecast summary)</t>
  </si>
  <si>
    <t>x8 = 3402. Target CDCM revenue (£/year) (in Target CDCM revenue)</t>
  </si>
  <si>
    <t>=x4+x5+x6</t>
  </si>
  <si>
    <t>=x7-x8</t>
  </si>
  <si>
    <t>Total net revenues from scaler (£)</t>
  </si>
  <si>
    <t>Total net revenues from rounding (£)</t>
  </si>
  <si>
    <t>Total net revenues (£)</t>
  </si>
  <si>
    <t>Deviation from target revenue (£)</t>
  </si>
  <si>
    <t>Revenue forecast summary</t>
  </si>
  <si>
    <t>3607. Tariffs</t>
  </si>
  <si>
    <t>x1 = 3604. Unit rate 1 p/kWh (in All the way tariffs)</t>
  </si>
  <si>
    <t>x3 = 3604. Unit rate 2 p/kWh (in All the way tariffs)</t>
  </si>
  <si>
    <t>x4 = 3604. Unit rate 3 p/kWh (in All the way tariffs)</t>
  </si>
  <si>
    <t>x5 = 3604. Fixed charge p/MPAN/day (in All the way tariffs)</t>
  </si>
  <si>
    <t>x6 = 2303. Discount for each tariff for fixed charges only (in LDNO discounts and volumes adjusted for discount)</t>
  </si>
  <si>
    <t>x7 = 3604. Capacity charge p/kVA/day (in All the way tariffs)</t>
  </si>
  <si>
    <t>x8 = 3604. Reactive power charge p/kVArh (in All the way tariffs)</t>
  </si>
  <si>
    <t>=ROUND(x1*(1-x2),3)</t>
  </si>
  <si>
    <t>=ROUND(x3*(1-x2),3)</t>
  </si>
  <si>
    <t>=ROUND(x4*(1-x2),3)</t>
  </si>
  <si>
    <t>=ROUND(x5*(1-x6),2)</t>
  </si>
  <si>
    <t>=ROUND(x7*(1-x2),2)</t>
  </si>
  <si>
    <t>=ROUND(x8*(1-x2),3)</t>
  </si>
  <si>
    <t>3701. Tariffs</t>
  </si>
  <si>
    <t>x1 = 3607. Unit rate 1 p/kWh (in Tariffs)</t>
  </si>
  <si>
    <t>x2 = 3607. Unit rate 2 p/kWh (in Tariffs)</t>
  </si>
  <si>
    <t>x3 = 3607. Unit rate 3 p/kWh (in Tariffs)</t>
  </si>
  <si>
    <t>x4 = 3607. Fixed charge p/MPAN/day (in Tariffs)</t>
  </si>
  <si>
    <t>x5 = 3607. Capacity charge p/kVA/day (in Tariffs)</t>
  </si>
  <si>
    <t>x6 = 3607. Reactive power charge p/kVArh (in Tariffs)</t>
  </si>
  <si>
    <t>Input data</t>
  </si>
  <si>
    <t>= x1</t>
  </si>
  <si>
    <t>= x3</t>
  </si>
  <si>
    <t>= x6</t>
  </si>
  <si>
    <t>Open LLFCs</t>
  </si>
  <si>
    <t>PCs</t>
  </si>
  <si>
    <t>Closed LLFCs</t>
  </si>
  <si>
    <t>5-8</t>
  </si>
  <si>
    <t>8&amp;0</t>
  </si>
  <si>
    <t>This sheet is for information only.  It can be deleted without affecting any calculations elsewhere in the model.</t>
  </si>
  <si>
    <t>3801. Headline parameters</t>
  </si>
  <si>
    <t>x2 = 3606. Total net revenues from scaler (£) (in Revenue forecast summary)</t>
  </si>
  <si>
    <t>x3 = 3606. Deviation from target revenue (£) (in Revenue forecast summary)</t>
  </si>
  <si>
    <t>x4 = 3402. Target CDCM revenue (£/year) (in Target CDCM revenue)</t>
  </si>
  <si>
    <t>=x3/x4</t>
  </si>
  <si>
    <t>Over/under recovery</t>
  </si>
  <si>
    <t>Headline parameters</t>
  </si>
  <si>
    <t>3802. Revenue summary</t>
  </si>
  <si>
    <t>x1 = 1053. Rate 1 units (MWh) by tariff (in Volume forecasts for the charging year)</t>
  </si>
  <si>
    <t>x2 = 1053. Rate 2 units (MWh) by tariff (in Volume forecasts for the charging year)</t>
  </si>
  <si>
    <t>x3 = 1053. Rate 3 units (MWh) by tariff (in Volume forecasts for the charging year)</t>
  </si>
  <si>
    <t>x4 = 1053. MPANs by tariff (in Volume forecasts for the charging year)</t>
  </si>
  <si>
    <t>x6 = 3607. Fixed charge p/MPAN/day (in Tariffs)</t>
  </si>
  <si>
    <t>x7 = 3607. Capacity charge p/kVA/day (in Tariffs)</t>
  </si>
  <si>
    <t>x9 = 3607. Unit rate 1 p/kWh (in Tariffs)</t>
  </si>
  <si>
    <t>x10 = 3607. Unit rate 2 p/kWh (in Tariffs)</t>
  </si>
  <si>
    <t>x11 = 3607. Unit rate 3 p/kWh (in Tariffs)</t>
  </si>
  <si>
    <t>x12 = 3607. Reactive power charge p/kVArh (in Tariffs)</t>
  </si>
  <si>
    <t>x13 = 1053. Reactive power units (MVArh) by tariff (in Volume forecasts for the charging year)</t>
  </si>
  <si>
    <t>x14 = All units (MWh) (in Revenue summary)</t>
  </si>
  <si>
    <t>x15 = Net revenues (£) (in Revenue summary)</t>
  </si>
  <si>
    <t>x16 = MPANs (in Revenue summary)</t>
  </si>
  <si>
    <t>x17 = Revenues from unit rates (£) (in Revenue summary)</t>
  </si>
  <si>
    <t>x18 = Net revenues from unit rate 1 (£) (in Revenue summary)</t>
  </si>
  <si>
    <t>x19 = Net revenues from unit rate 2 (£) (in Revenue summary)</t>
  </si>
  <si>
    <t>x20 = Net revenues from unit rate 3 (£) (in Revenue summary)</t>
  </si>
  <si>
    <t>x21 = Revenues from fixed charges (£) (in Revenue summary)</t>
  </si>
  <si>
    <t>x22 = Revenues from capacity charges (£) (in Revenue summary)</t>
  </si>
  <si>
    <t>x23 = Revenues from reactive power charges (£) (in Revenue summary)</t>
  </si>
  <si>
    <t>=x1+x2+x3</t>
  </si>
  <si>
    <t>=0.01*x5*(x6*x4+x7*x8)+10*(x9*x1+x10*x2+x11*x3+x12*x13)</t>
  </si>
  <si>
    <t>=10*(x9*x1+x10*x2+x11*x3)</t>
  </si>
  <si>
    <t>=x6*x5*x4/100</t>
  </si>
  <si>
    <t>=x7*x5*x8/100</t>
  </si>
  <si>
    <t>=x12*x13*10</t>
  </si>
  <si>
    <t>=IF(x14&lt;&gt;0,0.1*x15/x14,"")</t>
  </si>
  <si>
    <t>=IF(x16&lt;&gt;0,x15/x16,"")</t>
  </si>
  <si>
    <t>=IF(x14&lt;&gt;0,0.1*x17/x14,0)</t>
  </si>
  <si>
    <t>=x9*x1*10</t>
  </si>
  <si>
    <t>=x10*x2*10</t>
  </si>
  <si>
    <t>=x11*x3*10</t>
  </si>
  <si>
    <t>=IF(x17&lt;&gt;0,x18/x17,"")</t>
  </si>
  <si>
    <t>=IF(x17&lt;&gt;0,x19/x17,"")</t>
  </si>
  <si>
    <t>=IF(x17&lt;&gt;0,x20/x17,"")</t>
  </si>
  <si>
    <t>=IF(x15&lt;&gt;0,x21/x15,"")</t>
  </si>
  <si>
    <t>=IF(x15&lt;&gt;0,x22/x15,"")</t>
  </si>
  <si>
    <t>=IF(x15&lt;&gt;0,x23/x15,"")</t>
  </si>
  <si>
    <t>Net revenues (£)</t>
  </si>
  <si>
    <t>Revenues from unit rates (£)</t>
  </si>
  <si>
    <t>Revenues from fixed charges (£)</t>
  </si>
  <si>
    <t>Revenues from capacity charges (£)</t>
  </si>
  <si>
    <t>Revenues from reactive power charges (£)</t>
  </si>
  <si>
    <t>Average p/kWh</t>
  </si>
  <si>
    <t>Average £/MPAN</t>
  </si>
  <si>
    <t>Average unit rate p/kWh</t>
  </si>
  <si>
    <t>Net revenues from unit rate 1 (£)</t>
  </si>
  <si>
    <t>Net revenues from unit rate 2 (£)</t>
  </si>
  <si>
    <t>Net revenues from unit rate 3 (£)</t>
  </si>
  <si>
    <t>Rate 1 revenue proportion</t>
  </si>
  <si>
    <t>Rate 2 revenue proportion</t>
  </si>
  <si>
    <t>Rate 3 revenue proportion</t>
  </si>
  <si>
    <t>Fixed charge proportion</t>
  </si>
  <si>
    <t>Capacity charge proportion</t>
  </si>
  <si>
    <t>Reactive power charge proportion</t>
  </si>
  <si>
    <t>3803. Revenue summary by tariff component</t>
  </si>
  <si>
    <t>x1 = 3802. All units (MWh) (in Revenue summary)</t>
  </si>
  <si>
    <t>x2 = 3802. MPANs (in Revenue summary)</t>
  </si>
  <si>
    <t>x3 = 3802. Net revenues (£) (in Revenue summary)</t>
  </si>
  <si>
    <t>x4 = 3802. Revenues from unit rates (£) (in Revenue summary)</t>
  </si>
  <si>
    <t>x5 = 3802. Revenues from fixed charges (£) (in Revenue summary)</t>
  </si>
  <si>
    <t>x6 = 3802. Revenues from capacity charges (£) (in Revenue summary)</t>
  </si>
  <si>
    <t>x7 = 3802. Revenues from reactive power charges (£) (in Revenue summary)</t>
  </si>
  <si>
    <t>=SUM(x7)</t>
  </si>
  <si>
    <t>Total units (MWh)</t>
  </si>
  <si>
    <t>Total MPANs</t>
  </si>
  <si>
    <t>Total net revenues from unit rates (£)</t>
  </si>
  <si>
    <t>Total revenues from fixed charges (£)</t>
  </si>
  <si>
    <t>Total revenues from capacity charges (£)</t>
  </si>
  <si>
    <t>Total revenues from reactive power charges (£)</t>
  </si>
  <si>
    <t>Revenue summary by tariff component</t>
  </si>
  <si>
    <t>MWh/year</t>
  </si>
  <si>
    <t>MWh/MPAN/year</t>
  </si>
  <si>
    <t>Revenue (£/year)</t>
  </si>
  <si>
    <t>Average £/MPAN/year</t>
  </si>
  <si>
    <t>Assets LV customer</t>
  </si>
  <si>
    <t>Assets HV customer</t>
  </si>
  <si>
    <t>Transmission exit</t>
  </si>
  <si>
    <t>Operating 132kV</t>
  </si>
  <si>
    <t>Operating 132kV/EHV</t>
  </si>
  <si>
    <t>Operating EHV</t>
  </si>
  <si>
    <t>Operating EHV/HV</t>
  </si>
  <si>
    <t>Operating 132kV/HV</t>
  </si>
  <si>
    <t>Operating HV</t>
  </si>
  <si>
    <t>Operating HV/LV</t>
  </si>
  <si>
    <t>Operating LV circuits</t>
  </si>
  <si>
    <t>Operating LV customer</t>
  </si>
  <si>
    <t>Operating HV customer</t>
  </si>
  <si>
    <t>Scaler</t>
  </si>
  <si>
    <t>Rounding</t>
  </si>
  <si>
    <t>Total</t>
  </si>
  <si>
    <t>Average unit rate (p/kWh)</t>
  </si>
  <si>
    <t>Average p/kVA/day</t>
  </si>
  <si>
    <t>This sheet provides matrices breaking down each tariff component into its elements.</t>
  </si>
  <si>
    <t>3901. Revenue matrix by tariff</t>
  </si>
  <si>
    <t>Revenue matrix by tariff, charging element and network level</t>
  </si>
  <si>
    <t>Total net revenue by tariff (£/year)</t>
  </si>
  <si>
    <t>3902. Revenues by charging element and network level</t>
  </si>
  <si>
    <t>Total net revenue by charging element and network level (£/year)</t>
  </si>
  <si>
    <t>Total net revenue (£/year)</t>
  </si>
  <si>
    <t>Revenues by charging element and network level</t>
  </si>
  <si>
    <t>4001. Revenues under current tariffs (£)</t>
  </si>
  <si>
    <t>x1 = 1201. Current revenues if known (£) (in Current tariff information)</t>
  </si>
  <si>
    <t>x3 = 1201. Current Fixed charge p/MPAN/day (in Current tariff information)</t>
  </si>
  <si>
    <t>x5 = 1201. Current Capacity charge p/kVA/day (in Current tariff information)</t>
  </si>
  <si>
    <t>x6 = 1053. Import capacity (kVA) by tariff (in Volume forecasts for the charging year)</t>
  </si>
  <si>
    <t>x7 = 1201. Current Unit rate 1 p/kWh (in Current tariff information)</t>
  </si>
  <si>
    <t>x8 = 1053. Rate 1 units (MWh) by tariff (in Volume forecasts for the charging year)</t>
  </si>
  <si>
    <t>x9 = 1201. Current Unit rate 2 p/kWh (in Current tariff information)</t>
  </si>
  <si>
    <t>x10 = 1053. Rate 2 units (MWh) by tariff (in Volume forecasts for the charging year)</t>
  </si>
  <si>
    <t>x11 = 1201. Current Unit rate 3 p/kWh (in Current tariff information)</t>
  </si>
  <si>
    <t>x12 = 1053. Rate 3 units (MWh) by tariff (in Volume forecasts for the charging year)</t>
  </si>
  <si>
    <t>x13 = 1201. Current Reactive power charge p/kVArh (in Current tariff information)</t>
  </si>
  <si>
    <t>x14 = 1053. Reactive power units (MVArh) by tariff (in Volume forecasts for the charging year)</t>
  </si>
  <si>
    <t>Calculation =IF(x1,x1,0.01*x2*(x3*x4+x5*x6)+10*(x7*x8+x9*x10+x11*x12+x13*x14))</t>
  </si>
  <si>
    <t>Revenues under current tariffs (£)</t>
  </si>
  <si>
    <t>4002. All-the-way volumes</t>
  </si>
  <si>
    <t>x5 = 1053. Import capacity (kVA) by tariff (in Volume forecasts for the charging year)</t>
  </si>
  <si>
    <t>x6 = 1053. Reactive power units (MVArh) by tariff (in Volume forecasts for the charging year)</t>
  </si>
  <si>
    <t>x7 = 3802. All units (MWh) (in Revenue summary)</t>
  </si>
  <si>
    <t>= x7</t>
  </si>
  <si>
    <t>4003. Normalised to</t>
  </si>
  <si>
    <t>Normalised to</t>
  </si>
  <si>
    <t>MPAN</t>
  </si>
  <si>
    <t>kVA</t>
  </si>
  <si>
    <t>MWh</t>
  </si>
  <si>
    <t>4004. Normalised volumes for comparisons</t>
  </si>
  <si>
    <t>x1 = 4002. Rate 1 units (MWh) by tariff (in Volume forecasts for the charging year) (in All-the-way volumes)</t>
  </si>
  <si>
    <t>x2 = 4003. Normalised to</t>
  </si>
  <si>
    <t>x3 = 4002. Import capacity (kVA) by tariff (in Volume forecasts for the charging year) (in All-the-way volumes)</t>
  </si>
  <si>
    <t>x4 = 4002. MPANs by tariff (in Volume forecasts for the charging year) (in All-the-way volumes)</t>
  </si>
  <si>
    <t>x5 = 4002. All units (MWh) (in Revenue summary) (in All-the-way volumes)</t>
  </si>
  <si>
    <t>x6 = 4002. Rate 2 units (MWh) by tariff (in Volume forecasts for the charging year) (in All-the-way volumes)</t>
  </si>
  <si>
    <t>x7 = 4002. Rate 3 units (MWh) by tariff (in Volume forecasts for the charging year) (in All-the-way volumes)</t>
  </si>
  <si>
    <t>x8 = 4002. Reactive power units (MVArh) by tariff (in Volume forecasts for the charging year) (in All-the-way volumes)</t>
  </si>
  <si>
    <t>x10 = 3607. Fixed charge p/MPAN/day (in Tariffs)</t>
  </si>
  <si>
    <t>x11 = Normalised MPANs (in Normalised volumes for comparisons)</t>
  </si>
  <si>
    <t>x12 = 3607. Capacity charge p/kVA/day (in Tariffs)</t>
  </si>
  <si>
    <t>x13 = Normalised Import capacity (kVA) (in Normalised volumes for comparisons)</t>
  </si>
  <si>
    <t>x14 = 3607. Unit rate 1 p/kWh (in Tariffs)</t>
  </si>
  <si>
    <t>x15 = Normalised Rate 1 units (MWh) (in Normalised volumes for comparisons)</t>
  </si>
  <si>
    <t>x16 = 3607. Unit rate 2 p/kWh (in Tariffs)</t>
  </si>
  <si>
    <t>x17 = Normalised Rate 2 units (MWh) (in Normalised volumes for comparisons)</t>
  </si>
  <si>
    <t>x18 = 3607. Unit rate 3 p/kWh (in Tariffs)</t>
  </si>
  <si>
    <t>x19 = Normalised Rate 3 units (MWh) (in Normalised volumes for comparisons)</t>
  </si>
  <si>
    <t>x20 = 3607. Reactive power charge p/kVArh (in Tariffs)</t>
  </si>
  <si>
    <t>x21 = Normalised Reactive power units (MVArh) (in Normalised volumes for comparisons)</t>
  </si>
  <si>
    <t>=x1/IF(x2="kVA",IF(x3,x3,1),IF(x2="MPAN",IF(x4,x4,1),IF(x5,x5,1)))</t>
  </si>
  <si>
    <t>=x6/IF(x2="kVA",IF(x3,x3,1),IF(x2="MPAN",IF(x4,x4,1),IF(x5,x5,1)))</t>
  </si>
  <si>
    <t>=x7/IF(x2="kVA",IF(x3,x3,1),IF(x2="MPAN",IF(x4,x4,1),IF(x5,x5,1)))</t>
  </si>
  <si>
    <t>=x4/IF(x2="kVA",IF(x3,x3,1),IF(x2="MPAN",IF(x4,x4,1),IF(x5,x5,1)))</t>
  </si>
  <si>
    <t>=x3/IF(x2="kVA",IF(x3,x3,1),IF(x2="MPAN",IF(x4,x4,1),IF(x5,x5,1)))</t>
  </si>
  <si>
    <t>=x8/IF(x2="kVA",IF(x3,x3,1),IF(x2="MPAN",IF(x4,x4,1),IF(x5,x5,1)))</t>
  </si>
  <si>
    <t>=0.01*x9*(x10*x11+x12*x13)+10*(x14*x15+x16*x17+x18*x19+x20*x21)</t>
  </si>
  <si>
    <t>Normalised Rate 1 units (MWh)</t>
  </si>
  <si>
    <t>Normalised Rate 2 units (MWh)</t>
  </si>
  <si>
    <t>Normalised Rate 3 units (MWh)</t>
  </si>
  <si>
    <t>Normalised MPANs</t>
  </si>
  <si>
    <t>Normalised Import capacity (kVA)</t>
  </si>
  <si>
    <t>Normalised Reactive power units (MVArh)</t>
  </si>
  <si>
    <t>Normalised revenues (£)</t>
  </si>
  <si>
    <t>4005. LDNO LV charges (normalised £)</t>
  </si>
  <si>
    <t>x1 = 4004. Normalised revenues (£) (in Normalised volumes for comparisons)</t>
  </si>
  <si>
    <t>LDNO LV charges (normalised £)</t>
  </si>
  <si>
    <t>N/A</t>
  </si>
  <si>
    <t>4006. LDNO HV charges (normalised £)</t>
  </si>
  <si>
    <t>LDNO HV charges (normalised £)</t>
  </si>
  <si>
    <t>4101. Comparison with current all-the-way demand tariffs</t>
  </si>
  <si>
    <t>x1 = 4001. Revenues under current tariffs (£)</t>
  </si>
  <si>
    <t>x2 = 3802. Net revenues (£) (in Revenue summary)</t>
  </si>
  <si>
    <t>x3 = 3802. All units (MWh) (in Revenue summary)</t>
  </si>
  <si>
    <t>=IF(x1,x2/x1-1,"")</t>
  </si>
  <si>
    <t>=(x2-x1)/IF(x3,x3,1)/10</t>
  </si>
  <si>
    <t>Change</t>
  </si>
  <si>
    <t>Absolute change (average p/kWh)</t>
  </si>
  <si>
    <t>4102. LDNO margins in use of system charges</t>
  </si>
  <si>
    <t>x1 = 4003. Normalised to</t>
  </si>
  <si>
    <t>x2 = 4004. Normalised revenues (£) (in Normalised volumes for comparisons)</t>
  </si>
  <si>
    <t>x3 = 4005. LDNO LV charges (normalised £)</t>
  </si>
  <si>
    <t>x4 = All-the-way charges (normalised £) (in LDNO margins in use of system charges)</t>
  </si>
  <si>
    <t>x5 = 4006. LDNO HV charges (normalised £)</t>
  </si>
  <si>
    <t>=IF(x3,x4-x3,"")</t>
  </si>
  <si>
    <t>=IF(x5,x4-x5,"")</t>
  </si>
  <si>
    <t>All-the-way charges (normalised £)</t>
  </si>
  <si>
    <t>LDNO LV margin (normalised £)</t>
  </si>
  <si>
    <t>LDNO HV margin (normalised £)</t>
  </si>
  <si>
    <t>This document, model or dataset has been prepared by or for Reckon LLP on the instructions of the DCUSA Panel or one of its working_x000D_</t>
  </si>
  <si>
    <t>groups. Only the DCUSA Panel and its working groups have authority to approve this material as meeting their requirements._x000D_</t>
  </si>
  <si>
    <t>Reckon LLP makes no representation about the suitability of this material for the purposes of complying with any licence_x000D_</t>
  </si>
  <si>
    <t>conditions or furthering any relevant objective.</t>
  </si>
  <si>
    <t>UNLESS STATED OTHERWISE, THIS WORKBOOK IS ONLY A PROTOTYPE FOR TESTING PURPOSES AND ALL THE DATA IN THIS MODEL ARE FOR ILLUSTRATION ONLY.</t>
  </si>
  <si>
    <t>This workbook is structured as a sequential series of named and numbered tables. There is a list of</t>
  </si>
  <si>
    <t>tables below, with hyperlinks. Above each calculation table, there is a description of the calculations</t>
  </si>
  <si>
    <t>and hyperlinks to tables from which data are used. Hyperlinks point to the first relevant table column</t>
  </si>
  <si>
    <t>heading in the relevant table. Scrolling up or down is usually required after clicking a hyperlink in</t>
  </si>
  <si>
    <t>order to bring the relevant data and/or headings into view. Some versions of Microsoft Excel can</t>
  </si>
  <si>
    <t>display a "Back" button, which can be useful when using hyperlinks to navigate around the workbook.</t>
  </si>
  <si>
    <t>Copyright 2009-2011 Energy Networks Association Limited and others. Copyright 2011-2016 Franck Latrémolière, Reckon LLP and others.</t>
  </si>
  <si>
    <t>The code used to generate this spreadsheet includes open-source software published at https://github.com/f20/power-models.</t>
  </si>
  <si>
    <t>Use and distribution of the source code is subject to the conditions stated therein.</t>
  </si>
  <si>
    <t>Any redistribution of this software must retain the following disclaimer:</t>
  </si>
  <si>
    <t>THIS SOFTWARE IS PROVIDED BY AUTHORS AND CONTRIBUTORS "AS IS" AND ANY EXPRESS OR IMPLIED WARRANTIES, INCLUDING, BUT NOT LIMITED</t>
  </si>
  <si>
    <t>TO, THE IMPLIED WARRANTIES OF MERCHANTABILITY AND FITNESS FOR A PARTICULAR PURPOSE ARE DISCLAIMED. IN NO EVENT SHALL AUTHORS OR</t>
  </si>
  <si>
    <t>CONTRIBUTORS BE LIABLE FOR ANY DIRECT, INDIRECT, INCIDENTAL, SPECIAL, EXEMPLARY, OR CONSEQUENTIAL DAMAGES (INCLUDING, BUT NOT</t>
  </si>
  <si>
    <t>LIMITED TO, PROCUREMENT OF SUBSTITUTE GOODS OR SERVICES; LOSS OF USE, DATA, OR PROFITS; OR BUSINESS INTERRUPTION) HOWEVER CAUSED</t>
  </si>
  <si>
    <t>AND ON ANY THEORY OF LIABILITY, WHETHER IN CONTRACT, STRICT LIABILITY, OR TORT (INCLUDING NEGLIGENCE OR OTHERWISE) ARISING IN</t>
  </si>
  <si>
    <t>ANY WAY OUT OF THE USE OF THIS SOFTWARE, EVEN IF ADVISED OF THE POSSIBILITY OF SUCH DAMAGE.</t>
  </si>
  <si>
    <t>Colour coding</t>
  </si>
  <si>
    <t>Constant value</t>
  </si>
  <si>
    <t>Formula: calculation</t>
  </si>
  <si>
    <t>Formula: copy</t>
  </si>
  <si>
    <t>Unused cell in input data table</t>
  </si>
  <si>
    <t>Unused cell in other table</t>
  </si>
  <si>
    <t>Unlocked cell for notes</t>
  </si>
  <si>
    <t>Worksheet</t>
  </si>
  <si>
    <t>Table</t>
  </si>
  <si>
    <t>Type of table</t>
  </si>
  <si>
    <t>Input</t>
  </si>
  <si>
    <t>Composite</t>
  </si>
  <si>
    <t>LAFs</t>
  </si>
  <si>
    <t>DRM</t>
  </si>
  <si>
    <t>SM</t>
  </si>
  <si>
    <t>Loads</t>
  </si>
  <si>
    <t>Multi</t>
  </si>
  <si>
    <t>Reshape table</t>
  </si>
  <si>
    <t>SMD</t>
  </si>
  <si>
    <t>AMD</t>
  </si>
  <si>
    <t>Otex</t>
  </si>
  <si>
    <t>Contrib</t>
  </si>
  <si>
    <t>Yard</t>
  </si>
  <si>
    <t>Standing</t>
  </si>
  <si>
    <t>AggCap</t>
  </si>
  <si>
    <t>Reactive</t>
  </si>
  <si>
    <t>Aggreg</t>
  </si>
  <si>
    <t>Revenue</t>
  </si>
  <si>
    <t>Adjust</t>
  </si>
  <si>
    <t>Tariffs</t>
  </si>
  <si>
    <t>Summary</t>
  </si>
  <si>
    <t>M-Rev</t>
  </si>
  <si>
    <t>CData</t>
  </si>
  <si>
    <t>CTables</t>
  </si>
  <si>
    <t>Tariff matrices</t>
  </si>
  <si>
    <t>Notes</t>
  </si>
  <si>
    <t>M-ATW</t>
  </si>
  <si>
    <t>Technical model rules and version control</t>
  </si>
  <si>
    <t>---</t>
  </si>
  <si>
    <t>PerlModule: CDCM</t>
  </si>
  <si>
    <t>agghhequalisation: rag</t>
  </si>
  <si>
    <t>alwaysUseRAG: 1</t>
  </si>
  <si>
    <t>coincidenceAdj: groupums</t>
  </si>
  <si>
    <t>colour: orange</t>
  </si>
  <si>
    <t>drm: top500gsp</t>
  </si>
  <si>
    <t>extraLevels: 1</t>
  </si>
  <si>
    <t>extraNotice: "This document, model or dataset has been prepared by or for Reckon LLP on the instructions of the DCUSA Panel or one of its working\r\ngroups. Only the DCUSA Panel and its working groups have authority to approve this material as meeting their requirements.\r\nReckon LLP makes no representation about the suitability of this material for the purposes of complying with any licence\r\nconditions or furthering any relevant objective."</t>
  </si>
  <si>
    <t>fixedCap: 1-4</t>
  </si>
  <si>
    <t>matrices: big</t>
  </si>
  <si>
    <t>noReplacement: blanket</t>
  </si>
  <si>
    <t>pcd: 1</t>
  </si>
  <si>
    <t>pcdByTariff: 1</t>
  </si>
  <si>
    <t>portfolio: 1</t>
  </si>
  <si>
    <t>protect: 1</t>
  </si>
  <si>
    <t>revisionText: r7336</t>
  </si>
  <si>
    <t>scaler: levelledpickexitnogenminzero</t>
  </si>
  <si>
    <t>standing: sub132</t>
  </si>
  <si>
    <t>summary: consultation</t>
  </si>
  <si>
    <t>targetRevenue: dcp132</t>
  </si>
  <si>
    <t>tariffs: commongensubdcp130dcp163pc12hhpc34hh</t>
  </si>
  <si>
    <t>template: '%-model266+'</t>
  </si>
  <si>
    <t>timeOfDay: timeOfDay179</t>
  </si>
  <si>
    <t>validation: lenientnomsg</t>
  </si>
  <si>
    <t>'~codeValidation':</t>
  </si>
  <si>
    <t xml:space="preserve">  CDCM/AML.pm: 456e00943a159e7b87cf01c5c4710e6a140ca47c</t>
  </si>
  <si>
    <t xml:space="preserve">  CDCM/Aggregation.pm: 372b53e6dba1fe9433020bbd13328009851a036a</t>
  </si>
  <si>
    <t xml:space="preserve">  CDCM/Contributions.pm: 27ad354dcefbc9a811f3db79dc8efe0f1833e5f3</t>
  </si>
  <si>
    <t xml:space="preserve">  CDCM/Discounts.pm: d7f092ce7f52f5e10e2dbe99c70654ad05c4c794</t>
  </si>
  <si>
    <t xml:space="preserve">  CDCM/Loads.pm: 8318fd13017faf9e8cc117bc2b5f75e978e6365b</t>
  </si>
  <si>
    <t xml:space="preserve">  CDCM/Master.pm: 89db43b6b86026f42cef1991e2e5b46dd1392b99</t>
  </si>
  <si>
    <t xml:space="preserve">  CDCM/Matching.pm: 8150f8c7a382459d3c2043ae8209f4f70df89254</t>
  </si>
  <si>
    <t xml:space="preserve">  CDCM/NetworkSizer.pm: 50def4231b67757f2bd222cc1579fa342876afd0</t>
  </si>
  <si>
    <t xml:space="preserve">  CDCM/Operating.pm: c8ee43d2a1898e7c0e12aa50754522a86c4077c3</t>
  </si>
  <si>
    <t xml:space="preserve">  CDCM/Reactive.pm: e2318e6ee9559bf7cd3cfcfff58c399eb12c866a</t>
  </si>
  <si>
    <t xml:space="preserve">  CDCM/Revenue.pm: 6c445ed34c255f9ddc0b221c97478f1622f96850</t>
  </si>
  <si>
    <t xml:space="preserve">  CDCM/Routeing.pm: 9b718b597245d1b0721d2c7a64c50c2a706295b5</t>
  </si>
  <si>
    <t xml:space="preserve">  CDCM/SML.pm: aac911646d7138ef11303d19e73c7fb180fadeeb</t>
  </si>
  <si>
    <t xml:space="preserve">  CDCM/ServiceModels.pm: 962bc7cb35ba1dba1d76a82ebf31da562bb15636</t>
  </si>
  <si>
    <t xml:space="preserve">  CDCM/Setup.pm: fa9ab9e9febf3f6681cdfa8c05e2700627cf0251</t>
  </si>
  <si>
    <t xml:space="preserve">  CDCM/Sheets.pm: 3fcebe790e6779049505ea2032110a2e8a9cac6d</t>
  </si>
  <si>
    <t xml:space="preserve">  CDCM/Standing.pm: 0677863cc8c69940e82611a34f6a4cf6e6c938f6</t>
  </si>
  <si>
    <t xml:space="preserve">  CDCM/Summary.pm: 591dbcc9c325ebe7d3bb65b6fdd6fdc8c2b0d03b</t>
  </si>
  <si>
    <t xml:space="preserve">  CDCM/Table1001_2012.pm: ce6a24bc767fdc3a41bc78e5c8768ded2e180eb9</t>
  </si>
  <si>
    <t xml:space="preserve">  CDCM/TariffList.pm: 64ad6df9569e545ee8cb15b755bb503f11a8d027</t>
  </si>
  <si>
    <t xml:space="preserve">  CDCM/Tariffs.pm: 76356ecc3a24bb7e0d1b998ff54ed84d4c66815d</t>
  </si>
  <si>
    <t xml:space="preserve">  CDCM/TimeOfDay179.pm: cdde86fc73d4a5690388b4ac4cf18a3954040eee</t>
  </si>
  <si>
    <t xml:space="preserve">  CDCM/Yardsticks.pm: 14fa4ca8c5e1b83888203f2a0a27b027b0e1be67</t>
  </si>
  <si>
    <t xml:space="preserve">  SpreadsheetModel/Arithmetic.pm: b1367f0a9de6b5af11373f288c79c34dcf1cd6d7</t>
  </si>
  <si>
    <t xml:space="preserve">  SpreadsheetModel/Book/FrontSheet.pm: 46ce018576f7ecdfeeb07df5d5468405cb06839c</t>
  </si>
  <si>
    <t xml:space="preserve">  SpreadsheetModel/Book/Manufacturing.pm: 9040f88f1055d734b9f84bc0189a66737bea3f46</t>
  </si>
  <si>
    <t xml:space="preserve">  SpreadsheetModel/Book/Validation.pm: ed2ab0782db26c535a153fdc187c4ac85d37bf0b</t>
  </si>
  <si>
    <t xml:space="preserve">  SpreadsheetModel/Book/WorkbookCreate.pm: 78d0cbbf7cd936390437511d753cb750038c4d79</t>
  </si>
  <si>
    <t xml:space="preserve">  SpreadsheetModel/Book/WorkbookFormats.pm: b659dd128e9de6350e6f389cbe5ac3c7e01ff09d</t>
  </si>
  <si>
    <t xml:space="preserve">  SpreadsheetModel/Columnset.pm: 7212dcdf0f873cf20dfa8366b66a8b1c688bcdd3</t>
  </si>
  <si>
    <t xml:space="preserve">  SpreadsheetModel/Custom.pm: 64258a1a23160d1b05311a838e34f4078f7516be</t>
  </si>
  <si>
    <t xml:space="preserve">  SpreadsheetModel/Dataset.pm: 0d4dd59d0e133cd7ac0d1f5f60d67b42da63633e</t>
  </si>
  <si>
    <t xml:space="preserve">  SpreadsheetModel/FormatLegend.pm: 6542b2c1f994e4aa10f155c435cabafa7a9f5778</t>
  </si>
  <si>
    <t xml:space="preserve">  SpreadsheetModel/GroupBy.pm: a05f4878f468a3191257c58c4711fc115bde7e7d</t>
  </si>
  <si>
    <t xml:space="preserve">  SpreadsheetModel/Label.pm: 053d8801da63a168d467ae3cf12c6c32325befe3</t>
  </si>
  <si>
    <t xml:space="preserve">  SpreadsheetModel/Labelset.pm: 04739284141966c1ce3b175d877edb97c79f48f4</t>
  </si>
  <si>
    <t xml:space="preserve">  SpreadsheetModel/Logger.pm: 833fe1cc3c01cd760064f51dd812b9db75a8b221</t>
  </si>
  <si>
    <t xml:space="preserve">  SpreadsheetModel/Notes.pm: deac2cc524c26b5965f89ee6ab62979a9443d683</t>
  </si>
  <si>
    <t xml:space="preserve">  SpreadsheetModel/Object.pm: ad87af5906c5d614f2ee9535b691ad91f03c7c38</t>
  </si>
  <si>
    <t xml:space="preserve">  SpreadsheetModel/Reshape.pm: 44d60329c15bdfdf839a71781406c921808898b4</t>
  </si>
  <si>
    <t xml:space="preserve">  SpreadsheetModel/SegmentRoot.pm: f684d07d04056e2553a5e46c1e78fe34c4ee6852</t>
  </si>
  <si>
    <t xml:space="preserve">  SpreadsheetModel/Shortcuts.pm: 862755d9f7270e4db643182f2a94f4d19dff749b</t>
  </si>
  <si>
    <t xml:space="preserve">  SpreadsheetModel/Stack.pm: 05a927d320fe0b49a01b5d253723cf04175915ac</t>
  </si>
  <si>
    <t xml:space="preserve">  SpreadsheetModel/SumProduct.pm: 2ae76b5dc30c7b829aa206d41662d4147f4c1fa9</t>
  </si>
  <si>
    <t>'~datasetName': Blank</t>
  </si>
  <si>
    <t>'~datasetSource': Empty dataset</t>
  </si>
  <si>
    <t>Generated on Wed 19 Oct 2016 07:18:38 by dcmf.co.uk</t>
  </si>
</sst>
</file>

<file path=xl/styles.xml><?xml version="1.0" encoding="utf-8"?>
<styleSheet xmlns="http://schemas.openxmlformats.org/spreadsheetml/2006/main">
  <numFmts count="11">
    <numFmt numFmtId="164" formatCode="@"/>
    <numFmt numFmtId="164" formatCode="@"/>
    <numFmt numFmtId="164" formatCode="@"/>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5" formatCode="[Blue]General;[Red]-General;;[Black]@"/>
    <numFmt numFmtId="164" formatCode="@"/>
    <numFmt numFmtId="164" formatCode="@"/>
    <numFmt numFmtId="165" formatCode="[Blue]General;[Red]-General;;[Black]@"/>
    <numFmt numFmtId="166" formatCode="[Black]General;[Black]-General;;[Black]@"/>
    <numFmt numFmtId="165" formatCode="[Blue]General;[Red]-General;;[Black]@"/>
    <numFmt numFmtId="165" formatCode="[Blue]General;[Red]-General;;[Black]@"/>
    <numFmt numFmtId="167" formatCode="[Black] _(???,???,??0_);[Red] (???,???,??0);;[Cyan]@"/>
    <numFmt numFmtId="167" formatCode="[Black] _(???,???,??0_);[Red] (???,???,??0);;[Cyan]@"/>
    <numFmt numFmtId="168" formatCode="[Black] _(???,??0.000_);[Red] (???,??0.000);;[Cyan]@"/>
    <numFmt numFmtId="165" formatCode="[Blue]General;[Red]-General;;[Black]@"/>
    <numFmt numFmtId="165" formatCode="[Blue]General;[Red]-General;;[Black]@"/>
    <numFmt numFmtId="165" formatCode="[Blue]General;[Red]-General;;[Black]@"/>
    <numFmt numFmtId="167" formatCode="[Black] _(???,???,??0_);[Red] (???,???,??0);;[Cyan]@"/>
    <numFmt numFmtId="169" formatCode="[Black] _(?,??0.00%_);[Red] (?,??0.00%);;[Cyan]@"/>
    <numFmt numFmtId="168" formatCode="[Black] _(???,??0.000_);[Red] (???,??0.000);;[Cyan]@"/>
    <numFmt numFmtId="165" formatCode="[Blue]General;[Red]-General;;[Black]@"/>
    <numFmt numFmtId="170" formatCode="[Black] _(???,??0.0_);[Red] (???,??0.0);;[Cyan]@"/>
    <numFmt numFmtId="165" formatCode="[Blue]General;[Red]-General;;[Black]@"/>
    <numFmt numFmtId="171" formatCode="[Black] _(???,??0.00_);[Red] (???,??0.00);;[Cyan]@"/>
    <numFmt numFmtId="164" formatCode="@"/>
    <numFmt numFmtId="164" formatCode="@"/>
    <numFmt numFmtId="164" formatCode="@"/>
    <numFmt numFmtId="165" formatCode="[Blue]General;[Red]-General;;[Black]@"/>
    <numFmt numFmtId="167" formatCode="[Black] _(???,???,??0_);[Red] (???,???,??0);;[Cyan]@"/>
    <numFmt numFmtId="168" formatCode="[Black] _(???,??0.000_);[Red] (???,??0.000);;[Cyan]@"/>
    <numFmt numFmtId="168" formatCode="[Black] _(???,??0.000_);[Red] (???,??0.000);;[Cyan]@"/>
    <numFmt numFmtId="169" formatCode="[Black] _(?,??0.00%_);[Red] (?,??0.00%);;[Cyan]@"/>
    <numFmt numFmtId="169" formatCode="[Black] _(?,??0.00%_);[Red] (?,??0.00%);;[Cyan]@"/>
    <numFmt numFmtId="169" formatCode="[Black] _(?,??0.00%_);[Red] (?,??0.00%);;[Cyan]@"/>
    <numFmt numFmtId="170" formatCode="[Black] _(???,??0.0_);[Red] (???,??0.0);;[Cyan]@"/>
    <numFmt numFmtId="167" formatCode="[Black] _(???,???,??0_);[Red] (???,???,??0);;[Cyan]@"/>
    <numFmt numFmtId="172" formatCode="[Black] _(???,??0.00000_);[Red] (???,??0.00000);;[Cyan]@"/>
    <numFmt numFmtId="171" formatCode="[Black] _(???,??0.00_);[Red] (???,??0.00);;[Cyan]@"/>
    <numFmt numFmtId="166" formatCode="[Black]General;[Black]-General;;[Black]@"/>
    <numFmt numFmtId="171" formatCode="[Black] _(???,??0.00_);[Red] (???,??0.00);;[Cyan]@"/>
    <numFmt numFmtId="173" formatCode="[Blue]_-+??,??0.00%;[Red]_+-??,??0.00%;[Green]=;[Cyan]@"/>
    <numFmt numFmtId="174" formatCode="[Blue]_-+?0.000;[Red]_+-?0.000;[Green]=;[Cyan]@"/>
  </numFmts>
  <fonts count="8">
    <font>
      <sz val="11"/>
      <color theme="1"/>
      <name val="Calibri"/>
      <family val="2"/>
      <scheme val="minor"/>
    </font>
    <font>
      <b/>
      <sz val="15"/>
      <color theme="1"/>
      <name val="Calibri"/>
      <family val="2"/>
      <scheme val="minor"/>
    </font>
    <font>
      <b/>
      <sz val="11"/>
      <color theme="1"/>
      <name val="Calibri"/>
      <family val="2"/>
      <scheme val="minor"/>
    </font>
    <font>
      <sz val="11"/>
      <color rgb="FFFF00FF"/>
      <name val="Calibri"/>
      <family val="2"/>
      <scheme val="minor"/>
    </font>
    <font>
      <sz val="11"/>
      <color rgb="FF800080"/>
      <name val="Calibri"/>
      <family val="2"/>
      <scheme val="minor"/>
    </font>
    <font>
      <u/>
      <sz val="11"/>
      <color rgb="FF0066CC"/>
      <name val="Calibri"/>
      <family val="2"/>
      <scheme val="minor"/>
    </font>
    <font>
      <b/>
      <sz val="11"/>
      <color rgb="FFFF00FF"/>
      <name val="Calibri"/>
      <family val="2"/>
      <scheme val="minor"/>
    </font>
    <font>
      <i/>
      <sz val="11"/>
      <color theme="1"/>
      <name val="Calibri"/>
      <family val="2"/>
      <scheme val="minor"/>
    </font>
  </fonts>
  <fills count="9">
    <fill>
      <patternFill patternType="none"/>
    </fill>
    <fill>
      <patternFill patternType="gray125"/>
    </fill>
    <fill>
      <patternFill patternType="solid">
        <fgColor rgb="FFFFCC99"/>
        <bgColor indexed="64"/>
      </patternFill>
    </fill>
    <fill>
      <patternFill patternType="solid">
        <fgColor rgb="FFCCFFFF"/>
        <bgColor indexed="64"/>
      </patternFill>
    </fill>
    <fill>
      <patternFill patternType="solid">
        <fgColor rgb="FFE9E9E9"/>
        <bgColor indexed="64"/>
      </patternFill>
    </fill>
    <fill>
      <patternFill patternType="solid">
        <fgColor rgb="FFFFFFCC"/>
        <bgColor indexed="64"/>
      </patternFill>
    </fill>
    <fill>
      <patternFill patternType="solid">
        <fgColor rgb="FFCCFFCC"/>
        <bgColor indexed="64"/>
      </patternFill>
    </fill>
    <fill>
      <patternFill patternType="lightGrid">
        <fgColor rgb="FFE9E9E9"/>
        <bgColor rgb="FFFFFFFF"/>
      </patternFill>
    </fill>
    <fill>
      <patternFill patternType="lightUp">
        <fgColor rgb="FFE9E9E9"/>
        <bgColor rgb="FFFFFFFF"/>
      </patternFill>
    </fill>
  </fills>
  <borders count="3">
    <border>
      <left/>
      <right/>
      <top/>
      <bottom/>
      <diagonal/>
    </border>
    <border>
      <left/>
      <right/>
      <top style="dashed">
        <color rgb="FF800080"/>
      </top>
      <bottom style="dashed">
        <color rgb="FF800080"/>
      </bottom>
      <diagonal/>
    </border>
    <border>
      <left style="thin">
        <color auto="1"/>
      </left>
      <right style="thin">
        <color auto="1"/>
      </right>
      <top/>
      <bottom/>
      <diagonal/>
    </border>
  </borders>
  <cellStyleXfs count="1">
    <xf numFmtId="0" fontId="0" fillId="0" borderId="0"/>
  </cellStyleXfs>
  <cellXfs count="51">
    <xf numFmtId="0" fontId="0" fillId="0" borderId="0" xfId="0"/>
    <xf numFmtId="164" fontId="1" fillId="0" borderId="0" xfId="0" applyNumberFormat="1" applyFont="1" applyAlignment="1">
      <alignment horizontal="left"/>
    </xf>
    <xf numFmtId="164" fontId="0" fillId="0" borderId="0" xfId="0" applyNumberFormat="1"/>
    <xf numFmtId="164" fontId="2" fillId="0" borderId="0" xfId="0" applyNumberFormat="1" applyFont="1" applyProtection="1">
      <protection locked="0"/>
    </xf>
    <xf numFmtId="165" fontId="2" fillId="2" borderId="0" xfId="0" applyNumberFormat="1" applyFont="1" applyFill="1" applyAlignment="1">
      <alignment horizontal="left" wrapText="1"/>
    </xf>
    <xf numFmtId="165" fontId="3" fillId="3" borderId="0" xfId="0" applyNumberFormat="1" applyFont="1" applyFill="1" applyAlignment="1">
      <alignment horizontal="left" wrapText="1"/>
    </xf>
    <xf numFmtId="165" fontId="3" fillId="4" borderId="0" xfId="0" applyNumberFormat="1" applyFont="1" applyFill="1" applyAlignment="1">
      <alignment horizontal="left" wrapText="1"/>
    </xf>
    <xf numFmtId="165" fontId="3" fillId="5" borderId="0" xfId="0" applyNumberFormat="1" applyFont="1" applyFill="1" applyAlignment="1">
      <alignment horizontal="left" wrapText="1"/>
    </xf>
    <xf numFmtId="165" fontId="3" fillId="6" borderId="0" xfId="0" applyNumberFormat="1" applyFont="1" applyFill="1" applyAlignment="1">
      <alignment horizontal="left" wrapText="1"/>
    </xf>
    <xf numFmtId="165" fontId="0" fillId="7" borderId="0" xfId="0" applyNumberFormat="1" applyFill="1" applyAlignment="1">
      <alignment horizontal="center"/>
    </xf>
    <xf numFmtId="165" fontId="0" fillId="8" borderId="0" xfId="0" applyNumberFormat="1" applyFill="1" applyAlignment="1">
      <alignment horizontal="center"/>
    </xf>
    <xf numFmtId="0" fontId="4" fillId="0" borderId="1" xfId="0" applyFont="1" applyBorder="1"/>
    <xf numFmtId="165" fontId="2" fillId="2" borderId="0" xfId="0" applyNumberFormat="1" applyFont="1" applyFill="1" applyAlignment="1" applyProtection="1">
      <alignment horizontal="left" wrapText="1"/>
      <protection locked="0"/>
    </xf>
    <xf numFmtId="164" fontId="0" fillId="0" borderId="0" xfId="0" applyNumberFormat="1" applyProtection="1">
      <protection locked="0"/>
    </xf>
    <xf numFmtId="164" fontId="5" fillId="0" borderId="0" xfId="0" applyNumberFormat="1" applyFont="1" applyProtection="1">
      <protection locked="0"/>
    </xf>
    <xf numFmtId="165" fontId="2" fillId="2" borderId="0" xfId="0" applyNumberFormat="1" applyFont="1" applyFill="1" applyAlignment="1">
      <alignment horizontal="center" wrapText="1"/>
    </xf>
    <xf numFmtId="166" fontId="3" fillId="3" borderId="0" xfId="0" applyNumberFormat="1" applyFont="1" applyFill="1" applyAlignment="1" applyProtection="1">
      <alignment horizontal="center" wrapText="1"/>
      <protection locked="0"/>
    </xf>
    <xf numFmtId="0" fontId="4" fillId="0" borderId="1" xfId="0" applyFont="1" applyBorder="1" applyProtection="1">
      <protection locked="0"/>
    </xf>
    <xf numFmtId="165" fontId="3" fillId="0" borderId="0" xfId="0" applyNumberFormat="1" applyFont="1" applyAlignment="1" applyProtection="1">
      <alignment horizontal="left" wrapText="1"/>
      <protection locked="0"/>
    </xf>
    <xf numFmtId="165" fontId="3" fillId="0" borderId="0" xfId="0" applyNumberFormat="1" applyFont="1" applyAlignment="1" applyProtection="1">
      <alignment horizontal="center" wrapText="1"/>
      <protection locked="0"/>
    </xf>
    <xf numFmtId="167" fontId="3" fillId="3" borderId="0" xfId="0" applyNumberFormat="1" applyFont="1" applyFill="1" applyAlignment="1" applyProtection="1">
      <alignment horizontal="center"/>
      <protection locked="0"/>
    </xf>
    <xf numFmtId="167" fontId="3" fillId="5" borderId="0" xfId="0" applyNumberFormat="1" applyFont="1" applyFill="1" applyAlignment="1">
      <alignment horizontal="center"/>
    </xf>
    <xf numFmtId="168" fontId="3" fillId="3" borderId="0" xfId="0" applyNumberFormat="1" applyFont="1" applyFill="1" applyAlignment="1" applyProtection="1">
      <alignment horizontal="center"/>
      <protection locked="0"/>
    </xf>
    <xf numFmtId="165" fontId="6" fillId="0" borderId="0" xfId="0" applyNumberFormat="1" applyFont="1" applyAlignment="1" applyProtection="1">
      <alignment horizontal="left" wrapText="1"/>
      <protection locked="0"/>
    </xf>
    <xf numFmtId="165" fontId="6" fillId="0" borderId="0" xfId="0" applyNumberFormat="1" applyFont="1" applyAlignment="1" applyProtection="1">
      <alignment horizontal="center" wrapText="1"/>
      <protection locked="0"/>
    </xf>
    <xf numFmtId="165" fontId="0" fillId="7" borderId="0" xfId="0" applyNumberFormat="1" applyFill="1" applyAlignment="1" applyProtection="1">
      <alignment horizontal="center"/>
      <protection locked="0"/>
    </xf>
    <xf numFmtId="167" fontId="6" fillId="5" borderId="0" xfId="0" applyNumberFormat="1" applyFont="1" applyFill="1" applyAlignment="1">
      <alignment horizontal="center"/>
    </xf>
    <xf numFmtId="169" fontId="3" fillId="3" borderId="0" xfId="0" applyNumberFormat="1" applyFont="1" applyFill="1" applyAlignment="1" applyProtection="1">
      <alignment horizontal="center"/>
      <protection locked="0"/>
    </xf>
    <xf numFmtId="168" fontId="3" fillId="4" borderId="0" xfId="0" applyNumberFormat="1" applyFont="1" applyFill="1" applyAlignment="1">
      <alignment horizontal="center"/>
    </xf>
    <xf numFmtId="165" fontId="7" fillId="2" borderId="0" xfId="0" applyNumberFormat="1" applyFont="1" applyFill="1" applyAlignment="1">
      <alignment horizontal="left" wrapText="1"/>
    </xf>
    <xf numFmtId="170" fontId="3" fillId="3" borderId="0" xfId="0" applyNumberFormat="1" applyFont="1" applyFill="1" applyAlignment="1" applyProtection="1">
      <alignment horizontal="center"/>
      <protection locked="0"/>
    </xf>
    <xf numFmtId="165" fontId="7" fillId="2" borderId="2" xfId="0" applyNumberFormat="1" applyFont="1" applyFill="1" applyBorder="1" applyAlignment="1">
      <alignment horizontal="centerContinuous" wrapText="1"/>
    </xf>
    <xf numFmtId="171" fontId="3" fillId="3" borderId="0" xfId="0" applyNumberFormat="1" applyFont="1" applyFill="1" applyAlignment="1" applyProtection="1">
      <alignment horizontal="center"/>
      <protection locked="0"/>
    </xf>
    <xf numFmtId="164" fontId="5" fillId="0" borderId="0" xfId="0" applyNumberFormat="1" applyFont="1"/>
    <xf numFmtId="164" fontId="0" fillId="0" borderId="2" xfId="0" applyNumberFormat="1" applyBorder="1" applyAlignment="1">
      <alignment horizontal="centerContinuous" wrapText="1"/>
    </xf>
    <xf numFmtId="164" fontId="0" fillId="0" borderId="0" xfId="0" applyNumberFormat="1" applyAlignment="1">
      <alignment horizontal="left"/>
    </xf>
    <xf numFmtId="165" fontId="7" fillId="2" borderId="0" xfId="0" applyNumberFormat="1" applyFont="1" applyFill="1" applyAlignment="1">
      <alignment horizontal="left"/>
    </xf>
    <xf numFmtId="167" fontId="3" fillId="4" borderId="0" xfId="0" applyNumberFormat="1" applyFont="1" applyFill="1" applyAlignment="1">
      <alignment horizontal="center"/>
    </xf>
    <xf numFmtId="168" fontId="3" fillId="5" borderId="0" xfId="0" applyNumberFormat="1" applyFont="1" applyFill="1" applyAlignment="1">
      <alignment horizontal="center"/>
    </xf>
    <xf numFmtId="168" fontId="3" fillId="6" borderId="0" xfId="0" applyNumberFormat="1" applyFont="1" applyFill="1" applyAlignment="1">
      <alignment horizontal="center"/>
    </xf>
    <xf numFmtId="169" fontId="3" fillId="5" borderId="0" xfId="0" applyNumberFormat="1" applyFont="1" applyFill="1" applyAlignment="1">
      <alignment horizontal="center"/>
    </xf>
    <xf numFmtId="169" fontId="3" fillId="4" borderId="0" xfId="0" applyNumberFormat="1" applyFont="1" applyFill="1" applyAlignment="1">
      <alignment horizontal="center"/>
    </xf>
    <xf numFmtId="169" fontId="3" fillId="6" borderId="0" xfId="0" applyNumberFormat="1" applyFont="1" applyFill="1" applyAlignment="1">
      <alignment horizontal="center"/>
    </xf>
    <xf numFmtId="170" fontId="3" fillId="5" borderId="0" xfId="0" applyNumberFormat="1" applyFont="1" applyFill="1" applyAlignment="1">
      <alignment horizontal="center"/>
    </xf>
    <xf numFmtId="167" fontId="3" fillId="6" borderId="0" xfId="0" applyNumberFormat="1" applyFont="1" applyFill="1" applyAlignment="1">
      <alignment horizontal="center"/>
    </xf>
    <xf numFmtId="172" fontId="3" fillId="5" borderId="0" xfId="0" applyNumberFormat="1" applyFont="1" applyFill="1" applyAlignment="1">
      <alignment horizontal="center"/>
    </xf>
    <xf numFmtId="171" fontId="3" fillId="5" borderId="0" xfId="0" applyNumberFormat="1" applyFont="1" applyFill="1" applyAlignment="1">
      <alignment horizontal="center"/>
    </xf>
    <xf numFmtId="166" fontId="3" fillId="4" borderId="0" xfId="0" applyNumberFormat="1" applyFont="1" applyFill="1" applyAlignment="1">
      <alignment horizontal="center" wrapText="1"/>
    </xf>
    <xf numFmtId="171" fontId="3" fillId="6" borderId="0" xfId="0" applyNumberFormat="1" applyFont="1" applyFill="1" applyAlignment="1">
      <alignment horizontal="center"/>
    </xf>
    <xf numFmtId="173" fontId="3" fillId="5" borderId="0" xfId="0" applyNumberFormat="1" applyFont="1" applyFill="1" applyAlignment="1">
      <alignment horizontal="center"/>
    </xf>
    <xf numFmtId="174" fontId="3" fillId="5" borderId="0" xfId="0" applyNumberFormat="1" applyFont="1" applyFill="1" applyAlignment="1">
      <alignment horizontal="center"/>
    </xf>
  </cellXfs>
  <cellStyles count="1">
    <cellStyle name="Normal" xfId="0" builtinId="0"/>
  </cellStyles>
  <dxfs count="0"/>
  <tableStyles count="0" defaultTableStyle="TableStyleMedium9" defaultPivotStyle="PivotStyleLight16"/>
  <colors>
    <mruColors>
      <color rgb="FFE9E9E9"/>
      <color rgb="FF999999"/>
      <color rgb="FF0066CC"/>
      <color rgb="FFFF6633"/>
      <color rgb="FFFFFFCC"/>
      <color rgb="FFFFCCFF"/>
      <color rgb="FFFFCC99"/>
    </mruColors>
  </color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worksheet" Target="worksheets/sheet24.xml"/><Relationship Id="rId25" Type="http://schemas.openxmlformats.org/officeDocument/2006/relationships/worksheet" Target="worksheets/sheet25.xml"/><Relationship Id="rId26" Type="http://schemas.openxmlformats.org/officeDocument/2006/relationships/theme" Target="theme/theme1.xml"/><Relationship Id="rId27" Type="http://schemas.openxmlformats.org/officeDocument/2006/relationships/styles" Target="styles.xml"/><Relationship Id="rId2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C325"/>
  <sheetViews>
    <sheetView showGridLines="0" tabSelected="1" workbookViewId="0">
      <pane ySplit="1" topLeftCell="A2" activePane="bottomLeft" state="frozen"/>
      <selection pane="bottomLeft"/>
    </sheetView>
  </sheetViews>
  <sheetFormatPr defaultRowHeight="15"/>
  <cols>
    <col min="1" max="1" width="16.7109375" customWidth="1"/>
    <col min="2" max="2" width="112.7109375" customWidth="1"/>
    <col min="3" max="251" width="32.7109375" customWidth="1"/>
  </cols>
  <sheetData>
    <row r="1" spans="1:1" ht="21" customHeight="1">
      <c r="A1" s="1">
        <f>"Index for "&amp;'Input'!B7&amp;" in "&amp;'Input'!C7&amp;" ("&amp;'Input'!D7&amp;")"</f>
        <v>0</v>
      </c>
    </row>
    <row r="3" spans="1:1">
      <c r="A3" s="2" t="s">
        <v>1763</v>
      </c>
    </row>
    <row r="4" spans="1:1">
      <c r="A4" s="2" t="s">
        <v>1764</v>
      </c>
    </row>
    <row r="5" spans="1:1">
      <c r="A5" s="2" t="s">
        <v>1765</v>
      </c>
    </row>
    <row r="6" spans="1:1">
      <c r="A6" s="2" t="s">
        <v>1766</v>
      </c>
    </row>
    <row r="8" spans="1:1">
      <c r="A8" s="3" t="s">
        <v>1767</v>
      </c>
    </row>
    <row r="10" spans="1:1">
      <c r="A10" s="2" t="s">
        <v>1768</v>
      </c>
    </row>
    <row r="11" spans="1:1">
      <c r="A11" s="2" t="s">
        <v>1769</v>
      </c>
    </row>
    <row r="12" spans="1:1">
      <c r="A12" s="2" t="s">
        <v>1770</v>
      </c>
    </row>
    <row r="13" spans="1:1">
      <c r="A13" s="2" t="s">
        <v>1771</v>
      </c>
    </row>
    <row r="14" spans="1:1">
      <c r="A14" s="2" t="s">
        <v>1772</v>
      </c>
    </row>
    <row r="15" spans="1:1">
      <c r="A15" s="2" t="s">
        <v>1773</v>
      </c>
    </row>
    <row r="17" spans="1:3">
      <c r="A17" s="2" t="s">
        <v>1774</v>
      </c>
    </row>
    <row r="18" spans="1:3">
      <c r="A18" s="2" t="s">
        <v>1775</v>
      </c>
    </row>
    <row r="19" spans="1:3">
      <c r="A19" s="2" t="s">
        <v>1776</v>
      </c>
      <c r="C19" s="4" t="s">
        <v>1784</v>
      </c>
    </row>
    <row r="20" spans="1:3">
      <c r="A20" s="2" t="s">
        <v>1777</v>
      </c>
      <c r="C20" s="5" t="s">
        <v>1558</v>
      </c>
    </row>
    <row r="21" spans="1:3">
      <c r="A21" s="2" t="s">
        <v>1778</v>
      </c>
      <c r="C21" s="6" t="s">
        <v>1785</v>
      </c>
    </row>
    <row r="22" spans="1:3">
      <c r="A22" s="2" t="s">
        <v>1779</v>
      </c>
      <c r="C22" s="7" t="s">
        <v>1786</v>
      </c>
    </row>
    <row r="23" spans="1:3">
      <c r="A23" s="2" t="s">
        <v>1780</v>
      </c>
      <c r="C23" s="8" t="s">
        <v>1787</v>
      </c>
    </row>
    <row r="24" spans="1:3">
      <c r="A24" s="2" t="s">
        <v>1781</v>
      </c>
      <c r="C24" s="9" t="s">
        <v>1788</v>
      </c>
    </row>
    <row r="25" spans="1:3">
      <c r="A25" s="2" t="s">
        <v>1782</v>
      </c>
      <c r="C25" s="10" t="s">
        <v>1789</v>
      </c>
    </row>
    <row r="26" spans="1:3">
      <c r="A26" s="2" t="s">
        <v>1783</v>
      </c>
      <c r="C26" s="11" t="s">
        <v>1790</v>
      </c>
    </row>
    <row r="28" spans="1:3">
      <c r="A28" s="12" t="s">
        <v>1791</v>
      </c>
      <c r="B28" s="12" t="s">
        <v>1792</v>
      </c>
      <c r="C28" s="12" t="s">
        <v>1793</v>
      </c>
    </row>
    <row r="29" spans="1:3">
      <c r="A29" s="13" t="s">
        <v>1794</v>
      </c>
      <c r="B29" s="14" t="s">
        <v>0</v>
      </c>
      <c r="C29" s="13" t="s">
        <v>1558</v>
      </c>
    </row>
    <row r="30" spans="1:3">
      <c r="A30" s="13" t="s">
        <v>1794</v>
      </c>
      <c r="B30" s="14" t="s">
        <v>8</v>
      </c>
      <c r="C30" s="13" t="s">
        <v>1795</v>
      </c>
    </row>
    <row r="31" spans="1:3">
      <c r="A31" s="13" t="s">
        <v>1794</v>
      </c>
      <c r="B31" s="14" t="s">
        <v>126</v>
      </c>
      <c r="C31" s="13" t="s">
        <v>1795</v>
      </c>
    </row>
    <row r="32" spans="1:3">
      <c r="A32" s="13" t="s">
        <v>1794</v>
      </c>
      <c r="B32" s="14" t="s">
        <v>135</v>
      </c>
      <c r="C32" s="13" t="s">
        <v>1558</v>
      </c>
    </row>
    <row r="33" spans="1:3">
      <c r="A33" s="13" t="s">
        <v>1794</v>
      </c>
      <c r="B33" s="14" t="s">
        <v>150</v>
      </c>
      <c r="C33" s="13" t="s">
        <v>1558</v>
      </c>
    </row>
    <row r="34" spans="1:3">
      <c r="A34" s="13" t="s">
        <v>1794</v>
      </c>
      <c r="B34" s="14" t="s">
        <v>152</v>
      </c>
      <c r="C34" s="13" t="s">
        <v>1558</v>
      </c>
    </row>
    <row r="35" spans="1:3">
      <c r="A35" s="13" t="s">
        <v>1794</v>
      </c>
      <c r="B35" s="14" t="s">
        <v>154</v>
      </c>
      <c r="C35" s="13" t="s">
        <v>1558</v>
      </c>
    </row>
    <row r="36" spans="1:3">
      <c r="A36" s="13" t="s">
        <v>1794</v>
      </c>
      <c r="B36" s="14" t="s">
        <v>156</v>
      </c>
      <c r="C36" s="13" t="s">
        <v>1558</v>
      </c>
    </row>
    <row r="37" spans="1:3">
      <c r="A37" s="13" t="s">
        <v>1794</v>
      </c>
      <c r="B37" s="14" t="s">
        <v>166</v>
      </c>
      <c r="C37" s="13" t="s">
        <v>1558</v>
      </c>
    </row>
    <row r="38" spans="1:3">
      <c r="A38" s="13" t="s">
        <v>1794</v>
      </c>
      <c r="B38" s="14" t="s">
        <v>173</v>
      </c>
      <c r="C38" s="13" t="s">
        <v>1558</v>
      </c>
    </row>
    <row r="39" spans="1:3">
      <c r="A39" s="13" t="s">
        <v>1794</v>
      </c>
      <c r="B39" s="14" t="s">
        <v>190</v>
      </c>
      <c r="C39" s="13" t="s">
        <v>1558</v>
      </c>
    </row>
    <row r="40" spans="1:3">
      <c r="A40" s="13" t="s">
        <v>1794</v>
      </c>
      <c r="B40" s="14" t="s">
        <v>194</v>
      </c>
      <c r="C40" s="13" t="s">
        <v>1558</v>
      </c>
    </row>
    <row r="41" spans="1:3">
      <c r="A41" s="13" t="s">
        <v>1794</v>
      </c>
      <c r="B41" s="14" t="s">
        <v>199</v>
      </c>
      <c r="C41" s="13" t="s">
        <v>1558</v>
      </c>
    </row>
    <row r="42" spans="1:3">
      <c r="A42" s="13" t="s">
        <v>1794</v>
      </c>
      <c r="B42" s="14" t="s">
        <v>202</v>
      </c>
      <c r="C42" s="13" t="s">
        <v>1558</v>
      </c>
    </row>
    <row r="43" spans="1:3">
      <c r="A43" s="13" t="s">
        <v>1794</v>
      </c>
      <c r="B43" s="14" t="s">
        <v>281</v>
      </c>
      <c r="C43" s="13" t="s">
        <v>1558</v>
      </c>
    </row>
    <row r="44" spans="1:3">
      <c r="A44" s="13" t="s">
        <v>1794</v>
      </c>
      <c r="B44" s="14" t="s">
        <v>285</v>
      </c>
      <c r="C44" s="13" t="s">
        <v>1558</v>
      </c>
    </row>
    <row r="45" spans="1:3">
      <c r="A45" s="13" t="s">
        <v>1794</v>
      </c>
      <c r="B45" s="14" t="s">
        <v>295</v>
      </c>
      <c r="C45" s="13" t="s">
        <v>1558</v>
      </c>
    </row>
    <row r="46" spans="1:3">
      <c r="A46" s="13" t="s">
        <v>1794</v>
      </c>
      <c r="B46" s="14" t="s">
        <v>298</v>
      </c>
      <c r="C46" s="13" t="s">
        <v>1558</v>
      </c>
    </row>
    <row r="47" spans="1:3">
      <c r="A47" s="13" t="s">
        <v>1794</v>
      </c>
      <c r="B47" s="14" t="s">
        <v>304</v>
      </c>
      <c r="C47" s="13" t="s">
        <v>1558</v>
      </c>
    </row>
    <row r="48" spans="1:3">
      <c r="A48" s="13" t="s">
        <v>1794</v>
      </c>
      <c r="B48" s="14" t="s">
        <v>320</v>
      </c>
      <c r="C48" s="13" t="s">
        <v>1558</v>
      </c>
    </row>
    <row r="49" spans="1:3">
      <c r="A49" s="13" t="s">
        <v>1794</v>
      </c>
      <c r="B49" s="14" t="s">
        <v>324</v>
      </c>
      <c r="C49" s="13" t="s">
        <v>1558</v>
      </c>
    </row>
    <row r="50" spans="1:3">
      <c r="A50" s="13" t="s">
        <v>1794</v>
      </c>
      <c r="B50" s="14" t="s">
        <v>325</v>
      </c>
      <c r="C50" s="13" t="s">
        <v>1558</v>
      </c>
    </row>
    <row r="51" spans="1:3">
      <c r="A51" s="13" t="s">
        <v>1794</v>
      </c>
      <c r="B51" s="14" t="s">
        <v>328</v>
      </c>
      <c r="C51" s="13" t="s">
        <v>1558</v>
      </c>
    </row>
    <row r="52" spans="1:3">
      <c r="A52" s="13" t="s">
        <v>1794</v>
      </c>
      <c r="B52" s="14" t="s">
        <v>332</v>
      </c>
      <c r="C52" s="13" t="s">
        <v>1558</v>
      </c>
    </row>
    <row r="53" spans="1:3">
      <c r="A53" s="13" t="s">
        <v>1794</v>
      </c>
      <c r="B53" s="14" t="s">
        <v>333</v>
      </c>
      <c r="C53" s="13" t="s">
        <v>1558</v>
      </c>
    </row>
    <row r="54" spans="1:3">
      <c r="A54" s="13" t="s">
        <v>1794</v>
      </c>
      <c r="B54" s="14" t="s">
        <v>337</v>
      </c>
      <c r="C54" s="13" t="s">
        <v>1558</v>
      </c>
    </row>
    <row r="55" spans="1:3">
      <c r="A55" s="13" t="s">
        <v>1794</v>
      </c>
      <c r="B55" s="14" t="s">
        <v>341</v>
      </c>
      <c r="C55" s="13" t="s">
        <v>1558</v>
      </c>
    </row>
    <row r="56" spans="1:3">
      <c r="A56" s="13" t="s">
        <v>1796</v>
      </c>
      <c r="B56" s="14" t="s">
        <v>352</v>
      </c>
      <c r="C56" s="13" t="s">
        <v>1795</v>
      </c>
    </row>
    <row r="57" spans="1:3">
      <c r="A57" s="13" t="s">
        <v>1796</v>
      </c>
      <c r="B57" s="14" t="s">
        <v>363</v>
      </c>
      <c r="C57" s="13" t="s">
        <v>357</v>
      </c>
    </row>
    <row r="58" spans="1:3">
      <c r="A58" s="13" t="s">
        <v>1796</v>
      </c>
      <c r="B58" s="14" t="s">
        <v>364</v>
      </c>
      <c r="C58" s="13" t="s">
        <v>358</v>
      </c>
    </row>
    <row r="59" spans="1:3">
      <c r="A59" s="13" t="s">
        <v>1796</v>
      </c>
      <c r="B59" s="14" t="s">
        <v>368</v>
      </c>
      <c r="C59" s="13" t="s">
        <v>517</v>
      </c>
    </row>
    <row r="60" spans="1:3">
      <c r="A60" s="13" t="s">
        <v>1796</v>
      </c>
      <c r="B60" s="14" t="s">
        <v>373</v>
      </c>
      <c r="C60" s="13" t="s">
        <v>357</v>
      </c>
    </row>
    <row r="61" spans="1:3">
      <c r="A61" s="13" t="s">
        <v>1796</v>
      </c>
      <c r="B61" s="14" t="s">
        <v>377</v>
      </c>
      <c r="C61" s="13" t="s">
        <v>486</v>
      </c>
    </row>
    <row r="62" spans="1:3">
      <c r="A62" s="13" t="s">
        <v>1796</v>
      </c>
      <c r="B62" s="14" t="s">
        <v>380</v>
      </c>
      <c r="C62" s="13" t="s">
        <v>486</v>
      </c>
    </row>
    <row r="63" spans="1:3">
      <c r="A63" s="13" t="s">
        <v>1796</v>
      </c>
      <c r="B63" s="14" t="s">
        <v>381</v>
      </c>
      <c r="C63" s="13" t="s">
        <v>486</v>
      </c>
    </row>
    <row r="64" spans="1:3">
      <c r="A64" s="13" t="s">
        <v>1796</v>
      </c>
      <c r="B64" s="14" t="s">
        <v>382</v>
      </c>
      <c r="C64" s="13" t="s">
        <v>517</v>
      </c>
    </row>
    <row r="65" spans="1:3">
      <c r="A65" s="13" t="s">
        <v>1796</v>
      </c>
      <c r="B65" s="14" t="s">
        <v>389</v>
      </c>
      <c r="C65" s="13" t="s">
        <v>358</v>
      </c>
    </row>
    <row r="66" spans="1:3">
      <c r="A66" s="13" t="s">
        <v>1796</v>
      </c>
      <c r="B66" s="14" t="s">
        <v>392</v>
      </c>
      <c r="C66" s="13" t="s">
        <v>517</v>
      </c>
    </row>
    <row r="67" spans="1:3">
      <c r="A67" s="13" t="s">
        <v>1796</v>
      </c>
      <c r="B67" s="14" t="s">
        <v>397</v>
      </c>
      <c r="C67" s="13" t="s">
        <v>486</v>
      </c>
    </row>
    <row r="68" spans="1:3">
      <c r="A68" s="13" t="s">
        <v>1797</v>
      </c>
      <c r="B68" s="14" t="s">
        <v>403</v>
      </c>
      <c r="C68" s="13" t="s">
        <v>486</v>
      </c>
    </row>
    <row r="69" spans="1:3">
      <c r="A69" s="13" t="s">
        <v>1797</v>
      </c>
      <c r="B69" s="14" t="s">
        <v>409</v>
      </c>
      <c r="C69" s="13" t="s">
        <v>517</v>
      </c>
    </row>
    <row r="70" spans="1:3">
      <c r="A70" s="13" t="s">
        <v>1797</v>
      </c>
      <c r="B70" s="14" t="s">
        <v>412</v>
      </c>
      <c r="C70" s="13" t="s">
        <v>1795</v>
      </c>
    </row>
    <row r="71" spans="1:3">
      <c r="A71" s="13" t="s">
        <v>1797</v>
      </c>
      <c r="B71" s="14" t="s">
        <v>421</v>
      </c>
      <c r="C71" s="13" t="s">
        <v>424</v>
      </c>
    </row>
    <row r="72" spans="1:3">
      <c r="A72" s="13" t="s">
        <v>1797</v>
      </c>
      <c r="B72" s="14" t="s">
        <v>430</v>
      </c>
      <c r="C72" s="13" t="s">
        <v>486</v>
      </c>
    </row>
    <row r="73" spans="1:3">
      <c r="A73" s="13" t="s">
        <v>1797</v>
      </c>
      <c r="B73" s="14" t="s">
        <v>435</v>
      </c>
      <c r="C73" s="13" t="s">
        <v>486</v>
      </c>
    </row>
    <row r="74" spans="1:3">
      <c r="A74" s="13" t="s">
        <v>1797</v>
      </c>
      <c r="B74" s="14" t="s">
        <v>441</v>
      </c>
      <c r="C74" s="13" t="s">
        <v>517</v>
      </c>
    </row>
    <row r="75" spans="1:3">
      <c r="A75" s="13" t="s">
        <v>1797</v>
      </c>
      <c r="B75" s="14" t="s">
        <v>443</v>
      </c>
      <c r="C75" s="13" t="s">
        <v>358</v>
      </c>
    </row>
    <row r="76" spans="1:3">
      <c r="A76" s="13" t="s">
        <v>1797</v>
      </c>
      <c r="B76" s="14" t="s">
        <v>447</v>
      </c>
      <c r="C76" s="13" t="s">
        <v>486</v>
      </c>
    </row>
    <row r="77" spans="1:3">
      <c r="A77" s="13" t="s">
        <v>1798</v>
      </c>
      <c r="B77" s="14" t="s">
        <v>462</v>
      </c>
      <c r="C77" s="13" t="s">
        <v>358</v>
      </c>
    </row>
    <row r="78" spans="1:3">
      <c r="A78" s="13" t="s">
        <v>1798</v>
      </c>
      <c r="B78" s="14" t="s">
        <v>466</v>
      </c>
      <c r="C78" s="13" t="s">
        <v>358</v>
      </c>
    </row>
    <row r="79" spans="1:3">
      <c r="A79" s="13" t="s">
        <v>1798</v>
      </c>
      <c r="B79" s="14" t="s">
        <v>469</v>
      </c>
      <c r="C79" s="13" t="s">
        <v>486</v>
      </c>
    </row>
    <row r="80" spans="1:3">
      <c r="A80" s="13" t="s">
        <v>1798</v>
      </c>
      <c r="B80" s="14" t="s">
        <v>474</v>
      </c>
      <c r="C80" s="13" t="s">
        <v>358</v>
      </c>
    </row>
    <row r="81" spans="1:3">
      <c r="A81" s="13" t="s">
        <v>1798</v>
      </c>
      <c r="B81" s="14" t="s">
        <v>478</v>
      </c>
      <c r="C81" s="13" t="s">
        <v>517</v>
      </c>
    </row>
    <row r="82" spans="1:3">
      <c r="A82" s="13" t="s">
        <v>1798</v>
      </c>
      <c r="B82" s="14" t="s">
        <v>481</v>
      </c>
      <c r="C82" s="13" t="s">
        <v>1795</v>
      </c>
    </row>
    <row r="83" spans="1:3">
      <c r="A83" s="13" t="s">
        <v>1799</v>
      </c>
      <c r="B83" s="14" t="s">
        <v>499</v>
      </c>
      <c r="C83" s="13" t="s">
        <v>486</v>
      </c>
    </row>
    <row r="84" spans="1:3">
      <c r="A84" s="13" t="s">
        <v>1799</v>
      </c>
      <c r="B84" s="14" t="s">
        <v>503</v>
      </c>
      <c r="C84" s="13" t="s">
        <v>517</v>
      </c>
    </row>
    <row r="85" spans="1:3">
      <c r="A85" s="13" t="s">
        <v>1799</v>
      </c>
      <c r="B85" s="14" t="s">
        <v>507</v>
      </c>
      <c r="C85" s="13" t="s">
        <v>1795</v>
      </c>
    </row>
    <row r="86" spans="1:3">
      <c r="A86" s="13" t="s">
        <v>1799</v>
      </c>
      <c r="B86" s="14" t="s">
        <v>526</v>
      </c>
      <c r="C86" s="13" t="s">
        <v>487</v>
      </c>
    </row>
    <row r="87" spans="1:3">
      <c r="A87" s="13" t="s">
        <v>1800</v>
      </c>
      <c r="B87" s="14" t="s">
        <v>538</v>
      </c>
      <c r="C87" s="13" t="s">
        <v>1795</v>
      </c>
    </row>
    <row r="88" spans="1:3">
      <c r="A88" s="13" t="s">
        <v>1800</v>
      </c>
      <c r="B88" s="14" t="s">
        <v>546</v>
      </c>
      <c r="C88" s="13" t="s">
        <v>1795</v>
      </c>
    </row>
    <row r="89" spans="1:3">
      <c r="A89" s="13" t="s">
        <v>1800</v>
      </c>
      <c r="B89" s="14" t="s">
        <v>554</v>
      </c>
      <c r="C89" s="13" t="s">
        <v>517</v>
      </c>
    </row>
    <row r="90" spans="1:3">
      <c r="A90" s="13" t="s">
        <v>1800</v>
      </c>
      <c r="B90" s="14" t="s">
        <v>557</v>
      </c>
      <c r="C90" s="13" t="s">
        <v>1795</v>
      </c>
    </row>
    <row r="91" spans="1:3">
      <c r="A91" s="13" t="s">
        <v>1800</v>
      </c>
      <c r="B91" s="14" t="s">
        <v>561</v>
      </c>
      <c r="C91" s="13" t="s">
        <v>517</v>
      </c>
    </row>
    <row r="92" spans="1:3">
      <c r="A92" s="13" t="s">
        <v>1800</v>
      </c>
      <c r="B92" s="14" t="s">
        <v>564</v>
      </c>
      <c r="C92" s="13" t="s">
        <v>357</v>
      </c>
    </row>
    <row r="93" spans="1:3">
      <c r="A93" s="13" t="s">
        <v>1800</v>
      </c>
      <c r="B93" s="14" t="s">
        <v>565</v>
      </c>
      <c r="C93" s="13" t="s">
        <v>486</v>
      </c>
    </row>
    <row r="94" spans="1:3">
      <c r="A94" s="13" t="s">
        <v>1800</v>
      </c>
      <c r="B94" s="14" t="s">
        <v>571</v>
      </c>
      <c r="C94" s="13" t="s">
        <v>486</v>
      </c>
    </row>
    <row r="95" spans="1:3">
      <c r="A95" s="13" t="s">
        <v>1800</v>
      </c>
      <c r="B95" s="14" t="s">
        <v>582</v>
      </c>
      <c r="C95" s="13" t="s">
        <v>486</v>
      </c>
    </row>
    <row r="96" spans="1:3">
      <c r="A96" s="13" t="s">
        <v>1800</v>
      </c>
      <c r="B96" s="14" t="s">
        <v>592</v>
      </c>
      <c r="C96" s="13" t="s">
        <v>486</v>
      </c>
    </row>
    <row r="97" spans="1:3">
      <c r="A97" s="13" t="s">
        <v>1800</v>
      </c>
      <c r="B97" s="14" t="s">
        <v>602</v>
      </c>
      <c r="C97" s="13" t="s">
        <v>1795</v>
      </c>
    </row>
    <row r="98" spans="1:3">
      <c r="A98" s="13" t="s">
        <v>1800</v>
      </c>
      <c r="B98" s="14" t="s">
        <v>612</v>
      </c>
      <c r="C98" s="13" t="s">
        <v>1795</v>
      </c>
    </row>
    <row r="99" spans="1:3">
      <c r="A99" s="13" t="s">
        <v>1800</v>
      </c>
      <c r="B99" s="14" t="s">
        <v>620</v>
      </c>
      <c r="C99" s="13" t="s">
        <v>1801</v>
      </c>
    </row>
    <row r="100" spans="1:3">
      <c r="A100" s="13" t="s">
        <v>1800</v>
      </c>
      <c r="B100" s="14" t="s">
        <v>624</v>
      </c>
      <c r="C100" s="13" t="s">
        <v>486</v>
      </c>
    </row>
    <row r="101" spans="1:3">
      <c r="A101" s="13" t="s">
        <v>1800</v>
      </c>
      <c r="B101" s="14" t="s">
        <v>629</v>
      </c>
      <c r="C101" s="13" t="s">
        <v>415</v>
      </c>
    </row>
    <row r="102" spans="1:3">
      <c r="A102" s="13" t="s">
        <v>1800</v>
      </c>
      <c r="B102" s="14" t="s">
        <v>632</v>
      </c>
      <c r="C102" s="13" t="s">
        <v>415</v>
      </c>
    </row>
    <row r="103" spans="1:3">
      <c r="A103" s="13" t="s">
        <v>1800</v>
      </c>
      <c r="B103" s="14" t="s">
        <v>634</v>
      </c>
      <c r="C103" s="13" t="s">
        <v>415</v>
      </c>
    </row>
    <row r="104" spans="1:3">
      <c r="A104" s="13" t="s">
        <v>1800</v>
      </c>
      <c r="B104" s="14" t="s">
        <v>636</v>
      </c>
      <c r="C104" s="13" t="s">
        <v>358</v>
      </c>
    </row>
    <row r="105" spans="1:3">
      <c r="A105" s="13" t="s">
        <v>1800</v>
      </c>
      <c r="B105" s="14" t="s">
        <v>639</v>
      </c>
      <c r="C105" s="13" t="s">
        <v>415</v>
      </c>
    </row>
    <row r="106" spans="1:3">
      <c r="A106" s="13" t="s">
        <v>1800</v>
      </c>
      <c r="B106" s="14" t="s">
        <v>641</v>
      </c>
      <c r="C106" s="13" t="s">
        <v>415</v>
      </c>
    </row>
    <row r="107" spans="1:3">
      <c r="A107" s="13" t="s">
        <v>1800</v>
      </c>
      <c r="B107" s="14" t="s">
        <v>642</v>
      </c>
      <c r="C107" s="13" t="s">
        <v>415</v>
      </c>
    </row>
    <row r="108" spans="1:3">
      <c r="A108" s="13" t="s">
        <v>1800</v>
      </c>
      <c r="B108" s="14" t="s">
        <v>644</v>
      </c>
      <c r="C108" s="13" t="s">
        <v>358</v>
      </c>
    </row>
    <row r="109" spans="1:3">
      <c r="A109" s="13" t="s">
        <v>1800</v>
      </c>
      <c r="B109" s="14" t="s">
        <v>647</v>
      </c>
      <c r="C109" s="13" t="s">
        <v>415</v>
      </c>
    </row>
    <row r="110" spans="1:3">
      <c r="A110" s="13" t="s">
        <v>1800</v>
      </c>
      <c r="B110" s="14" t="s">
        <v>649</v>
      </c>
      <c r="C110" s="13" t="s">
        <v>415</v>
      </c>
    </row>
    <row r="111" spans="1:3">
      <c r="A111" s="13" t="s">
        <v>1800</v>
      </c>
      <c r="B111" s="14" t="s">
        <v>650</v>
      </c>
      <c r="C111" s="13" t="s">
        <v>415</v>
      </c>
    </row>
    <row r="112" spans="1:3">
      <c r="A112" s="13" t="s">
        <v>1800</v>
      </c>
      <c r="B112" s="14" t="s">
        <v>651</v>
      </c>
      <c r="C112" s="13" t="s">
        <v>358</v>
      </c>
    </row>
    <row r="113" spans="1:3">
      <c r="A113" s="13" t="s">
        <v>1800</v>
      </c>
      <c r="B113" s="14" t="s">
        <v>654</v>
      </c>
      <c r="C113" s="13" t="s">
        <v>415</v>
      </c>
    </row>
    <row r="114" spans="1:3">
      <c r="A114" s="13" t="s">
        <v>1800</v>
      </c>
      <c r="B114" s="14" t="s">
        <v>656</v>
      </c>
      <c r="C114" s="13" t="s">
        <v>415</v>
      </c>
    </row>
    <row r="115" spans="1:3">
      <c r="A115" s="13" t="s">
        <v>1800</v>
      </c>
      <c r="B115" s="14" t="s">
        <v>657</v>
      </c>
      <c r="C115" s="13" t="s">
        <v>415</v>
      </c>
    </row>
    <row r="116" spans="1:3">
      <c r="A116" s="13" t="s">
        <v>1800</v>
      </c>
      <c r="B116" s="14" t="s">
        <v>659</v>
      </c>
      <c r="C116" s="13" t="s">
        <v>358</v>
      </c>
    </row>
    <row r="117" spans="1:3">
      <c r="A117" s="13" t="s">
        <v>1800</v>
      </c>
      <c r="B117" s="14" t="s">
        <v>662</v>
      </c>
      <c r="C117" s="13" t="s">
        <v>486</v>
      </c>
    </row>
    <row r="118" spans="1:3">
      <c r="A118" s="13" t="s">
        <v>1800</v>
      </c>
      <c r="B118" s="14" t="s">
        <v>672</v>
      </c>
      <c r="C118" s="13" t="s">
        <v>486</v>
      </c>
    </row>
    <row r="119" spans="1:3">
      <c r="A119" s="13" t="s">
        <v>1800</v>
      </c>
      <c r="B119" s="14" t="s">
        <v>675</v>
      </c>
      <c r="C119" s="13" t="s">
        <v>358</v>
      </c>
    </row>
    <row r="120" spans="1:3">
      <c r="A120" s="13" t="s">
        <v>1800</v>
      </c>
      <c r="B120" s="14" t="s">
        <v>677</v>
      </c>
      <c r="C120" s="13" t="s">
        <v>486</v>
      </c>
    </row>
    <row r="121" spans="1:3">
      <c r="A121" s="13" t="s">
        <v>1800</v>
      </c>
      <c r="B121" s="14" t="s">
        <v>680</v>
      </c>
      <c r="C121" s="13" t="s">
        <v>486</v>
      </c>
    </row>
    <row r="122" spans="1:3">
      <c r="A122" s="13" t="s">
        <v>1800</v>
      </c>
      <c r="B122" s="14" t="s">
        <v>685</v>
      </c>
      <c r="C122" s="13" t="s">
        <v>486</v>
      </c>
    </row>
    <row r="123" spans="1:3">
      <c r="A123" s="13" t="s">
        <v>1800</v>
      </c>
      <c r="B123" s="14" t="s">
        <v>688</v>
      </c>
      <c r="C123" s="13" t="s">
        <v>486</v>
      </c>
    </row>
    <row r="124" spans="1:3">
      <c r="A124" s="13" t="s">
        <v>1800</v>
      </c>
      <c r="B124" s="14" t="s">
        <v>689</v>
      </c>
      <c r="C124" s="13" t="s">
        <v>486</v>
      </c>
    </row>
    <row r="125" spans="1:3">
      <c r="A125" s="13" t="s">
        <v>1800</v>
      </c>
      <c r="B125" s="14" t="s">
        <v>690</v>
      </c>
      <c r="C125" s="13" t="s">
        <v>486</v>
      </c>
    </row>
    <row r="126" spans="1:3">
      <c r="A126" s="13" t="s">
        <v>1800</v>
      </c>
      <c r="B126" s="14" t="s">
        <v>693</v>
      </c>
      <c r="C126" s="13" t="s">
        <v>517</v>
      </c>
    </row>
    <row r="127" spans="1:3">
      <c r="A127" s="13" t="s">
        <v>1800</v>
      </c>
      <c r="B127" s="14" t="s">
        <v>699</v>
      </c>
      <c r="C127" s="13" t="s">
        <v>358</v>
      </c>
    </row>
    <row r="128" spans="1:3">
      <c r="A128" s="13" t="s">
        <v>1800</v>
      </c>
      <c r="B128" s="14" t="s">
        <v>702</v>
      </c>
      <c r="C128" s="13" t="s">
        <v>358</v>
      </c>
    </row>
    <row r="129" spans="1:3">
      <c r="A129" s="13" t="s">
        <v>1800</v>
      </c>
      <c r="B129" s="14" t="s">
        <v>704</v>
      </c>
      <c r="C129" s="13" t="s">
        <v>358</v>
      </c>
    </row>
    <row r="130" spans="1:3">
      <c r="A130" s="13" t="s">
        <v>1800</v>
      </c>
      <c r="B130" s="14" t="s">
        <v>706</v>
      </c>
      <c r="C130" s="13" t="s">
        <v>1795</v>
      </c>
    </row>
    <row r="131" spans="1:3">
      <c r="A131" s="13" t="s">
        <v>1800</v>
      </c>
      <c r="B131" s="14" t="s">
        <v>711</v>
      </c>
      <c r="C131" s="13" t="s">
        <v>1795</v>
      </c>
    </row>
    <row r="132" spans="1:3">
      <c r="A132" s="13" t="s">
        <v>1800</v>
      </c>
      <c r="B132" s="14" t="s">
        <v>716</v>
      </c>
      <c r="C132" s="13" t="s">
        <v>517</v>
      </c>
    </row>
    <row r="133" spans="1:3">
      <c r="A133" s="13" t="s">
        <v>1800</v>
      </c>
      <c r="B133" s="14" t="s">
        <v>719</v>
      </c>
      <c r="C133" s="13" t="s">
        <v>357</v>
      </c>
    </row>
    <row r="134" spans="1:3">
      <c r="A134" s="13" t="s">
        <v>1800</v>
      </c>
      <c r="B134" s="14" t="s">
        <v>720</v>
      </c>
      <c r="C134" s="13" t="s">
        <v>357</v>
      </c>
    </row>
    <row r="135" spans="1:3">
      <c r="A135" s="13" t="s">
        <v>1800</v>
      </c>
      <c r="B135" s="14" t="s">
        <v>721</v>
      </c>
      <c r="C135" s="13" t="s">
        <v>486</v>
      </c>
    </row>
    <row r="136" spans="1:3">
      <c r="A136" s="13" t="s">
        <v>1800</v>
      </c>
      <c r="B136" s="14" t="s">
        <v>727</v>
      </c>
      <c r="C136" s="13" t="s">
        <v>486</v>
      </c>
    </row>
    <row r="137" spans="1:3">
      <c r="A137" s="13" t="s">
        <v>1800</v>
      </c>
      <c r="B137" s="14" t="s">
        <v>734</v>
      </c>
      <c r="C137" s="13" t="s">
        <v>1795</v>
      </c>
    </row>
    <row r="138" spans="1:3">
      <c r="A138" s="13" t="s">
        <v>1800</v>
      </c>
      <c r="B138" s="14" t="s">
        <v>746</v>
      </c>
      <c r="C138" s="13" t="s">
        <v>486</v>
      </c>
    </row>
    <row r="139" spans="1:3">
      <c r="A139" s="13" t="s">
        <v>1800</v>
      </c>
      <c r="B139" s="14" t="s">
        <v>751</v>
      </c>
      <c r="C139" s="13" t="s">
        <v>1795</v>
      </c>
    </row>
    <row r="140" spans="1:3">
      <c r="A140" s="13" t="s">
        <v>1800</v>
      </c>
      <c r="B140" s="14" t="s">
        <v>766</v>
      </c>
      <c r="C140" s="13" t="s">
        <v>517</v>
      </c>
    </row>
    <row r="141" spans="1:3">
      <c r="A141" s="13" t="s">
        <v>1800</v>
      </c>
      <c r="B141" s="14" t="s">
        <v>770</v>
      </c>
      <c r="C141" s="13" t="s">
        <v>1801</v>
      </c>
    </row>
    <row r="142" spans="1:3">
      <c r="A142" s="13" t="s">
        <v>1800</v>
      </c>
      <c r="B142" s="14" t="s">
        <v>772</v>
      </c>
      <c r="C142" s="13" t="s">
        <v>486</v>
      </c>
    </row>
    <row r="143" spans="1:3">
      <c r="A143" s="13" t="s">
        <v>1800</v>
      </c>
      <c r="B143" s="14" t="s">
        <v>777</v>
      </c>
      <c r="C143" s="13" t="s">
        <v>358</v>
      </c>
    </row>
    <row r="144" spans="1:3">
      <c r="A144" s="13" t="s">
        <v>1800</v>
      </c>
      <c r="B144" s="14" t="s">
        <v>780</v>
      </c>
      <c r="C144" s="13" t="s">
        <v>358</v>
      </c>
    </row>
    <row r="145" spans="1:3">
      <c r="A145" s="13" t="s">
        <v>1800</v>
      </c>
      <c r="B145" s="14" t="s">
        <v>782</v>
      </c>
      <c r="C145" s="13" t="s">
        <v>358</v>
      </c>
    </row>
    <row r="146" spans="1:3">
      <c r="A146" s="13" t="s">
        <v>1800</v>
      </c>
      <c r="B146" s="14" t="s">
        <v>784</v>
      </c>
      <c r="C146" s="13" t="s">
        <v>517</v>
      </c>
    </row>
    <row r="147" spans="1:3">
      <c r="A147" s="13" t="s">
        <v>1800</v>
      </c>
      <c r="B147" s="14" t="s">
        <v>787</v>
      </c>
      <c r="C147" s="13" t="s">
        <v>517</v>
      </c>
    </row>
    <row r="148" spans="1:3">
      <c r="A148" s="13" t="s">
        <v>1800</v>
      </c>
      <c r="B148" s="14" t="s">
        <v>790</v>
      </c>
      <c r="C148" s="13" t="s">
        <v>517</v>
      </c>
    </row>
    <row r="149" spans="1:3">
      <c r="A149" s="13" t="s">
        <v>1802</v>
      </c>
      <c r="B149" s="14" t="s">
        <v>793</v>
      </c>
      <c r="C149" s="13" t="s">
        <v>486</v>
      </c>
    </row>
    <row r="150" spans="1:3">
      <c r="A150" s="13" t="s">
        <v>1802</v>
      </c>
      <c r="B150" s="14" t="s">
        <v>797</v>
      </c>
      <c r="C150" s="13" t="s">
        <v>486</v>
      </c>
    </row>
    <row r="151" spans="1:3">
      <c r="A151" s="13" t="s">
        <v>1802</v>
      </c>
      <c r="B151" s="14" t="s">
        <v>802</v>
      </c>
      <c r="C151" s="13" t="s">
        <v>486</v>
      </c>
    </row>
    <row r="152" spans="1:3">
      <c r="A152" s="13" t="s">
        <v>1802</v>
      </c>
      <c r="B152" s="14" t="s">
        <v>807</v>
      </c>
      <c r="C152" s="13" t="s">
        <v>486</v>
      </c>
    </row>
    <row r="153" spans="1:3">
      <c r="A153" s="13" t="s">
        <v>1802</v>
      </c>
      <c r="B153" s="14" t="s">
        <v>810</v>
      </c>
      <c r="C153" s="13" t="s">
        <v>517</v>
      </c>
    </row>
    <row r="154" spans="1:3">
      <c r="A154" s="13" t="s">
        <v>1802</v>
      </c>
      <c r="B154" s="14" t="s">
        <v>816</v>
      </c>
      <c r="C154" s="13" t="s">
        <v>487</v>
      </c>
    </row>
    <row r="155" spans="1:3">
      <c r="A155" s="13" t="s">
        <v>1803</v>
      </c>
      <c r="B155" s="14" t="s">
        <v>820</v>
      </c>
      <c r="C155" s="13" t="s">
        <v>1795</v>
      </c>
    </row>
    <row r="156" spans="1:3">
      <c r="A156" s="13" t="s">
        <v>1803</v>
      </c>
      <c r="B156" s="14" t="s">
        <v>828</v>
      </c>
      <c r="C156" s="13" t="s">
        <v>517</v>
      </c>
    </row>
    <row r="157" spans="1:3">
      <c r="A157" s="13" t="s">
        <v>1803</v>
      </c>
      <c r="B157" s="14" t="s">
        <v>832</v>
      </c>
      <c r="C157" s="13" t="s">
        <v>486</v>
      </c>
    </row>
    <row r="158" spans="1:3">
      <c r="A158" s="13" t="s">
        <v>1803</v>
      </c>
      <c r="B158" s="14" t="s">
        <v>838</v>
      </c>
      <c r="C158" s="13" t="s">
        <v>486</v>
      </c>
    </row>
    <row r="159" spans="1:3">
      <c r="A159" s="13" t="s">
        <v>1803</v>
      </c>
      <c r="B159" s="14" t="s">
        <v>840</v>
      </c>
      <c r="C159" s="13" t="s">
        <v>517</v>
      </c>
    </row>
    <row r="160" spans="1:3">
      <c r="A160" s="13" t="s">
        <v>1803</v>
      </c>
      <c r="B160" s="14" t="s">
        <v>843</v>
      </c>
      <c r="C160" s="13" t="s">
        <v>487</v>
      </c>
    </row>
    <row r="161" spans="1:3">
      <c r="A161" s="13" t="s">
        <v>1803</v>
      </c>
      <c r="B161" s="14" t="s">
        <v>846</v>
      </c>
      <c r="C161" s="13" t="s">
        <v>486</v>
      </c>
    </row>
    <row r="162" spans="1:3">
      <c r="A162" s="13" t="s">
        <v>1803</v>
      </c>
      <c r="B162" s="14" t="s">
        <v>848</v>
      </c>
      <c r="C162" s="13" t="s">
        <v>487</v>
      </c>
    </row>
    <row r="163" spans="1:3">
      <c r="A163" s="13" t="s">
        <v>1803</v>
      </c>
      <c r="B163" s="14" t="s">
        <v>851</v>
      </c>
      <c r="C163" s="13" t="s">
        <v>486</v>
      </c>
    </row>
    <row r="164" spans="1:3">
      <c r="A164" s="13" t="s">
        <v>1803</v>
      </c>
      <c r="B164" s="14" t="s">
        <v>856</v>
      </c>
      <c r="C164" s="13" t="s">
        <v>357</v>
      </c>
    </row>
    <row r="165" spans="1:3">
      <c r="A165" s="13" t="s">
        <v>1803</v>
      </c>
      <c r="B165" s="14" t="s">
        <v>857</v>
      </c>
      <c r="C165" s="13" t="s">
        <v>358</v>
      </c>
    </row>
    <row r="166" spans="1:3">
      <c r="A166" s="13" t="s">
        <v>1803</v>
      </c>
      <c r="B166" s="14" t="s">
        <v>861</v>
      </c>
      <c r="C166" s="13" t="s">
        <v>517</v>
      </c>
    </row>
    <row r="167" spans="1:3">
      <c r="A167" s="13" t="s">
        <v>1803</v>
      </c>
      <c r="B167" s="14" t="s">
        <v>865</v>
      </c>
      <c r="C167" s="13" t="s">
        <v>486</v>
      </c>
    </row>
    <row r="168" spans="1:3">
      <c r="A168" s="13" t="s">
        <v>1804</v>
      </c>
      <c r="B168" s="14" t="s">
        <v>871</v>
      </c>
      <c r="C168" s="13" t="s">
        <v>517</v>
      </c>
    </row>
    <row r="169" spans="1:3">
      <c r="A169" s="13" t="s">
        <v>1804</v>
      </c>
      <c r="B169" s="14" t="s">
        <v>885</v>
      </c>
      <c r="C169" s="13" t="s">
        <v>486</v>
      </c>
    </row>
    <row r="170" spans="1:3">
      <c r="A170" s="13" t="s">
        <v>1804</v>
      </c>
      <c r="B170" s="14" t="s">
        <v>890</v>
      </c>
      <c r="C170" s="13" t="s">
        <v>415</v>
      </c>
    </row>
    <row r="171" spans="1:3">
      <c r="A171" s="13" t="s">
        <v>1804</v>
      </c>
      <c r="B171" s="14" t="s">
        <v>892</v>
      </c>
      <c r="C171" s="13" t="s">
        <v>487</v>
      </c>
    </row>
    <row r="172" spans="1:3">
      <c r="A172" s="13" t="s">
        <v>1804</v>
      </c>
      <c r="B172" s="14" t="s">
        <v>895</v>
      </c>
      <c r="C172" s="13" t="s">
        <v>1795</v>
      </c>
    </row>
    <row r="173" spans="1:3">
      <c r="A173" s="13" t="s">
        <v>1804</v>
      </c>
      <c r="B173" s="14" t="s">
        <v>910</v>
      </c>
      <c r="C173" s="13" t="s">
        <v>1795</v>
      </c>
    </row>
    <row r="174" spans="1:3">
      <c r="A174" s="13" t="s">
        <v>1804</v>
      </c>
      <c r="B174" s="14" t="s">
        <v>917</v>
      </c>
      <c r="C174" s="13" t="s">
        <v>486</v>
      </c>
    </row>
    <row r="175" spans="1:3">
      <c r="A175" s="13" t="s">
        <v>1804</v>
      </c>
      <c r="B175" s="14" t="s">
        <v>924</v>
      </c>
      <c r="C175" s="13" t="s">
        <v>486</v>
      </c>
    </row>
    <row r="176" spans="1:3">
      <c r="A176" s="13" t="s">
        <v>1804</v>
      </c>
      <c r="B176" s="14" t="s">
        <v>931</v>
      </c>
      <c r="C176" s="13" t="s">
        <v>486</v>
      </c>
    </row>
    <row r="177" spans="1:3">
      <c r="A177" s="13" t="s">
        <v>1804</v>
      </c>
      <c r="B177" s="14" t="s">
        <v>936</v>
      </c>
      <c r="C177" s="13" t="s">
        <v>486</v>
      </c>
    </row>
    <row r="178" spans="1:3">
      <c r="A178" s="13" t="s">
        <v>1804</v>
      </c>
      <c r="B178" s="14" t="s">
        <v>940</v>
      </c>
      <c r="C178" s="13" t="s">
        <v>1795</v>
      </c>
    </row>
    <row r="179" spans="1:3">
      <c r="A179" s="13" t="s">
        <v>1804</v>
      </c>
      <c r="B179" s="14" t="s">
        <v>947</v>
      </c>
      <c r="C179" s="13" t="s">
        <v>486</v>
      </c>
    </row>
    <row r="180" spans="1:3">
      <c r="A180" s="13" t="s">
        <v>1805</v>
      </c>
      <c r="B180" s="14" t="s">
        <v>951</v>
      </c>
      <c r="C180" s="13" t="s">
        <v>357</v>
      </c>
    </row>
    <row r="181" spans="1:3">
      <c r="A181" s="13" t="s">
        <v>1805</v>
      </c>
      <c r="B181" s="14" t="s">
        <v>952</v>
      </c>
      <c r="C181" s="13" t="s">
        <v>486</v>
      </c>
    </row>
    <row r="182" spans="1:3">
      <c r="A182" s="13" t="s">
        <v>1805</v>
      </c>
      <c r="B182" s="14" t="s">
        <v>956</v>
      </c>
      <c r="C182" s="13" t="s">
        <v>358</v>
      </c>
    </row>
    <row r="183" spans="1:3">
      <c r="A183" s="13" t="s">
        <v>1805</v>
      </c>
      <c r="B183" s="14" t="s">
        <v>959</v>
      </c>
      <c r="C183" s="13" t="s">
        <v>517</v>
      </c>
    </row>
    <row r="184" spans="1:3">
      <c r="A184" s="13" t="s">
        <v>1806</v>
      </c>
      <c r="B184" s="14" t="s">
        <v>964</v>
      </c>
      <c r="C184" s="13" t="s">
        <v>517</v>
      </c>
    </row>
    <row r="185" spans="1:3">
      <c r="A185" s="13" t="s">
        <v>1806</v>
      </c>
      <c r="B185" s="14" t="s">
        <v>968</v>
      </c>
      <c r="C185" s="13" t="s">
        <v>486</v>
      </c>
    </row>
    <row r="186" spans="1:3">
      <c r="A186" s="13" t="s">
        <v>1806</v>
      </c>
      <c r="B186" s="14" t="s">
        <v>972</v>
      </c>
      <c r="C186" s="13" t="s">
        <v>486</v>
      </c>
    </row>
    <row r="187" spans="1:3">
      <c r="A187" s="13" t="s">
        <v>1806</v>
      </c>
      <c r="B187" s="14" t="s">
        <v>976</v>
      </c>
      <c r="C187" s="13" t="s">
        <v>486</v>
      </c>
    </row>
    <row r="188" spans="1:3">
      <c r="A188" s="13" t="s">
        <v>1806</v>
      </c>
      <c r="B188" s="14" t="s">
        <v>978</v>
      </c>
      <c r="C188" s="13" t="s">
        <v>486</v>
      </c>
    </row>
    <row r="189" spans="1:3">
      <c r="A189" s="13" t="s">
        <v>1807</v>
      </c>
      <c r="B189" s="14" t="s">
        <v>981</v>
      </c>
      <c r="C189" s="13" t="s">
        <v>486</v>
      </c>
    </row>
    <row r="190" spans="1:3">
      <c r="A190" s="13" t="s">
        <v>1807</v>
      </c>
      <c r="B190" s="14" t="s">
        <v>985</v>
      </c>
      <c r="C190" s="13" t="s">
        <v>486</v>
      </c>
    </row>
    <row r="191" spans="1:3">
      <c r="A191" s="13" t="s">
        <v>1807</v>
      </c>
      <c r="B191" s="14" t="s">
        <v>993</v>
      </c>
      <c r="C191" s="13" t="s">
        <v>486</v>
      </c>
    </row>
    <row r="192" spans="1:3">
      <c r="A192" s="13" t="s">
        <v>1807</v>
      </c>
      <c r="B192" s="14" t="s">
        <v>996</v>
      </c>
      <c r="C192" s="13" t="s">
        <v>486</v>
      </c>
    </row>
    <row r="193" spans="1:3">
      <c r="A193" s="13" t="s">
        <v>1807</v>
      </c>
      <c r="B193" s="14" t="s">
        <v>998</v>
      </c>
      <c r="C193" s="13" t="s">
        <v>486</v>
      </c>
    </row>
    <row r="194" spans="1:3">
      <c r="A194" s="13" t="s">
        <v>1807</v>
      </c>
      <c r="B194" s="14" t="s">
        <v>1000</v>
      </c>
      <c r="C194" s="13" t="s">
        <v>486</v>
      </c>
    </row>
    <row r="195" spans="1:3">
      <c r="A195" s="13" t="s">
        <v>1808</v>
      </c>
      <c r="B195" s="14" t="s">
        <v>1003</v>
      </c>
      <c r="C195" s="13" t="s">
        <v>357</v>
      </c>
    </row>
    <row r="196" spans="1:3">
      <c r="A196" s="13" t="s">
        <v>1808</v>
      </c>
      <c r="B196" s="14" t="s">
        <v>1008</v>
      </c>
      <c r="C196" s="13" t="s">
        <v>1795</v>
      </c>
    </row>
    <row r="197" spans="1:3">
      <c r="A197" s="13" t="s">
        <v>1808</v>
      </c>
      <c r="B197" s="14" t="s">
        <v>1013</v>
      </c>
      <c r="C197" s="13" t="s">
        <v>358</v>
      </c>
    </row>
    <row r="198" spans="1:3">
      <c r="A198" s="13" t="s">
        <v>1808</v>
      </c>
      <c r="B198" s="14" t="s">
        <v>1017</v>
      </c>
      <c r="C198" s="13" t="s">
        <v>358</v>
      </c>
    </row>
    <row r="199" spans="1:3">
      <c r="A199" s="13" t="s">
        <v>1808</v>
      </c>
      <c r="B199" s="14" t="s">
        <v>1020</v>
      </c>
      <c r="C199" s="13" t="s">
        <v>486</v>
      </c>
    </row>
    <row r="200" spans="1:3">
      <c r="A200" s="13" t="s">
        <v>1808</v>
      </c>
      <c r="B200" s="14" t="s">
        <v>1026</v>
      </c>
      <c r="C200" s="13" t="s">
        <v>358</v>
      </c>
    </row>
    <row r="201" spans="1:3">
      <c r="A201" s="13" t="s">
        <v>1808</v>
      </c>
      <c r="B201" s="14" t="s">
        <v>1029</v>
      </c>
      <c r="C201" s="13" t="s">
        <v>486</v>
      </c>
    </row>
    <row r="202" spans="1:3">
      <c r="A202" s="13" t="s">
        <v>1809</v>
      </c>
      <c r="B202" s="14" t="s">
        <v>1032</v>
      </c>
      <c r="C202" s="13" t="s">
        <v>357</v>
      </c>
    </row>
    <row r="203" spans="1:3">
      <c r="A203" s="13" t="s">
        <v>1809</v>
      </c>
      <c r="B203" s="14" t="s">
        <v>1035</v>
      </c>
      <c r="C203" s="13" t="s">
        <v>486</v>
      </c>
    </row>
    <row r="204" spans="1:3">
      <c r="A204" s="13" t="s">
        <v>1809</v>
      </c>
      <c r="B204" s="14" t="s">
        <v>1038</v>
      </c>
      <c r="C204" s="13" t="s">
        <v>486</v>
      </c>
    </row>
    <row r="205" spans="1:3">
      <c r="A205" s="13" t="s">
        <v>1809</v>
      </c>
      <c r="B205" s="14" t="s">
        <v>1041</v>
      </c>
      <c r="C205" s="13" t="s">
        <v>486</v>
      </c>
    </row>
    <row r="206" spans="1:3">
      <c r="A206" s="13" t="s">
        <v>1809</v>
      </c>
      <c r="B206" s="14" t="s">
        <v>1044</v>
      </c>
      <c r="C206" s="13" t="s">
        <v>486</v>
      </c>
    </row>
    <row r="207" spans="1:3">
      <c r="A207" s="13" t="s">
        <v>1809</v>
      </c>
      <c r="B207" s="14" t="s">
        <v>1051</v>
      </c>
      <c r="C207" s="13" t="s">
        <v>486</v>
      </c>
    </row>
    <row r="208" spans="1:3">
      <c r="A208" s="13" t="s">
        <v>1810</v>
      </c>
      <c r="B208" s="14" t="s">
        <v>1054</v>
      </c>
      <c r="C208" s="13" t="s">
        <v>517</v>
      </c>
    </row>
    <row r="209" spans="1:3">
      <c r="A209" s="13" t="s">
        <v>1810</v>
      </c>
      <c r="B209" s="14" t="s">
        <v>1061</v>
      </c>
      <c r="C209" s="13" t="s">
        <v>517</v>
      </c>
    </row>
    <row r="210" spans="1:3">
      <c r="A210" s="13" t="s">
        <v>1810</v>
      </c>
      <c r="B210" s="14" t="s">
        <v>1067</v>
      </c>
      <c r="C210" s="13" t="s">
        <v>517</v>
      </c>
    </row>
    <row r="211" spans="1:3">
      <c r="A211" s="13" t="s">
        <v>1810</v>
      </c>
      <c r="B211" s="14" t="s">
        <v>1073</v>
      </c>
      <c r="C211" s="13" t="s">
        <v>517</v>
      </c>
    </row>
    <row r="212" spans="1:3">
      <c r="A212" s="13" t="s">
        <v>1810</v>
      </c>
      <c r="B212" s="14" t="s">
        <v>1079</v>
      </c>
      <c r="C212" s="13" t="s">
        <v>415</v>
      </c>
    </row>
    <row r="213" spans="1:3">
      <c r="A213" s="13" t="s">
        <v>1810</v>
      </c>
      <c r="B213" s="14" t="s">
        <v>1081</v>
      </c>
      <c r="C213" s="13" t="s">
        <v>517</v>
      </c>
    </row>
    <row r="214" spans="1:3">
      <c r="A214" s="13" t="s">
        <v>1810</v>
      </c>
      <c r="B214" s="14" t="s">
        <v>1084</v>
      </c>
      <c r="C214" s="13" t="s">
        <v>487</v>
      </c>
    </row>
    <row r="215" spans="1:3">
      <c r="A215" s="13" t="s">
        <v>1811</v>
      </c>
      <c r="B215" s="14" t="s">
        <v>1097</v>
      </c>
      <c r="C215" s="13" t="s">
        <v>486</v>
      </c>
    </row>
    <row r="216" spans="1:3">
      <c r="A216" s="13" t="s">
        <v>1811</v>
      </c>
      <c r="B216" s="14" t="s">
        <v>1112</v>
      </c>
      <c r="C216" s="13" t="s">
        <v>1795</v>
      </c>
    </row>
    <row r="217" spans="1:3">
      <c r="A217" s="13" t="s">
        <v>1811</v>
      </c>
      <c r="B217" s="14" t="s">
        <v>1120</v>
      </c>
      <c r="C217" s="13" t="s">
        <v>1795</v>
      </c>
    </row>
    <row r="218" spans="1:3">
      <c r="A218" s="13" t="s">
        <v>1665</v>
      </c>
      <c r="B218" s="14" t="s">
        <v>1128</v>
      </c>
      <c r="C218" s="13" t="s">
        <v>486</v>
      </c>
    </row>
    <row r="219" spans="1:3">
      <c r="A219" s="13" t="s">
        <v>1665</v>
      </c>
      <c r="B219" s="14" t="s">
        <v>1131</v>
      </c>
      <c r="C219" s="13" t="s">
        <v>517</v>
      </c>
    </row>
    <row r="220" spans="1:3">
      <c r="A220" s="13" t="s">
        <v>1665</v>
      </c>
      <c r="B220" s="14" t="s">
        <v>1135</v>
      </c>
      <c r="C220" s="13" t="s">
        <v>358</v>
      </c>
    </row>
    <row r="221" spans="1:3">
      <c r="A221" s="13" t="s">
        <v>1665</v>
      </c>
      <c r="B221" s="14" t="s">
        <v>1153</v>
      </c>
      <c r="C221" s="13" t="s">
        <v>486</v>
      </c>
    </row>
    <row r="222" spans="1:3">
      <c r="A222" s="13" t="s">
        <v>1665</v>
      </c>
      <c r="B222" s="14" t="s">
        <v>1179</v>
      </c>
      <c r="C222" s="13" t="s">
        <v>486</v>
      </c>
    </row>
    <row r="223" spans="1:3">
      <c r="A223" s="13" t="s">
        <v>1665</v>
      </c>
      <c r="B223" s="14" t="s">
        <v>1203</v>
      </c>
      <c r="C223" s="13" t="s">
        <v>486</v>
      </c>
    </row>
    <row r="224" spans="1:3">
      <c r="A224" s="13" t="s">
        <v>1665</v>
      </c>
      <c r="B224" s="14" t="s">
        <v>1213</v>
      </c>
      <c r="C224" s="13" t="s">
        <v>486</v>
      </c>
    </row>
    <row r="225" spans="1:3">
      <c r="A225" s="13" t="s">
        <v>1665</v>
      </c>
      <c r="B225" s="14" t="s">
        <v>1223</v>
      </c>
      <c r="C225" s="13" t="s">
        <v>1795</v>
      </c>
    </row>
    <row r="226" spans="1:3">
      <c r="A226" s="13" t="s">
        <v>1665</v>
      </c>
      <c r="B226" s="14" t="s">
        <v>1420</v>
      </c>
      <c r="C226" s="13" t="s">
        <v>486</v>
      </c>
    </row>
    <row r="227" spans="1:3">
      <c r="A227" s="13" t="s">
        <v>1665</v>
      </c>
      <c r="B227" s="14" t="s">
        <v>1424</v>
      </c>
      <c r="C227" s="13" t="s">
        <v>486</v>
      </c>
    </row>
    <row r="228" spans="1:3">
      <c r="A228" s="13" t="s">
        <v>1812</v>
      </c>
      <c r="B228" s="14" t="s">
        <v>1462</v>
      </c>
      <c r="C228" s="13" t="s">
        <v>486</v>
      </c>
    </row>
    <row r="229" spans="1:3">
      <c r="A229" s="13" t="s">
        <v>1812</v>
      </c>
      <c r="B229" s="14" t="s">
        <v>1486</v>
      </c>
      <c r="C229" s="13" t="s">
        <v>357</v>
      </c>
    </row>
    <row r="230" spans="1:3">
      <c r="A230" s="13" t="s">
        <v>1812</v>
      </c>
      <c r="B230" s="14" t="s">
        <v>1488</v>
      </c>
      <c r="C230" s="13" t="s">
        <v>486</v>
      </c>
    </row>
    <row r="231" spans="1:3">
      <c r="A231" s="13" t="s">
        <v>1812</v>
      </c>
      <c r="B231" s="14" t="s">
        <v>1507</v>
      </c>
      <c r="C231" s="13" t="s">
        <v>486</v>
      </c>
    </row>
    <row r="232" spans="1:3">
      <c r="A232" s="13" t="s">
        <v>1812</v>
      </c>
      <c r="B232" s="14" t="s">
        <v>1514</v>
      </c>
      <c r="C232" s="13" t="s">
        <v>486</v>
      </c>
    </row>
    <row r="233" spans="1:3">
      <c r="A233" s="13" t="s">
        <v>1812</v>
      </c>
      <c r="B233" s="14" t="s">
        <v>1521</v>
      </c>
      <c r="C233" s="13" t="s">
        <v>1795</v>
      </c>
    </row>
    <row r="234" spans="1:3">
      <c r="A234" s="13" t="s">
        <v>1812</v>
      </c>
      <c r="B234" s="14" t="s">
        <v>1537</v>
      </c>
      <c r="C234" s="13" t="s">
        <v>486</v>
      </c>
    </row>
    <row r="235" spans="1:3">
      <c r="A235" s="13" t="s">
        <v>1813</v>
      </c>
      <c r="B235" s="14" t="s">
        <v>1551</v>
      </c>
      <c r="C235" s="13" t="s">
        <v>1795</v>
      </c>
    </row>
    <row r="236" spans="1:3">
      <c r="A236" s="13" t="s">
        <v>1814</v>
      </c>
      <c r="B236" s="14" t="s">
        <v>1568</v>
      </c>
      <c r="C236" s="13" t="s">
        <v>1795</v>
      </c>
    </row>
    <row r="237" spans="1:3">
      <c r="A237" s="13" t="s">
        <v>1814</v>
      </c>
      <c r="B237" s="14" t="s">
        <v>1575</v>
      </c>
      <c r="C237" s="13" t="s">
        <v>1795</v>
      </c>
    </row>
    <row r="238" spans="1:3">
      <c r="A238" s="13" t="s">
        <v>1814</v>
      </c>
      <c r="B238" s="14" t="s">
        <v>1632</v>
      </c>
      <c r="C238" s="13" t="s">
        <v>487</v>
      </c>
    </row>
    <row r="239" spans="1:3">
      <c r="A239" s="13" t="s">
        <v>1815</v>
      </c>
      <c r="B239" s="14" t="s">
        <v>1671</v>
      </c>
      <c r="C239" s="13" t="s">
        <v>1795</v>
      </c>
    </row>
    <row r="240" spans="1:3">
      <c r="A240" s="13" t="s">
        <v>1815</v>
      </c>
      <c r="B240" s="14" t="s">
        <v>1674</v>
      </c>
      <c r="C240" s="13" t="s">
        <v>487</v>
      </c>
    </row>
    <row r="241" spans="1:3">
      <c r="A241" s="13" t="s">
        <v>1816</v>
      </c>
      <c r="B241" s="14" t="s">
        <v>1678</v>
      </c>
      <c r="C241" s="13" t="s">
        <v>486</v>
      </c>
    </row>
    <row r="242" spans="1:3">
      <c r="A242" s="13" t="s">
        <v>1816</v>
      </c>
      <c r="B242" s="14" t="s">
        <v>1693</v>
      </c>
      <c r="C242" s="13" t="s">
        <v>415</v>
      </c>
    </row>
    <row r="243" spans="1:3">
      <c r="A243" s="13" t="s">
        <v>1816</v>
      </c>
      <c r="B243" s="14" t="s">
        <v>1698</v>
      </c>
      <c r="C243" s="13" t="s">
        <v>357</v>
      </c>
    </row>
    <row r="244" spans="1:3">
      <c r="A244" s="13" t="s">
        <v>1816</v>
      </c>
      <c r="B244" s="14" t="s">
        <v>1703</v>
      </c>
      <c r="C244" s="13" t="s">
        <v>486</v>
      </c>
    </row>
    <row r="245" spans="1:3">
      <c r="A245" s="13" t="s">
        <v>1816</v>
      </c>
      <c r="B245" s="14" t="s">
        <v>1738</v>
      </c>
      <c r="C245" s="13" t="s">
        <v>415</v>
      </c>
    </row>
    <row r="246" spans="1:3">
      <c r="A246" s="13" t="s">
        <v>1816</v>
      </c>
      <c r="B246" s="14" t="s">
        <v>1742</v>
      </c>
      <c r="C246" s="13" t="s">
        <v>415</v>
      </c>
    </row>
    <row r="247" spans="1:3">
      <c r="A247" s="13" t="s">
        <v>1817</v>
      </c>
      <c r="B247" s="14" t="s">
        <v>1744</v>
      </c>
      <c r="C247" s="13" t="s">
        <v>1795</v>
      </c>
    </row>
    <row r="248" spans="1:3">
      <c r="A248" s="13" t="s">
        <v>1817</v>
      </c>
      <c r="B248" s="14" t="s">
        <v>1752</v>
      </c>
      <c r="C248" s="13" t="s">
        <v>1795</v>
      </c>
    </row>
    <row r="249" spans="1:3">
      <c r="A249" s="13" t="s">
        <v>1820</v>
      </c>
      <c r="B249" s="14" t="s">
        <v>1818</v>
      </c>
      <c r="C249" s="13" t="s">
        <v>1819</v>
      </c>
    </row>
    <row r="251" spans="1:3" ht="21" customHeight="1">
      <c r="A251" s="1" t="s">
        <v>1821</v>
      </c>
    </row>
    <row r="252" spans="1:3">
      <c r="A252" s="2" t="s">
        <v>1822</v>
      </c>
    </row>
    <row r="253" spans="1:3">
      <c r="A253" s="2" t="s">
        <v>1823</v>
      </c>
    </row>
    <row r="254" spans="1:3">
      <c r="A254" s="2" t="s">
        <v>1824</v>
      </c>
    </row>
    <row r="255" spans="1:3">
      <c r="A255" s="2" t="s">
        <v>1825</v>
      </c>
    </row>
    <row r="256" spans="1:3">
      <c r="A256" s="2" t="s">
        <v>1826</v>
      </c>
    </row>
    <row r="257" spans="1:1">
      <c r="A257" s="2" t="s">
        <v>1827</v>
      </c>
    </row>
    <row r="258" spans="1:1">
      <c r="A258" s="2" t="s">
        <v>1828</v>
      </c>
    </row>
    <row r="259" spans="1:1">
      <c r="A259" s="2" t="s">
        <v>1829</v>
      </c>
    </row>
    <row r="260" spans="1:1">
      <c r="A260" s="2" t="s">
        <v>1830</v>
      </c>
    </row>
    <row r="261" spans="1:1">
      <c r="A261" s="2" t="s">
        <v>1831</v>
      </c>
    </row>
    <row r="262" spans="1:1">
      <c r="A262" s="2" t="s">
        <v>1832</v>
      </c>
    </row>
    <row r="263" spans="1:1">
      <c r="A263" s="2" t="s">
        <v>1833</v>
      </c>
    </row>
    <row r="264" spans="1:1">
      <c r="A264" s="2" t="s">
        <v>1834</v>
      </c>
    </row>
    <row r="265" spans="1:1">
      <c r="A265" s="2" t="s">
        <v>1835</v>
      </c>
    </row>
    <row r="266" spans="1:1">
      <c r="A266" s="2" t="s">
        <v>1836</v>
      </c>
    </row>
    <row r="267" spans="1:1">
      <c r="A267" s="2" t="s">
        <v>1837</v>
      </c>
    </row>
    <row r="268" spans="1:1">
      <c r="A268" s="2" t="s">
        <v>1838</v>
      </c>
    </row>
    <row r="269" spans="1:1">
      <c r="A269" s="2" t="s">
        <v>1839</v>
      </c>
    </row>
    <row r="270" spans="1:1">
      <c r="A270" s="2" t="s">
        <v>1840</v>
      </c>
    </row>
    <row r="271" spans="1:1">
      <c r="A271" s="2" t="s">
        <v>1841</v>
      </c>
    </row>
    <row r="272" spans="1:1">
      <c r="A272" s="2" t="s">
        <v>1842</v>
      </c>
    </row>
    <row r="273" spans="1:1">
      <c r="A273" s="2" t="s">
        <v>1843</v>
      </c>
    </row>
    <row r="274" spans="1:1">
      <c r="A274" s="2" t="s">
        <v>1844</v>
      </c>
    </row>
    <row r="275" spans="1:1">
      <c r="A275" s="2" t="s">
        <v>1845</v>
      </c>
    </row>
    <row r="276" spans="1:1">
      <c r="A276" s="2" t="s">
        <v>1846</v>
      </c>
    </row>
    <row r="277" spans="1:1">
      <c r="A277" s="2" t="s">
        <v>1847</v>
      </c>
    </row>
    <row r="278" spans="1:1">
      <c r="A278" s="2" t="s">
        <v>1848</v>
      </c>
    </row>
    <row r="279" spans="1:1">
      <c r="A279" s="2" t="s">
        <v>1849</v>
      </c>
    </row>
    <row r="280" spans="1:1">
      <c r="A280" s="2" t="s">
        <v>1850</v>
      </c>
    </row>
    <row r="281" spans="1:1">
      <c r="A281" s="2" t="s">
        <v>1851</v>
      </c>
    </row>
    <row r="282" spans="1:1">
      <c r="A282" s="2" t="s">
        <v>1852</v>
      </c>
    </row>
    <row r="283" spans="1:1">
      <c r="A283" s="2" t="s">
        <v>1853</v>
      </c>
    </row>
    <row r="284" spans="1:1">
      <c r="A284" s="2" t="s">
        <v>1854</v>
      </c>
    </row>
    <row r="285" spans="1:1">
      <c r="A285" s="2" t="s">
        <v>1855</v>
      </c>
    </row>
    <row r="286" spans="1:1">
      <c r="A286" s="2" t="s">
        <v>1856</v>
      </c>
    </row>
    <row r="287" spans="1:1">
      <c r="A287" s="2" t="s">
        <v>1857</v>
      </c>
    </row>
    <row r="288" spans="1:1">
      <c r="A288" s="2" t="s">
        <v>1858</v>
      </c>
    </row>
    <row r="289" spans="1:1">
      <c r="A289" s="2" t="s">
        <v>1859</v>
      </c>
    </row>
    <row r="290" spans="1:1">
      <c r="A290" s="2" t="s">
        <v>1860</v>
      </c>
    </row>
    <row r="291" spans="1:1">
      <c r="A291" s="2" t="s">
        <v>1861</v>
      </c>
    </row>
    <row r="292" spans="1:1">
      <c r="A292" s="2" t="s">
        <v>1862</v>
      </c>
    </row>
    <row r="293" spans="1:1">
      <c r="A293" s="2" t="s">
        <v>1863</v>
      </c>
    </row>
    <row r="294" spans="1:1">
      <c r="A294" s="2" t="s">
        <v>1864</v>
      </c>
    </row>
    <row r="295" spans="1:1">
      <c r="A295" s="2" t="s">
        <v>1865</v>
      </c>
    </row>
    <row r="296" spans="1:1">
      <c r="A296" s="2" t="s">
        <v>1866</v>
      </c>
    </row>
    <row r="297" spans="1:1">
      <c r="A297" s="2" t="s">
        <v>1867</v>
      </c>
    </row>
    <row r="298" spans="1:1">
      <c r="A298" s="2" t="s">
        <v>1868</v>
      </c>
    </row>
    <row r="299" spans="1:1">
      <c r="A299" s="2" t="s">
        <v>1869</v>
      </c>
    </row>
    <row r="300" spans="1:1">
      <c r="A300" s="2" t="s">
        <v>1870</v>
      </c>
    </row>
    <row r="301" spans="1:1">
      <c r="A301" s="2" t="s">
        <v>1871</v>
      </c>
    </row>
    <row r="302" spans="1:1">
      <c r="A302" s="2" t="s">
        <v>1872</v>
      </c>
    </row>
    <row r="303" spans="1:1">
      <c r="A303" s="2" t="s">
        <v>1873</v>
      </c>
    </row>
    <row r="304" spans="1:1">
      <c r="A304" s="2" t="s">
        <v>1874</v>
      </c>
    </row>
    <row r="305" spans="1:1">
      <c r="A305" s="2" t="s">
        <v>1875</v>
      </c>
    </row>
    <row r="306" spans="1:1">
      <c r="A306" s="2" t="s">
        <v>1876</v>
      </c>
    </row>
    <row r="307" spans="1:1">
      <c r="A307" s="2" t="s">
        <v>1877</v>
      </c>
    </row>
    <row r="308" spans="1:1">
      <c r="A308" s="2" t="s">
        <v>1878</v>
      </c>
    </row>
    <row r="309" spans="1:1">
      <c r="A309" s="2" t="s">
        <v>1879</v>
      </c>
    </row>
    <row r="310" spans="1:1">
      <c r="A310" s="2" t="s">
        <v>1880</v>
      </c>
    </row>
    <row r="311" spans="1:1">
      <c r="A311" s="2" t="s">
        <v>1881</v>
      </c>
    </row>
    <row r="312" spans="1:1">
      <c r="A312" s="2" t="s">
        <v>1882</v>
      </c>
    </row>
    <row r="313" spans="1:1">
      <c r="A313" s="2" t="s">
        <v>1883</v>
      </c>
    </row>
    <row r="314" spans="1:1">
      <c r="A314" s="2" t="s">
        <v>1884</v>
      </c>
    </row>
    <row r="315" spans="1:1">
      <c r="A315" s="2" t="s">
        <v>1885</v>
      </c>
    </row>
    <row r="316" spans="1:1">
      <c r="A316" s="2" t="s">
        <v>1886</v>
      </c>
    </row>
    <row r="317" spans="1:1">
      <c r="A317" s="2" t="s">
        <v>1887</v>
      </c>
    </row>
    <row r="318" spans="1:1">
      <c r="A318" s="2" t="s">
        <v>1888</v>
      </c>
    </row>
    <row r="319" spans="1:1">
      <c r="A319" s="2" t="s">
        <v>1889</v>
      </c>
    </row>
    <row r="320" spans="1:1">
      <c r="A320" s="2" t="s">
        <v>1890</v>
      </c>
    </row>
    <row r="321" spans="1:1">
      <c r="A321" s="2" t="s">
        <v>1891</v>
      </c>
    </row>
    <row r="322" spans="1:1">
      <c r="A322" s="2" t="s">
        <v>1892</v>
      </c>
    </row>
    <row r="323" spans="1:1">
      <c r="A323" s="2" t="s">
        <v>1893</v>
      </c>
    </row>
    <row r="324" spans="1:1">
      <c r="A324" s="2"/>
    </row>
    <row r="325" spans="1:1">
      <c r="A325" s="2" t="s">
        <v>1894</v>
      </c>
    </row>
  </sheetData>
  <sheetProtection sheet="1" objects="1" scenarios="1" sort="0" autoFilter="0"/>
  <autoFilter ref="A28:C249"/>
  <hyperlinks>
    <hyperlink ref="B29" location="'Input'!B6" display="1000. Company, charging year, data version"/>
    <hyperlink ref="B30" location="'Input'!B11" display="1001. CDCM target revenue (monetary amounts in £)"/>
    <hyperlink ref="B31" location="'Input'!B57" display="1010. Financial and general assumptions"/>
    <hyperlink ref="B32" location="'Input'!B67" display="1017. Diversity allowance between top and bottom of network level"/>
    <hyperlink ref="B33" location="'Input'!B79" display="1018. Proportion of relevant load going through 132kV/HV direct transformation"/>
    <hyperlink ref="B34" location="'Input'!B84" display="1019. Network model GSP peak demand (MW)"/>
    <hyperlink ref="B35" location="'Input'!B89" display="1020. Gross asset cost by network level (£)"/>
    <hyperlink ref="B36" location="'Input'!B101" display="1022. LV service model asset cost (£)"/>
    <hyperlink ref="B37" location="'Input'!B106" display="1023. HV service model asset cost (£)"/>
    <hyperlink ref="B38" location="'Input'!B111" display="1025. Matrix of applicability of LV service models to tariffs with fixed charges"/>
    <hyperlink ref="B39" location="'Input'!B133" display="1026. Matrix of applicability of LV service models to unmetered tariffs"/>
    <hyperlink ref="B40" location="'Input'!B138" display="1028. Matrix of applicability of HV service models to tariffs with fixed charges"/>
    <hyperlink ref="B41" location="'Input'!B147" display="1032. Loss adjustment factors to transmission"/>
    <hyperlink ref="B42" location="'Input'!B152" display="1038. Embedded network (LDNO) discounts"/>
    <hyperlink ref="B43" location="'Input'!B254" display="1041. Load profile data for demand users"/>
    <hyperlink ref="B44" location="'Input'!B280" display="1053. Volume forecasts for the charging year"/>
    <hyperlink ref="B45" location="'Input'!B382" display="1055. Transmission exit charges (£/year)"/>
    <hyperlink ref="B46" location="'Input'!B387" display="1059. Other expenditure"/>
    <hyperlink ref="B47" location="'Input'!B395" display="1060. Customer contributions under current connection charging policy"/>
    <hyperlink ref="B48" location="'Input'!B403" display="1061. Average split of rate 1 units by distribution time band"/>
    <hyperlink ref="B49" location="'Input'!B416" display="1062. Average split of rate 2 units by distribution time band"/>
    <hyperlink ref="B50" location="'Input'!B425" display="1064. Average split of rate 1 units by special distribution time band"/>
    <hyperlink ref="B51" location="'Input'!B435" display="1066. Typical annual hours by special distribution time band"/>
    <hyperlink ref="B52" location="'Input'!B442" display="1068. Typical annual hours by distribution time band"/>
    <hyperlink ref="B53" location="'Input'!B449" display="1069. Peaking probabilities by network level"/>
    <hyperlink ref="B54" location="'Input'!B464" display="1092. Average kVAr by kVA, by network level"/>
    <hyperlink ref="B55" location="'Input'!B469" display="1201. Current tariff information"/>
    <hyperlink ref="B56" location="'LAFs'!B13" display="2001. Loss adjustment factors to transmission"/>
    <hyperlink ref="B57" location="'LAFs'!B44" display="2002. Mapping of DRM network levels to core network levels"/>
    <hyperlink ref="B58" location="'LAFs'!B60" display="2003. Loss adjustment factor to transmission for each DRM network level"/>
    <hyperlink ref="B59" location="'LAFs'!B76" display="2004. Loss adjustment factor to transmission for each network level"/>
    <hyperlink ref="B60" location="'LAFs'!B84" display="2005. Network use factors"/>
    <hyperlink ref="B61" location="'LAFs'!B118" display="2006. Proportion going through 132kV/EHV"/>
    <hyperlink ref="B62" location="'LAFs'!B126" display="2007. Proportion going through EHV"/>
    <hyperlink ref="B63" location="'LAFs'!B134" display="2008. Proportion going through EHV/HV"/>
    <hyperlink ref="B64" location="'LAFs'!B147" display="2009. Rerouteing matrix for all network levels"/>
    <hyperlink ref="B65" location="'LAFs'!B164" display="2010. Network use factors: interim step in calculations before adjustments"/>
    <hyperlink ref="B66" location="'LAFs'!B200" display="2011. Network use factors for all tariffs"/>
    <hyperlink ref="B67" location="'LAFs'!B236" display="2012. Loss adjustment factors between end user meter reading and each network level, scaled by network use"/>
    <hyperlink ref="B68" location="'DRM'!B11" display="2101. Annuity rate"/>
    <hyperlink ref="B69" location="'DRM'!B20" display="2102. Loss adjustment factor to transmission for each core level"/>
    <hyperlink ref="B70" location="'DRM'!B30" display="2103. Loss adjustment factors"/>
    <hyperlink ref="B71" location="'DRM'!B47" display="2104. Diversity calculations"/>
    <hyperlink ref="B72" location="'DRM'!B63" display="2105. Network model total maximum demand at substation (MW)"/>
    <hyperlink ref="B73" location="'DRM'!B79" display="2106. Network model contribution to system maximum load measured at network level exit (MW)"/>
    <hyperlink ref="B74" location="'DRM'!B97" display="2107. Rerouteing matrix for DRM network levels"/>
    <hyperlink ref="B75" location="'DRM'!B112" display="2108. GSP simultaneous maximum load assumed through each network level (MW)"/>
    <hyperlink ref="B76" location="'DRM'!B129" display="2109. Network model annuity by simultaneous maximum load for each network level (£/kW/year)"/>
    <hyperlink ref="B77" location="'SM'!B10" display="2201. Asset £/customer from LV service models"/>
    <hyperlink ref="B78" location="'SM'!B34" display="2202. LV unmetered service model assets £/(MWh/year)"/>
    <hyperlink ref="B79" location="'SM'!B44" display="2203. LV unmetered service model asset charge (p/kWh)"/>
    <hyperlink ref="B80" location="'SM'!B53" display="2204. Asset £/customer from HV service models"/>
    <hyperlink ref="B81" location="'SM'!B65" display="2205. Service model assets by tariff (£)"/>
    <hyperlink ref="B82" location="'SM'!B105" display="2206. Replacement annuities for service models"/>
    <hyperlink ref="B83" location="'Loads'!B18" display="2301. Demand coefficient (load at time of system maximum load divided by average load)"/>
    <hyperlink ref="B84" location="'Loads'!B45" display="2302. Load coefficient"/>
    <hyperlink ref="B85" location="'Loads'!B88" display="2303. LDNO discounts and volumes adjusted for discount"/>
    <hyperlink ref="B86" location="'Loads'!B198" display="2304. Equivalent volume for each end user"/>
    <hyperlink ref="B87" location="'Multi'!B12" display="2401. Adjust annual hours by distribution time band to match days in year"/>
    <hyperlink ref="B88" location="'Multi'!B25" display="2402. Normalisation of split of rate 1 units by time band"/>
    <hyperlink ref="B89" location="'Multi'!B42" display="2403. Split of rate 1 units between distribution time bands"/>
    <hyperlink ref="B90" location="'Multi'!B71" display="2404. Normalisation of split of rate 2 units by time band"/>
    <hyperlink ref="B91" location="'Multi'!B84" display="2405. Split of rate 2 units between distribution time bands"/>
    <hyperlink ref="B92" location="'Multi'!B101" display="2406. Split of rate 3 units between distribution time bands (default)"/>
    <hyperlink ref="B93" location="'Multi'!B118" display="2407. All units (MWh)"/>
    <hyperlink ref="B94" location="'Multi'!B159" display="2408. Calculation of implied load coefficients for one-rate users"/>
    <hyperlink ref="B95" location="'Multi'!B177" display="2409. Calculation of implied load coefficients for two-rate users"/>
    <hyperlink ref="B96" location="'Multi'!B200" display="2410. Calculation of implied load coefficients for three-rate users"/>
    <hyperlink ref="B97" location="'Multi'!B217" display="2411. Calculation of adjusted time band load coefficients"/>
    <hyperlink ref="B98" location="'Multi'!B246" display="2412. Normalisation of peaking probabilities"/>
    <hyperlink ref="B99" location="'Multi'!B262" display="2413. Peaking probabilities by network level (reshaped)"/>
    <hyperlink ref="B100" location="'Multi'!B273" display="2414. Pseudo load coefficient by time band and network level"/>
    <hyperlink ref="B101" location="'Multi'!B297" display="2415. Single rate non half hourly pseudo timeband load coefficients"/>
    <hyperlink ref="B102" location="'Multi'!B306" display="2416. Single rate non half hourly units (MWh)"/>
    <hyperlink ref="B103" location="'Multi'!B315" display="2417. Single rate non half hourly timeband use"/>
    <hyperlink ref="B104" location="'Multi'!B325" display="2418. Single rate non half hourly tariff pseudo load coefficient"/>
    <hyperlink ref="B105" location="'Multi'!B334" display="2419. Multi rate non half hourly units (MWh)"/>
    <hyperlink ref="B106" location="'Multi'!B343" display="2420. Multi rate non half hourly pseudo timeband load coefficients"/>
    <hyperlink ref="B107" location="'Multi'!B352" display="2421. Multi rate non half hourly timeband use"/>
    <hyperlink ref="B108" location="'Multi'!B362" display="2422. Multi rate non half hourly tariff pseudo load coefficient"/>
    <hyperlink ref="B109" location="'Multi'!B371" display="2423. Off-peak non half hourly units (MWh)"/>
    <hyperlink ref="B110" location="'Multi'!B380" display="2424. Off-peak non half hourly pseudo timeband load coefficients"/>
    <hyperlink ref="B111" location="'Multi'!B389" display="2425. Off-peak non half hourly timeband use"/>
    <hyperlink ref="B112" location="'Multi'!B399" display="2426. Off-peak non half hourly tariff pseudo load coefficient"/>
    <hyperlink ref="B113" location="'Multi'!B408" display="2427. Aggregated half hourly units (MWh)"/>
    <hyperlink ref="B114" location="'Multi'!B417" display="2428. Aggregated half hourly pseudo timeband load coefficients"/>
    <hyperlink ref="B115" location="'Multi'!B426" display="2429. Aggregated half hourly timeband use"/>
    <hyperlink ref="B116" location="'Multi'!B436" display="2430. Aggregated half hourly tariff pseudo load coefficient"/>
    <hyperlink ref="B117" location="'Multi'!B450" display="2431. Average non half hourly tariff pseudo load coefficient"/>
    <hyperlink ref="B118" location="'Multi'!B464" display="2432. Average non half hourly timeband use"/>
    <hyperlink ref="B119" location="'Multi'!B474" display="2433. Aggregated half hourly tariff pseudo load coefficient using average non half hourly unit mix"/>
    <hyperlink ref="B120" location="'Multi'!B484" display="2434. Relative correction factor for aggregated half hourly tariff"/>
    <hyperlink ref="B121" location="'Multi'!B501" display="2435. Correction factor for non half hourly tariffs"/>
    <hyperlink ref="B122" location="'Multi'!B511" display="2436. Single rate non half hourly corrected pseudo timeband load coefficient"/>
    <hyperlink ref="B123" location="'Multi'!B521" display="2437. Multi rate non half hourly corrected pseudo timeband load coefficient"/>
    <hyperlink ref="B124" location="'Multi'!B531" display="2438. Off-peak non half hourly corrected pseudo timeband load coefficient"/>
    <hyperlink ref="B125" location="'Multi'!B542" display="2439. Aggregated half hourly corrected pseudo timeband load coefficient"/>
    <hyperlink ref="B126" location="'Multi'!B555" display="2440. Pseudo load coefficient by time band and network level (equalised)"/>
    <hyperlink ref="B127" location="'Multi'!B580" display="2441. Unit rate 1 pseudo load coefficient by network level"/>
    <hyperlink ref="B128" location="'Multi'!B605" display="2442. Unit rate 2 pseudo load coefficient by network level"/>
    <hyperlink ref="B129" location="'Multi'!B626" display="2443. Unit rate 3 pseudo load coefficient by network level"/>
    <hyperlink ref="B130" location="'Multi'!B645" display="2444. Adjust annual hours by special distribution time band to match days in year"/>
    <hyperlink ref="B131" location="'Multi'!B658" display="2445. Normalisation of split of rate 1 units by special time band"/>
    <hyperlink ref="B132" location="'Multi'!B670" display="2446. Split of rate 1 units between special distribution time bands"/>
    <hyperlink ref="B133" location="'Multi'!B679" display="2447. Split of rate 2 units between special distribution time bands (default)"/>
    <hyperlink ref="B134" location="'Multi'!B684" display="2448. Split of rate 3 units between special distribution time bands (default)"/>
    <hyperlink ref="B135" location="'Multi'!B699" display="2449. Calculation of implied special load coefficients for one-rate users"/>
    <hyperlink ref="B136" location="'Multi'!B721" display="2450. Calculation of implied special load coefficients for three-rate users"/>
    <hyperlink ref="B137" location="'Multi'!B735" display="2451. Estimated contributions to peak demand"/>
    <hyperlink ref="B138" location="'Multi'!B748" display="2452. Load coefficient correction factor for the group"/>
    <hyperlink ref="B139" location="'Multi'!B766" display="2453. Calculation of special peaking probabilities"/>
    <hyperlink ref="B140" location="'Multi'!B784" display="2454. Special peaking probabilities by network level"/>
    <hyperlink ref="B141" location="'Multi'!B800" display="2455. Special peaking probabilities by network level (reshaped)"/>
    <hyperlink ref="B142" location="'Multi'!B811" display="2456. Pseudo load coefficient by special time band and network level"/>
    <hyperlink ref="B143" location="'Multi'!B820" display="2457. Unit rate 1 pseudo load coefficient by network level (special)"/>
    <hyperlink ref="B144" location="'Multi'!B833" display="2458. Unit rate 2 pseudo load coefficient by network level (special)"/>
    <hyperlink ref="B145" location="'Multi'!B842" display="2459. Unit rate 3 pseudo load coefficient by network level (special)"/>
    <hyperlink ref="B146" location="'Multi'!B851" display="2460. Unit rate 1 pseudo load coefficient by network level (combined)"/>
    <hyperlink ref="B147" location="'Multi'!B881" display="2461. Unit rate 2 pseudo load coefficient by network level (combined)"/>
    <hyperlink ref="B148" location="'Multi'!B903" display="2462. Unit rate 3 pseudo load coefficient by network level (combined)"/>
    <hyperlink ref="B149" location="'SMD'!B11" display="2501. Contributions of users on one-rate multi tariffs to system simultaneous maximum load by network level (kW)"/>
    <hyperlink ref="B150" location="'SMD'!B31" display="2502. Contributions of users on two-rate multi tariffs to system simultaneous maximum load by network level (kW)"/>
    <hyperlink ref="B151" location="'SMD'!B50" display="2503. Contributions of users on three-rate multi tariffs to system simultaneous maximum load by network level (kW)"/>
    <hyperlink ref="B152" location="'SMD'!B69" display="2504. Estimated contributions of users on each tariff to system simultaneous maximum load by network level (kW)"/>
    <hyperlink ref="B153" location="'SMD'!B106" display="2505. Contributions of users on each tariff to system simultaneous maximum load by network level (kW)"/>
    <hyperlink ref="B154" location="'SMD'!B140" display="2506. Forecast system simultaneous maximum load (kW) from forecast units"/>
    <hyperlink ref="B155" location="'AMD'!B12" display="2601. Pre-processing of data for standing charge factors"/>
    <hyperlink ref="B156" location="'AMD'!B40" display="2602. Standing charges factors adapted to use 132kV/HV"/>
    <hyperlink ref="B157" location="'AMD'!B69" display="2603. Capacity-based contributions to chargeable aggregate maximum load by network level (kW)"/>
    <hyperlink ref="B158" location="'AMD'!B83" display="2604. Unit-based contributions to chargeable aggregate maximum load (kW)"/>
    <hyperlink ref="B159" location="'AMD'!B100" display="2605. Contributions to aggregate maximum load by network level (kW)"/>
    <hyperlink ref="B160" location="'AMD'!B119" display="2606. Forecast chargeable aggregate maximum load (kW)"/>
    <hyperlink ref="B161" location="'AMD'!B128" display="2607. Forecast simultaneous load subject to standing charge factors (kW)"/>
    <hyperlink ref="B162" location="'AMD'!B154" display="2608. Forecast simultaneous load replaced by standing charge (kW)"/>
    <hyperlink ref="B163" location="'AMD'!B163" display="2609. Calculated LV diversity allowance"/>
    <hyperlink ref="B164" location="'AMD'!B168" display="2610. Network level mapping for diversity allowances"/>
    <hyperlink ref="B165" location="'AMD'!B184" display="2611. Diversity allowances including 132kV/HV"/>
    <hyperlink ref="B166" location="'AMD'!B201" display="2612. Diversity allowances (including calculated LV value)"/>
    <hyperlink ref="B167" location="'AMD'!B212" display="2613. Forecast simultaneous maximum load (kW) adjusted for standing charges"/>
    <hyperlink ref="B168" location="'Otex'!B9" display="2701. Operating expenditure coded by network level (£/year)"/>
    <hyperlink ref="B169" location="'Otex'!B19" display="2702. Network model assets (£) scaled by load forecast"/>
    <hyperlink ref="B170" location="'Otex'!B27" display="2703. Annual consumption by tariff for unmetered users (MWh)"/>
    <hyperlink ref="B171" location="'Otex'!B39" display="2704. Total unmetered units"/>
    <hyperlink ref="B172" location="'Otex'!B55" display="2705. Service model asset data"/>
    <hyperlink ref="B173" location="'Otex'!B67" display="2706. Data for allocation of operating expenditure"/>
    <hyperlink ref="B174" location="'Otex'!B78" display="2707. Amount of expenditure to be allocated according to asset values (£/year)"/>
    <hyperlink ref="B175" location="'Otex'!B89" display="2708. Total operating expenditure by network level  (£/year)"/>
    <hyperlink ref="B176" location="'Otex'!B98" display="2709. Operating expenditure percentage by network level"/>
    <hyperlink ref="B177" location="'Otex'!B107" display="2710. Unit operating expenditure based on simultaneous maximum load (£/kW/year)"/>
    <hyperlink ref="B178" location="'Otex'!B120" display="2711. Operating expenditure for customer assets p/MPAN/day"/>
    <hyperlink ref="B179" location="'Otex'!B155" display="2712. Operating expenditure for unmetered customer assets (p/kWh)"/>
    <hyperlink ref="B180" location="'Contrib'!B6" display="2801. Network level of supply (for customer contributions) by tariff"/>
    <hyperlink ref="B181" location="'Contrib'!B41" display="2802. Contribution proportion of asset annuities, by customer type and network level of assets"/>
    <hyperlink ref="B182" location="'Contrib'!B57" display="2803. Proportion of asset annuities deemed to be covered by customer contributions"/>
    <hyperlink ref="B183" location="'Contrib'!B93" display="2804. Proportion of annual charge covered by contributions (for all charging levels)"/>
    <hyperlink ref="B184" location="'Yard'!B10" display="2901. Unit cost at each level, £/kW/year (relative to system simultaneous maximum load)"/>
    <hyperlink ref="B185" location="'Yard'!B22" display="2902. Pay-as-you-go yardstick unit costs by charging level (p/kWh)"/>
    <hyperlink ref="B186" location="'Yard'!B60" display="2903. Contributions to pay-as-you-go unit rate 1 (p/kWh)"/>
    <hyperlink ref="B187" location="'Yard'!B93" display="2904. Contributions to pay-as-you-go unit rate 2 (p/kWh)"/>
    <hyperlink ref="B188" location="'Yard'!B118" display="2905. Contributions to pay-as-you-go unit rate 3 (p/kWh)"/>
    <hyperlink ref="B189" location="'Standing'!B10" display="3001. Costs based on aggregate maximum load (£/kW/year)"/>
    <hyperlink ref="B190" location="'Standing'!B24" display="3002. Capacity elements p/kVA/day"/>
    <hyperlink ref="B191" location="'Standing'!B51" display="3003. Yardstick components p/kWh (taking account of standing charges)"/>
    <hyperlink ref="B192" location="'Standing'!B78" display="3004. Contributions to unit rate 1 p/kWh by network level (taking account of standing charges)"/>
    <hyperlink ref="B193" location="'Standing'!B105" display="3005. Contributions to unit rate 2 p/kWh by network level (taking account of standing charges)"/>
    <hyperlink ref="B194" location="'Standing'!B124" display="3006. Contributions to unit rate 3 p/kWh by network level (taking account of standing charges)"/>
    <hyperlink ref="B195" location="'AggCap'!B6" display="3101. Mapping of tariffs to tariff groups"/>
    <hyperlink ref="B196" location="'AggCap'!B26" display="3102. Capacity use for tariffs charged for capacity on an exit point basis"/>
    <hyperlink ref="B197" location="'AggCap'!B43" display="3103. Aggregate capacity (kW)"/>
    <hyperlink ref="B198" location="'AggCap'!B52" display="3104. Aggregate number of users charged for capacity on an exit point basis"/>
    <hyperlink ref="B199" location="'AggCap'!B62" display="3105. Average maximum kVA by exit point"/>
    <hyperlink ref="B200" location="'AggCap'!B71" display="3106. Deemed average maximum kVA for each tariff"/>
    <hyperlink ref="B201" location="'AggCap'!B88" display="3107. Capacity-driven fixed charge elements from standing charges factors p/MPAN/day"/>
    <hyperlink ref="B202" location="'Reactive'!B7" display="3201. Network use factors for generator reactive unit charges"/>
    <hyperlink ref="B203" location="'Reactive'!B20" display="3202. Standard components p/kWh for reactive power (absolute value)"/>
    <hyperlink ref="B204" location="'Reactive'!B32" display="3203. Standard reactive p/kVArh"/>
    <hyperlink ref="B205" location="'Reactive'!B42" display="3204. Absolute value of load coefficient (kW peak / average kW)"/>
    <hyperlink ref="B206" location="'Reactive'!B61" display="3205. Pay-as-you-go components p/kWh for reactive power (absolute value)"/>
    <hyperlink ref="B207" location="'Reactive'!B76" display="3206. Pay-as-you-go reactive p/kVArh"/>
    <hyperlink ref="B208" location="'Aggreg'!B14" display="3301. Unit rate 1 p/kWh (elements)"/>
    <hyperlink ref="B209" location="'Aggreg'!B52" display="3302. Unit rate 2 p/kWh (elements)"/>
    <hyperlink ref="B210" location="'Aggreg'!B90" display="3303. Unit rate 3 p/kWh (elements)"/>
    <hyperlink ref="B211" location="'Aggreg'!B128" display="3304. Fixed charge p/MPAN/day (elements)"/>
    <hyperlink ref="B212" location="'Aggreg'!B162" display="3305. Capacity charge p/kVA/day (elements)"/>
    <hyperlink ref="B213" location="'Aggreg'!B197" display="3306. Reactive power charge p/kVArh (elements)"/>
    <hyperlink ref="B214" location="'Aggreg'!B237" display="3307. Summary of charges before revenue matching"/>
    <hyperlink ref="B215" location="'Revenue'!B20" display="3401. Net revenues by tariff before matching (£)"/>
    <hyperlink ref="B216" location="'Revenue'!B57" display="3402. Target CDCM revenue"/>
    <hyperlink ref="B217" location="'Revenue'!B68" display="3403. Revenue surplus or shortfall"/>
    <hyperlink ref="B218" location="'Scaler'!B9" display="3501. Factor to scale to £1/kW at transmission exit level"/>
    <hyperlink ref="B219" location="'Scaler'!B18" display="3502. Applicability factor for £1/kW scaler"/>
    <hyperlink ref="B220" location="'Scaler'!B33" display="3503. Scalable elements of tariff components"/>
    <hyperlink ref="B221" location="'Scaler'!B81" display="3504. Marginal revenue effect of scaler"/>
    <hyperlink ref="B222" location="'Scaler'!B127" display="3505. Scaler value at which the minimum is breached"/>
    <hyperlink ref="B223" location="'Scaler'!B167" display="3506. Constraint-free solution"/>
    <hyperlink ref="B224" location="'Scaler'!B181" display="3507. Starting point"/>
    <hyperlink ref="B225" location="'Scaler'!B210" display="3508. Solve for General scaler rate"/>
    <hyperlink ref="B226" location="'Scaler'!B380" display="3509. General scaler rate"/>
    <hyperlink ref="B227" location="'Scaler'!B415" display="3510. Scaler"/>
    <hyperlink ref="B228" location="'Adjust'!B20" display="3601. Tariffs before rounding"/>
    <hyperlink ref="B229" location="'Adjust'!B51" display="3602. Decimal places"/>
    <hyperlink ref="B230" location="'Adjust'!B71" display="3603. Tariff rounding"/>
    <hyperlink ref="B231" location="'Adjust'!B117" display="3604. All the way tariffs"/>
    <hyperlink ref="B232" location="'Adjust'!B163" display="3605. Net revenues by tariff from rounding"/>
    <hyperlink ref="B233" location="'Adjust'!B205" display="3606. Revenue forecast summary"/>
    <hyperlink ref="B234" location="'Adjust'!B221" display="3607. Tariffs"/>
    <hyperlink ref="B235" location="'Tariffs'!B14" display="3701. Tariffs"/>
    <hyperlink ref="B236" location="'Summary'!B13" display="3801. Headline parameters"/>
    <hyperlink ref="B237" location="'Summary'!B44" display="3802. Revenue summary"/>
    <hyperlink ref="B238" location="'Summary'!B155" display="3803. Revenue summary by tariff component"/>
    <hyperlink ref="B239" location="'M-Rev'!B7" display="3901. Revenue matrix by tariff"/>
    <hyperlink ref="B240" location="'M-Rev'!B39" display="3902. Revenues by charging element and network level"/>
    <hyperlink ref="B241" location="'CData'!B22" display="4001. Revenues under current tariffs (£)"/>
    <hyperlink ref="B242" location="'CData'!B55" display="4002. All-the-way volumes"/>
    <hyperlink ref="B243" location="'CData'!B86" display="4003. Normalised to"/>
    <hyperlink ref="B244" location="'CData'!B141" display="4004. Normalised volumes for comparisons"/>
    <hyperlink ref="B245" location="'CData'!B245" display="4005. LDNO LV charges (normalised £)"/>
    <hyperlink ref="B246" location="'CData'!B277" display="4006. LDNO HV charges (normalised £)"/>
    <hyperlink ref="B247" location="'CTables'!B13" display="4101. Comparison with current all-the-way demand tariffs"/>
    <hyperlink ref="B248" location="'CTables'!B44" display="4102. LDNO margins in use of system charges"/>
    <hyperlink ref="B249" location="'M-ATW'!A1" display="Tariff matrices"/>
  </hyperlinks>
  <pageMargins left="0.7" right="0.7" top="0.75" bottom="0.75" header="0.3" footer="0.3"/>
  <pageSetup paperSize="9" scale="50" fitToHeight="0" orientation="portrait"/>
  <headerFooter>
    <oddHeader>&amp;L&amp;A&amp;C&amp;R&amp;P of &amp;N</oddHeader>
    <oddFooter>&amp;F</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N16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13" ht="21" customHeight="1">
      <c r="A1" s="1">
        <f>"Other expenditure for "&amp;'Input'!B7&amp;" in "&amp;'Input'!C7&amp;" ("&amp;'Input'!D7&amp;")"</f>
        <v>0</v>
      </c>
    </row>
    <row r="3" spans="1:13" ht="21" customHeight="1">
      <c r="A3" s="1" t="s">
        <v>871</v>
      </c>
    </row>
    <row r="4" spans="1:13">
      <c r="A4" s="2" t="s">
        <v>353</v>
      </c>
    </row>
    <row r="5" spans="1:13">
      <c r="A5" s="33" t="s">
        <v>872</v>
      </c>
    </row>
    <row r="6" spans="1:13">
      <c r="A6" s="2" t="s">
        <v>873</v>
      </c>
    </row>
    <row r="7" spans="1:13">
      <c r="A7" s="2" t="s">
        <v>371</v>
      </c>
    </row>
    <row r="9" spans="1:13">
      <c r="B9" s="15" t="s">
        <v>296</v>
      </c>
      <c r="C9" s="15" t="s">
        <v>874</v>
      </c>
      <c r="D9" s="15" t="s">
        <v>875</v>
      </c>
      <c r="E9" s="15" t="s">
        <v>876</v>
      </c>
      <c r="F9" s="15" t="s">
        <v>877</v>
      </c>
      <c r="G9" s="15" t="s">
        <v>878</v>
      </c>
      <c r="H9" s="15" t="s">
        <v>879</v>
      </c>
      <c r="I9" s="15" t="s">
        <v>880</v>
      </c>
      <c r="J9" s="15" t="s">
        <v>881</v>
      </c>
      <c r="K9" s="15" t="s">
        <v>882</v>
      </c>
      <c r="L9" s="15" t="s">
        <v>883</v>
      </c>
    </row>
    <row r="10" spans="1:13">
      <c r="A10" s="4" t="s">
        <v>884</v>
      </c>
      <c r="B10" s="44">
        <f>'Input'!$B383</f>
        <v>0</v>
      </c>
      <c r="C10" s="37">
        <v>0</v>
      </c>
      <c r="D10" s="37">
        <v>0</v>
      </c>
      <c r="E10" s="37">
        <v>0</v>
      </c>
      <c r="F10" s="37">
        <v>0</v>
      </c>
      <c r="G10" s="37">
        <v>0</v>
      </c>
      <c r="H10" s="37">
        <v>0</v>
      </c>
      <c r="I10" s="37">
        <v>0</v>
      </c>
      <c r="J10" s="37">
        <v>0</v>
      </c>
      <c r="K10" s="37">
        <v>0</v>
      </c>
      <c r="L10" s="37">
        <v>0</v>
      </c>
      <c r="M10" s="17"/>
    </row>
    <row r="12" spans="1:13" ht="21" customHeight="1">
      <c r="A12" s="1" t="s">
        <v>885</v>
      </c>
    </row>
    <row r="13" spans="1:13">
      <c r="A13" s="2" t="s">
        <v>353</v>
      </c>
    </row>
    <row r="14" spans="1:13">
      <c r="A14" s="33" t="s">
        <v>448</v>
      </c>
    </row>
    <row r="15" spans="1:13">
      <c r="A15" s="33" t="s">
        <v>886</v>
      </c>
    </row>
    <row r="16" spans="1:13">
      <c r="A16" s="33" t="s">
        <v>887</v>
      </c>
    </row>
    <row r="17" spans="1:10">
      <c r="A17" s="2" t="s">
        <v>888</v>
      </c>
    </row>
    <row r="19" spans="1:10">
      <c r="B19" s="15" t="s">
        <v>308</v>
      </c>
      <c r="C19" s="15" t="s">
        <v>309</v>
      </c>
      <c r="D19" s="15" t="s">
        <v>310</v>
      </c>
      <c r="E19" s="15" t="s">
        <v>311</v>
      </c>
      <c r="F19" s="15" t="s">
        <v>312</v>
      </c>
      <c r="G19" s="15" t="s">
        <v>313</v>
      </c>
      <c r="H19" s="15" t="s">
        <v>314</v>
      </c>
      <c r="I19" s="15" t="s">
        <v>315</v>
      </c>
    </row>
    <row r="20" spans="1:10">
      <c r="A20" s="4" t="s">
        <v>889</v>
      </c>
      <c r="B20" s="21">
        <f>IF('DRM'!$B$113,'AMD'!$C213*'Input'!$B$90/'DRM'!$B$113/1000,0)</f>
        <v>0</v>
      </c>
      <c r="C20" s="21">
        <f>IF('DRM'!$B$114,'AMD'!$D213*'Input'!$B$91/'DRM'!$B$114/1000,0)</f>
        <v>0</v>
      </c>
      <c r="D20" s="21">
        <f>IF('DRM'!$B$115,'AMD'!$E213*'Input'!$B$92/'DRM'!$B$115/1000,0)</f>
        <v>0</v>
      </c>
      <c r="E20" s="21">
        <f>IF('DRM'!$B$116,'AMD'!$F213*'Input'!$B$93/'DRM'!$B$116/1000,0)</f>
        <v>0</v>
      </c>
      <c r="F20" s="21">
        <f>IF('DRM'!$B$117,'AMD'!$G213*'Input'!$B$94/'DRM'!$B$117/1000,0)</f>
        <v>0</v>
      </c>
      <c r="G20" s="21">
        <f>IF('DRM'!$B$118,'AMD'!$H213*'Input'!$B$95/'DRM'!$B$118/1000,0)</f>
        <v>0</v>
      </c>
      <c r="H20" s="21">
        <f>IF('DRM'!$B$119,'AMD'!$I213*'Input'!$B$96/'DRM'!$B$119/1000,0)</f>
        <v>0</v>
      </c>
      <c r="I20" s="21">
        <f>IF('DRM'!$B$120,'AMD'!$J213*'Input'!$B$97/'DRM'!$B$120/1000,0)</f>
        <v>0</v>
      </c>
      <c r="J20" s="17"/>
    </row>
    <row r="22" spans="1:10" ht="21" customHeight="1">
      <c r="A22" s="1" t="s">
        <v>890</v>
      </c>
    </row>
    <row r="23" spans="1:10">
      <c r="A23" s="2" t="s">
        <v>353</v>
      </c>
    </row>
    <row r="24" spans="1:10">
      <c r="A24" s="33" t="s">
        <v>572</v>
      </c>
    </row>
    <row r="25" spans="1:10">
      <c r="A25" s="2" t="s">
        <v>631</v>
      </c>
    </row>
    <row r="27" spans="1:10">
      <c r="B27" s="15" t="s">
        <v>891</v>
      </c>
    </row>
    <row r="28" spans="1:10">
      <c r="A28" s="4" t="s">
        <v>243</v>
      </c>
      <c r="B28" s="44">
        <f>'Multi'!B$133</f>
        <v>0</v>
      </c>
      <c r="C28" s="17"/>
    </row>
    <row r="29" spans="1:10">
      <c r="A29" s="4" t="s">
        <v>247</v>
      </c>
      <c r="B29" s="44">
        <f>'Multi'!B$134</f>
        <v>0</v>
      </c>
      <c r="C29" s="17"/>
    </row>
    <row r="30" spans="1:10">
      <c r="A30" s="4" t="s">
        <v>251</v>
      </c>
      <c r="B30" s="44">
        <f>'Multi'!B$135</f>
        <v>0</v>
      </c>
      <c r="C30" s="17"/>
    </row>
    <row r="31" spans="1:10">
      <c r="A31" s="4" t="s">
        <v>255</v>
      </c>
      <c r="B31" s="44">
        <f>'Multi'!B$136</f>
        <v>0</v>
      </c>
      <c r="C31" s="17"/>
    </row>
    <row r="32" spans="1:10">
      <c r="A32" s="4" t="s">
        <v>259</v>
      </c>
      <c r="B32" s="44">
        <f>'Multi'!B$137</f>
        <v>0</v>
      </c>
      <c r="C32" s="17"/>
    </row>
    <row r="34" spans="1:3" ht="21" customHeight="1">
      <c r="A34" s="1" t="s">
        <v>892</v>
      </c>
    </row>
    <row r="35" spans="1:3">
      <c r="A35" s="2" t="s">
        <v>353</v>
      </c>
    </row>
    <row r="36" spans="1:3">
      <c r="A36" s="33" t="s">
        <v>893</v>
      </c>
    </row>
    <row r="37" spans="1:3">
      <c r="A37" s="2" t="s">
        <v>818</v>
      </c>
    </row>
    <row r="39" spans="1:3">
      <c r="B39" s="15" t="s">
        <v>894</v>
      </c>
    </row>
    <row r="40" spans="1:3">
      <c r="A40" s="4" t="s">
        <v>894</v>
      </c>
      <c r="B40" s="21">
        <f>SUM(B$28:B$32)</f>
        <v>0</v>
      </c>
      <c r="C40" s="17"/>
    </row>
    <row r="42" spans="1:3" ht="21" customHeight="1">
      <c r="A42" s="1" t="s">
        <v>895</v>
      </c>
    </row>
    <row r="43" spans="1:3">
      <c r="A43" s="2" t="s">
        <v>353</v>
      </c>
    </row>
    <row r="44" spans="1:3">
      <c r="A44" s="33" t="s">
        <v>896</v>
      </c>
    </row>
    <row r="45" spans="1:3">
      <c r="A45" s="33" t="s">
        <v>897</v>
      </c>
    </row>
    <row r="46" spans="1:3">
      <c r="A46" s="33" t="s">
        <v>898</v>
      </c>
    </row>
    <row r="47" spans="1:3">
      <c r="A47" s="33" t="s">
        <v>899</v>
      </c>
    </row>
    <row r="48" spans="1:3">
      <c r="A48" s="33" t="s">
        <v>900</v>
      </c>
    </row>
    <row r="49" spans="1:13">
      <c r="A49" s="33" t="s">
        <v>901</v>
      </c>
    </row>
    <row r="50" spans="1:13">
      <c r="A50" s="33" t="s">
        <v>902</v>
      </c>
    </row>
    <row r="51" spans="1:13">
      <c r="A51" s="34" t="s">
        <v>356</v>
      </c>
      <c r="B51" s="34" t="s">
        <v>358</v>
      </c>
      <c r="C51" s="34"/>
      <c r="D51" s="34" t="s">
        <v>486</v>
      </c>
      <c r="E51" s="34" t="s">
        <v>415</v>
      </c>
      <c r="F51" s="34"/>
      <c r="G51" s="34" t="s">
        <v>486</v>
      </c>
      <c r="H51" s="34"/>
    </row>
    <row r="52" spans="1:13">
      <c r="A52" s="34" t="s">
        <v>359</v>
      </c>
      <c r="B52" s="34" t="s">
        <v>361</v>
      </c>
      <c r="C52" s="34"/>
      <c r="D52" s="34" t="s">
        <v>903</v>
      </c>
      <c r="E52" s="34" t="s">
        <v>904</v>
      </c>
      <c r="F52" s="34"/>
      <c r="G52" s="34" t="s">
        <v>905</v>
      </c>
      <c r="H52" s="34"/>
    </row>
    <row r="54" spans="1:13">
      <c r="B54" s="31" t="s">
        <v>906</v>
      </c>
      <c r="C54" s="31"/>
      <c r="E54" s="31" t="s">
        <v>907</v>
      </c>
      <c r="F54" s="31"/>
      <c r="G54" s="31" t="s">
        <v>908</v>
      </c>
      <c r="H54" s="31"/>
    </row>
    <row r="55" spans="1:13">
      <c r="B55" s="15" t="s">
        <v>465</v>
      </c>
      <c r="C55" s="15" t="s">
        <v>477</v>
      </c>
      <c r="D55" s="15" t="s">
        <v>907</v>
      </c>
      <c r="E55" s="15" t="s">
        <v>465</v>
      </c>
      <c r="F55" s="15" t="s">
        <v>477</v>
      </c>
      <c r="G55" s="15" t="s">
        <v>465</v>
      </c>
      <c r="H55" s="15" t="s">
        <v>477</v>
      </c>
    </row>
    <row r="56" spans="1:13">
      <c r="A56" s="4" t="s">
        <v>909</v>
      </c>
      <c r="B56" s="21">
        <f>SUMPRODUCT('SM'!B$66:B$92,'Loads'!$E$199:$E$225)</f>
        <v>0</v>
      </c>
      <c r="C56" s="21">
        <f>SUMPRODUCT('SM'!C$66:C$92,'Loads'!$E$199:$E$225)</f>
        <v>0</v>
      </c>
      <c r="D56" s="21">
        <f>'SM'!B35*$B40</f>
        <v>0</v>
      </c>
      <c r="E56" s="44">
        <f>$D56</f>
        <v>0</v>
      </c>
      <c r="F56" s="10"/>
      <c r="G56" s="21">
        <f>B56+E56</f>
        <v>0</v>
      </c>
      <c r="H56" s="21">
        <f>C56+F56</f>
        <v>0</v>
      </c>
      <c r="I56" s="17"/>
    </row>
    <row r="58" spans="1:13" ht="21" customHeight="1">
      <c r="A58" s="1" t="s">
        <v>910</v>
      </c>
    </row>
    <row r="59" spans="1:13">
      <c r="A59" s="2" t="s">
        <v>353</v>
      </c>
    </row>
    <row r="60" spans="1:13">
      <c r="A60" s="33" t="s">
        <v>911</v>
      </c>
    </row>
    <row r="61" spans="1:13">
      <c r="A61" s="33" t="s">
        <v>912</v>
      </c>
    </row>
    <row r="62" spans="1:13">
      <c r="A62" s="33" t="s">
        <v>913</v>
      </c>
    </row>
    <row r="63" spans="1:13">
      <c r="A63" s="34" t="s">
        <v>356</v>
      </c>
      <c r="B63" s="35" t="s">
        <v>517</v>
      </c>
      <c r="C63" s="35"/>
      <c r="D63" s="35"/>
      <c r="E63" s="35"/>
      <c r="F63" s="35"/>
      <c r="G63" s="35"/>
      <c r="H63" s="35"/>
      <c r="I63" s="35"/>
      <c r="J63" s="35"/>
      <c r="K63" s="35"/>
      <c r="L63" s="35"/>
      <c r="M63" s="34" t="s">
        <v>487</v>
      </c>
    </row>
    <row r="64" spans="1:13">
      <c r="A64" s="34" t="s">
        <v>359</v>
      </c>
      <c r="B64" s="35" t="s">
        <v>518</v>
      </c>
      <c r="C64" s="35"/>
      <c r="D64" s="35"/>
      <c r="E64" s="35"/>
      <c r="F64" s="35"/>
      <c r="G64" s="35"/>
      <c r="H64" s="35"/>
      <c r="I64" s="35"/>
      <c r="J64" s="35"/>
      <c r="K64" s="35"/>
      <c r="L64" s="35"/>
      <c r="M64" s="34" t="s">
        <v>535</v>
      </c>
    </row>
    <row r="66" spans="1:14">
      <c r="B66" s="36" t="s">
        <v>914</v>
      </c>
      <c r="C66" s="36"/>
      <c r="D66" s="36"/>
      <c r="E66" s="36"/>
      <c r="F66" s="36"/>
      <c r="G66" s="36"/>
      <c r="H66" s="36"/>
      <c r="I66" s="36"/>
      <c r="J66" s="36"/>
      <c r="K66" s="36"/>
      <c r="L66" s="36"/>
    </row>
    <row r="67" spans="1:14">
      <c r="B67" s="15" t="s">
        <v>142</v>
      </c>
      <c r="C67" s="15" t="s">
        <v>308</v>
      </c>
      <c r="D67" s="15" t="s">
        <v>309</v>
      </c>
      <c r="E67" s="15" t="s">
        <v>310</v>
      </c>
      <c r="F67" s="15" t="s">
        <v>311</v>
      </c>
      <c r="G67" s="15" t="s">
        <v>312</v>
      </c>
      <c r="H67" s="15" t="s">
        <v>313</v>
      </c>
      <c r="I67" s="15" t="s">
        <v>314</v>
      </c>
      <c r="J67" s="15" t="s">
        <v>315</v>
      </c>
      <c r="K67" s="15" t="s">
        <v>465</v>
      </c>
      <c r="L67" s="15" t="s">
        <v>477</v>
      </c>
      <c r="M67" s="15" t="s">
        <v>915</v>
      </c>
    </row>
    <row r="68" spans="1:14">
      <c r="A68" s="4" t="s">
        <v>916</v>
      </c>
      <c r="B68" s="10"/>
      <c r="C68" s="44">
        <f>$B20</f>
        <v>0</v>
      </c>
      <c r="D68" s="44">
        <f>$C20</f>
        <v>0</v>
      </c>
      <c r="E68" s="44">
        <f>$D20</f>
        <v>0</v>
      </c>
      <c r="F68" s="44">
        <f>$E20</f>
        <v>0</v>
      </c>
      <c r="G68" s="44">
        <f>$F20</f>
        <v>0</v>
      </c>
      <c r="H68" s="44">
        <f>$G20</f>
        <v>0</v>
      </c>
      <c r="I68" s="44">
        <f>$H20</f>
        <v>0</v>
      </c>
      <c r="J68" s="44">
        <f>$I20</f>
        <v>0</v>
      </c>
      <c r="K68" s="44">
        <f>$G56</f>
        <v>0</v>
      </c>
      <c r="L68" s="44">
        <f>$H56</f>
        <v>0</v>
      </c>
      <c r="M68" s="44">
        <f>SUM($B68:$L68)</f>
        <v>0</v>
      </c>
      <c r="N68" s="17"/>
    </row>
    <row r="70" spans="1:14" ht="21" customHeight="1">
      <c r="A70" s="1" t="s">
        <v>917</v>
      </c>
    </row>
    <row r="71" spans="1:14">
      <c r="A71" s="2" t="s">
        <v>353</v>
      </c>
    </row>
    <row r="72" spans="1:14">
      <c r="A72" s="33" t="s">
        <v>918</v>
      </c>
    </row>
    <row r="73" spans="1:14">
      <c r="A73" s="33" t="s">
        <v>919</v>
      </c>
    </row>
    <row r="74" spans="1:14">
      <c r="A74" s="33" t="s">
        <v>920</v>
      </c>
    </row>
    <row r="75" spans="1:14">
      <c r="A75" s="33" t="s">
        <v>921</v>
      </c>
    </row>
    <row r="76" spans="1:14">
      <c r="A76" s="2" t="s">
        <v>922</v>
      </c>
    </row>
    <row r="78" spans="1:14">
      <c r="B78" s="15" t="s">
        <v>923</v>
      </c>
    </row>
    <row r="79" spans="1:14">
      <c r="A79" s="4" t="s">
        <v>303</v>
      </c>
      <c r="B79" s="21">
        <f>'Input'!B388+'Input'!E388+'Input'!C388*'Input'!D388</f>
        <v>0</v>
      </c>
      <c r="C79" s="17"/>
    </row>
    <row r="81" spans="1:13" ht="21" customHeight="1">
      <c r="A81" s="1" t="s">
        <v>924</v>
      </c>
    </row>
    <row r="82" spans="1:13">
      <c r="A82" s="2" t="s">
        <v>353</v>
      </c>
    </row>
    <row r="83" spans="1:13">
      <c r="A83" s="33" t="s">
        <v>925</v>
      </c>
    </row>
    <row r="84" spans="1:13">
      <c r="A84" s="33" t="s">
        <v>926</v>
      </c>
    </row>
    <row r="85" spans="1:13">
      <c r="A85" s="33" t="s">
        <v>927</v>
      </c>
    </row>
    <row r="86" spans="1:13">
      <c r="A86" s="33" t="s">
        <v>928</v>
      </c>
    </row>
    <row r="87" spans="1:13">
      <c r="A87" s="2" t="s">
        <v>929</v>
      </c>
    </row>
    <row r="89" spans="1:13">
      <c r="B89" s="15" t="s">
        <v>296</v>
      </c>
      <c r="C89" s="15" t="s">
        <v>874</v>
      </c>
      <c r="D89" s="15" t="s">
        <v>875</v>
      </c>
      <c r="E89" s="15" t="s">
        <v>876</v>
      </c>
      <c r="F89" s="15" t="s">
        <v>877</v>
      </c>
      <c r="G89" s="15" t="s">
        <v>878</v>
      </c>
      <c r="H89" s="15" t="s">
        <v>879</v>
      </c>
      <c r="I89" s="15" t="s">
        <v>880</v>
      </c>
      <c r="J89" s="15" t="s">
        <v>881</v>
      </c>
      <c r="K89" s="15" t="s">
        <v>882</v>
      </c>
      <c r="L89" s="15" t="s">
        <v>883</v>
      </c>
    </row>
    <row r="90" spans="1:13">
      <c r="A90" s="4" t="s">
        <v>930</v>
      </c>
      <c r="B90" s="21">
        <f>B10+$B79/$M68*B68</f>
        <v>0</v>
      </c>
      <c r="C90" s="21">
        <f>C10+$B79/$M68*C68</f>
        <v>0</v>
      </c>
      <c r="D90" s="21">
        <f>D10+$B79/$M68*D68</f>
        <v>0</v>
      </c>
      <c r="E90" s="21">
        <f>E10+$B79/$M68*E68</f>
        <v>0</v>
      </c>
      <c r="F90" s="21">
        <f>F10+$B79/$M68*F68</f>
        <v>0</v>
      </c>
      <c r="G90" s="21">
        <f>G10+$B79/$M68*G68</f>
        <v>0</v>
      </c>
      <c r="H90" s="21">
        <f>H10+$B79/$M68*H68</f>
        <v>0</v>
      </c>
      <c r="I90" s="21">
        <f>I10+$B79/$M68*I68</f>
        <v>0</v>
      </c>
      <c r="J90" s="21">
        <f>J10+$B79/$M68*J68</f>
        <v>0</v>
      </c>
      <c r="K90" s="21">
        <f>K10+$B79/$M68*K68</f>
        <v>0</v>
      </c>
      <c r="L90" s="21">
        <f>L10+$B79/$M68*L68</f>
        <v>0</v>
      </c>
      <c r="M90" s="17"/>
    </row>
    <row r="92" spans="1:13" ht="21" customHeight="1">
      <c r="A92" s="1" t="s">
        <v>931</v>
      </c>
    </row>
    <row r="93" spans="1:13">
      <c r="A93" s="2" t="s">
        <v>353</v>
      </c>
    </row>
    <row r="94" spans="1:13">
      <c r="A94" s="33" t="s">
        <v>932</v>
      </c>
    </row>
    <row r="95" spans="1:13">
      <c r="A95" s="33" t="s">
        <v>933</v>
      </c>
    </row>
    <row r="96" spans="1:13">
      <c r="A96" s="2" t="s">
        <v>934</v>
      </c>
    </row>
    <row r="98" spans="1:13">
      <c r="B98" s="15" t="s">
        <v>296</v>
      </c>
      <c r="C98" s="15" t="s">
        <v>874</v>
      </c>
      <c r="D98" s="15" t="s">
        <v>875</v>
      </c>
      <c r="E98" s="15" t="s">
        <v>876</v>
      </c>
      <c r="F98" s="15" t="s">
        <v>877</v>
      </c>
      <c r="G98" s="15" t="s">
        <v>878</v>
      </c>
      <c r="H98" s="15" t="s">
        <v>879</v>
      </c>
      <c r="I98" s="15" t="s">
        <v>880</v>
      </c>
      <c r="J98" s="15" t="s">
        <v>881</v>
      </c>
      <c r="K98" s="15" t="s">
        <v>882</v>
      </c>
      <c r="L98" s="15" t="s">
        <v>883</v>
      </c>
    </row>
    <row r="99" spans="1:13">
      <c r="A99" s="4" t="s">
        <v>935</v>
      </c>
      <c r="B99" s="40">
        <f>IF(B68="","",IF(B68&gt;0,B90/B68,0))</f>
        <v>0</v>
      </c>
      <c r="C99" s="40">
        <f>IF(C68="","",IF(C68&gt;0,C90/C68,0))</f>
        <v>0</v>
      </c>
      <c r="D99" s="40">
        <f>IF(D68="","",IF(D68&gt;0,D90/D68,0))</f>
        <v>0</v>
      </c>
      <c r="E99" s="40">
        <f>IF(E68="","",IF(E68&gt;0,E90/E68,0))</f>
        <v>0</v>
      </c>
      <c r="F99" s="40">
        <f>IF(F68="","",IF(F68&gt;0,F90/F68,0))</f>
        <v>0</v>
      </c>
      <c r="G99" s="40">
        <f>IF(G68="","",IF(G68&gt;0,G90/G68,0))</f>
        <v>0</v>
      </c>
      <c r="H99" s="40">
        <f>IF(H68="","",IF(H68&gt;0,H90/H68,0))</f>
        <v>0</v>
      </c>
      <c r="I99" s="40">
        <f>IF(I68="","",IF(I68&gt;0,I90/I68,0))</f>
        <v>0</v>
      </c>
      <c r="J99" s="40">
        <f>IF(J68="","",IF(J68&gt;0,J90/J68,0))</f>
        <v>0</v>
      </c>
      <c r="K99" s="40">
        <f>IF(K68="","",IF(K68&gt;0,K90/K68,0))</f>
        <v>0</v>
      </c>
      <c r="L99" s="40">
        <f>IF(L68="","",IF(L68&gt;0,L90/L68,0))</f>
        <v>0</v>
      </c>
      <c r="M99" s="17"/>
    </row>
    <row r="101" spans="1:13" ht="21" customHeight="1">
      <c r="A101" s="1" t="s">
        <v>936</v>
      </c>
    </row>
    <row r="102" spans="1:13">
      <c r="A102" s="2" t="s">
        <v>353</v>
      </c>
    </row>
    <row r="103" spans="1:13">
      <c r="A103" s="33" t="s">
        <v>937</v>
      </c>
    </row>
    <row r="104" spans="1:13">
      <c r="A104" s="33" t="s">
        <v>933</v>
      </c>
    </row>
    <row r="105" spans="1:13">
      <c r="A105" s="2" t="s">
        <v>938</v>
      </c>
    </row>
    <row r="107" spans="1:13">
      <c r="B107" s="15" t="s">
        <v>296</v>
      </c>
      <c r="C107" s="15" t="s">
        <v>874</v>
      </c>
      <c r="D107" s="15" t="s">
        <v>875</v>
      </c>
      <c r="E107" s="15" t="s">
        <v>876</v>
      </c>
      <c r="F107" s="15" t="s">
        <v>877</v>
      </c>
      <c r="G107" s="15" t="s">
        <v>878</v>
      </c>
      <c r="H107" s="15" t="s">
        <v>879</v>
      </c>
      <c r="I107" s="15" t="s">
        <v>880</v>
      </c>
      <c r="J107" s="15" t="s">
        <v>881</v>
      </c>
    </row>
    <row r="108" spans="1:13">
      <c r="A108" s="4" t="s">
        <v>939</v>
      </c>
      <c r="B108" s="38">
        <f>IF('AMD'!B213&gt;0,$B90/'AMD'!B213,0)</f>
        <v>0</v>
      </c>
      <c r="C108" s="38">
        <f>IF('AMD'!C213&gt;0,$C90/'AMD'!C213,0)</f>
        <v>0</v>
      </c>
      <c r="D108" s="38">
        <f>IF('AMD'!D213&gt;0,$D90/'AMD'!D213,0)</f>
        <v>0</v>
      </c>
      <c r="E108" s="38">
        <f>IF('AMD'!E213&gt;0,$E90/'AMD'!E213,0)</f>
        <v>0</v>
      </c>
      <c r="F108" s="38">
        <f>IF('AMD'!F213&gt;0,$F90/'AMD'!F213,0)</f>
        <v>0</v>
      </c>
      <c r="G108" s="38">
        <f>IF('AMD'!G213&gt;0,$G90/'AMD'!G213,0)</f>
        <v>0</v>
      </c>
      <c r="H108" s="38">
        <f>IF('AMD'!H213&gt;0,$H90/'AMD'!H213,0)</f>
        <v>0</v>
      </c>
      <c r="I108" s="38">
        <f>IF('AMD'!I213&gt;0,$I90/'AMD'!I213,0)</f>
        <v>0</v>
      </c>
      <c r="J108" s="38">
        <f>IF('AMD'!J213&gt;0,$J90/'AMD'!J213,0)</f>
        <v>0</v>
      </c>
      <c r="K108" s="17"/>
    </row>
    <row r="110" spans="1:13" ht="21" customHeight="1">
      <c r="A110" s="1" t="s">
        <v>940</v>
      </c>
    </row>
    <row r="111" spans="1:13">
      <c r="A111" s="2" t="s">
        <v>353</v>
      </c>
    </row>
    <row r="112" spans="1:13">
      <c r="A112" s="33" t="s">
        <v>482</v>
      </c>
    </row>
    <row r="113" spans="1:5">
      <c r="A113" s="33" t="s">
        <v>941</v>
      </c>
    </row>
    <row r="114" spans="1:5">
      <c r="A114" s="33" t="s">
        <v>942</v>
      </c>
    </row>
    <row r="115" spans="1:5">
      <c r="A115" s="33" t="s">
        <v>943</v>
      </c>
    </row>
    <row r="116" spans="1:5">
      <c r="A116" s="34" t="s">
        <v>356</v>
      </c>
      <c r="B116" s="34" t="s">
        <v>486</v>
      </c>
      <c r="C116" s="34"/>
      <c r="D116" s="34" t="s">
        <v>487</v>
      </c>
    </row>
    <row r="117" spans="1:5">
      <c r="A117" s="34" t="s">
        <v>359</v>
      </c>
      <c r="B117" s="34" t="s">
        <v>944</v>
      </c>
      <c r="C117" s="34"/>
      <c r="D117" s="34" t="s">
        <v>536</v>
      </c>
    </row>
    <row r="119" spans="1:5">
      <c r="B119" s="31" t="s">
        <v>945</v>
      </c>
      <c r="C119" s="31"/>
    </row>
    <row r="120" spans="1:5">
      <c r="B120" s="15" t="s">
        <v>882</v>
      </c>
      <c r="C120" s="15" t="s">
        <v>883</v>
      </c>
      <c r="D120" s="15" t="s">
        <v>946</v>
      </c>
    </row>
    <row r="121" spans="1:5">
      <c r="A121" s="4" t="s">
        <v>174</v>
      </c>
      <c r="B121" s="38">
        <f>100/'Input'!$F$58*$K$99*'SM'!$B66</f>
        <v>0</v>
      </c>
      <c r="C121" s="38">
        <f>100/'Input'!$F$58*$L$99*'SM'!$C66</f>
        <v>0</v>
      </c>
      <c r="D121" s="38">
        <f>SUM($B121:$C121)</f>
        <v>0</v>
      </c>
      <c r="E121" s="17"/>
    </row>
    <row r="122" spans="1:5">
      <c r="A122" s="4" t="s">
        <v>175</v>
      </c>
      <c r="B122" s="38">
        <f>100/'Input'!$F$58*$K$99*'SM'!$B67</f>
        <v>0</v>
      </c>
      <c r="C122" s="38">
        <f>100/'Input'!$F$58*$L$99*'SM'!$C67</f>
        <v>0</v>
      </c>
      <c r="D122" s="38">
        <f>SUM($B122:$C122)</f>
        <v>0</v>
      </c>
      <c r="E122" s="17"/>
    </row>
    <row r="123" spans="1:5">
      <c r="A123" s="4" t="s">
        <v>211</v>
      </c>
      <c r="B123" s="38">
        <f>100/'Input'!$F$58*$K$99*'SM'!$B68</f>
        <v>0</v>
      </c>
      <c r="C123" s="38">
        <f>100/'Input'!$F$58*$L$99*'SM'!$C68</f>
        <v>0</v>
      </c>
      <c r="D123" s="38">
        <f>SUM($B123:$C123)</f>
        <v>0</v>
      </c>
      <c r="E123" s="17"/>
    </row>
    <row r="124" spans="1:5">
      <c r="A124" s="4" t="s">
        <v>176</v>
      </c>
      <c r="B124" s="38">
        <f>100/'Input'!$F$58*$K$99*'SM'!$B69</f>
        <v>0</v>
      </c>
      <c r="C124" s="38">
        <f>100/'Input'!$F$58*$L$99*'SM'!$C69</f>
        <v>0</v>
      </c>
      <c r="D124" s="38">
        <f>SUM($B124:$C124)</f>
        <v>0</v>
      </c>
      <c r="E124" s="17"/>
    </row>
    <row r="125" spans="1:5">
      <c r="A125" s="4" t="s">
        <v>177</v>
      </c>
      <c r="B125" s="38">
        <f>100/'Input'!$F$58*$K$99*'SM'!$B70</f>
        <v>0</v>
      </c>
      <c r="C125" s="38">
        <f>100/'Input'!$F$58*$L$99*'SM'!$C70</f>
        <v>0</v>
      </c>
      <c r="D125" s="38">
        <f>SUM($B125:$C125)</f>
        <v>0</v>
      </c>
      <c r="E125" s="17"/>
    </row>
    <row r="126" spans="1:5">
      <c r="A126" s="4" t="s">
        <v>221</v>
      </c>
      <c r="B126" s="38">
        <f>100/'Input'!$F$58*$K$99*'SM'!$B71</f>
        <v>0</v>
      </c>
      <c r="C126" s="38">
        <f>100/'Input'!$F$58*$L$99*'SM'!$C71</f>
        <v>0</v>
      </c>
      <c r="D126" s="38">
        <f>SUM($B126:$C126)</f>
        <v>0</v>
      </c>
      <c r="E126" s="17"/>
    </row>
    <row r="127" spans="1:5">
      <c r="A127" s="4" t="s">
        <v>178</v>
      </c>
      <c r="B127" s="38">
        <f>100/'Input'!$F$58*$K$99*'SM'!$B72</f>
        <v>0</v>
      </c>
      <c r="C127" s="38">
        <f>100/'Input'!$F$58*$L$99*'SM'!$C72</f>
        <v>0</v>
      </c>
      <c r="D127" s="38">
        <f>SUM($B127:$C127)</f>
        <v>0</v>
      </c>
      <c r="E127" s="17"/>
    </row>
    <row r="128" spans="1:5">
      <c r="A128" s="4" t="s">
        <v>179</v>
      </c>
      <c r="B128" s="38">
        <f>100/'Input'!$F$58*$K$99*'SM'!$B73</f>
        <v>0</v>
      </c>
      <c r="C128" s="38">
        <f>100/'Input'!$F$58*$L$99*'SM'!$C73</f>
        <v>0</v>
      </c>
      <c r="D128" s="38">
        <f>SUM($B128:$C128)</f>
        <v>0</v>
      </c>
      <c r="E128" s="17"/>
    </row>
    <row r="129" spans="1:5">
      <c r="A129" s="4" t="s">
        <v>195</v>
      </c>
      <c r="B129" s="38">
        <f>100/'Input'!$F$58*$K$99*'SM'!$B74</f>
        <v>0</v>
      </c>
      <c r="C129" s="38">
        <f>100/'Input'!$F$58*$L$99*'SM'!$C74</f>
        <v>0</v>
      </c>
      <c r="D129" s="38">
        <f>SUM($B129:$C129)</f>
        <v>0</v>
      </c>
      <c r="E129" s="17"/>
    </row>
    <row r="130" spans="1:5">
      <c r="A130" s="4" t="s">
        <v>180</v>
      </c>
      <c r="B130" s="38">
        <f>100/'Input'!$F$58*$K$99*'SM'!$B75</f>
        <v>0</v>
      </c>
      <c r="C130" s="38">
        <f>100/'Input'!$F$58*$L$99*'SM'!$C75</f>
        <v>0</v>
      </c>
      <c r="D130" s="38">
        <f>SUM($B130:$C130)</f>
        <v>0</v>
      </c>
      <c r="E130" s="17"/>
    </row>
    <row r="131" spans="1:5">
      <c r="A131" s="4" t="s">
        <v>181</v>
      </c>
      <c r="B131" s="38">
        <f>100/'Input'!$F$58*$K$99*'SM'!$B76</f>
        <v>0</v>
      </c>
      <c r="C131" s="38">
        <f>100/'Input'!$F$58*$L$99*'SM'!$C76</f>
        <v>0</v>
      </c>
      <c r="D131" s="38">
        <f>SUM($B131:$C131)</f>
        <v>0</v>
      </c>
      <c r="E131" s="17"/>
    </row>
    <row r="132" spans="1:5">
      <c r="A132" s="4" t="s">
        <v>182</v>
      </c>
      <c r="B132" s="38">
        <f>100/'Input'!$F$58*$K$99*'SM'!$B77</f>
        <v>0</v>
      </c>
      <c r="C132" s="38">
        <f>100/'Input'!$F$58*$L$99*'SM'!$C77</f>
        <v>0</v>
      </c>
      <c r="D132" s="38">
        <f>SUM($B132:$C132)</f>
        <v>0</v>
      </c>
      <c r="E132" s="17"/>
    </row>
    <row r="133" spans="1:5">
      <c r="A133" s="4" t="s">
        <v>183</v>
      </c>
      <c r="B133" s="38">
        <f>100/'Input'!$F$58*$K$99*'SM'!$B78</f>
        <v>0</v>
      </c>
      <c r="C133" s="38">
        <f>100/'Input'!$F$58*$L$99*'SM'!$C78</f>
        <v>0</v>
      </c>
      <c r="D133" s="38">
        <f>SUM($B133:$C133)</f>
        <v>0</v>
      </c>
      <c r="E133" s="17"/>
    </row>
    <row r="134" spans="1:5">
      <c r="A134" s="4" t="s">
        <v>196</v>
      </c>
      <c r="B134" s="38">
        <f>100/'Input'!$F$58*$K$99*'SM'!$B79</f>
        <v>0</v>
      </c>
      <c r="C134" s="38">
        <f>100/'Input'!$F$58*$L$99*'SM'!$C79</f>
        <v>0</v>
      </c>
      <c r="D134" s="38">
        <f>SUM($B134:$C134)</f>
        <v>0</v>
      </c>
      <c r="E134" s="17"/>
    </row>
    <row r="135" spans="1:5">
      <c r="A135" s="4" t="s">
        <v>243</v>
      </c>
      <c r="B135" s="38">
        <f>100/'Input'!$F$58*$K$99*'SM'!$B80</f>
        <v>0</v>
      </c>
      <c r="C135" s="38">
        <f>100/'Input'!$F$58*$L$99*'SM'!$C80</f>
        <v>0</v>
      </c>
      <c r="D135" s="38">
        <f>SUM($B135:$C135)</f>
        <v>0</v>
      </c>
      <c r="E135" s="17"/>
    </row>
    <row r="136" spans="1:5">
      <c r="A136" s="4" t="s">
        <v>247</v>
      </c>
      <c r="B136" s="38">
        <f>100/'Input'!$F$58*$K$99*'SM'!$B81</f>
        <v>0</v>
      </c>
      <c r="C136" s="38">
        <f>100/'Input'!$F$58*$L$99*'SM'!$C81</f>
        <v>0</v>
      </c>
      <c r="D136" s="38">
        <f>SUM($B136:$C136)</f>
        <v>0</v>
      </c>
      <c r="E136" s="17"/>
    </row>
    <row r="137" spans="1:5">
      <c r="A137" s="4" t="s">
        <v>251</v>
      </c>
      <c r="B137" s="38">
        <f>100/'Input'!$F$58*$K$99*'SM'!$B82</f>
        <v>0</v>
      </c>
      <c r="C137" s="38">
        <f>100/'Input'!$F$58*$L$99*'SM'!$C82</f>
        <v>0</v>
      </c>
      <c r="D137" s="38">
        <f>SUM($B137:$C137)</f>
        <v>0</v>
      </c>
      <c r="E137" s="17"/>
    </row>
    <row r="138" spans="1:5">
      <c r="A138" s="4" t="s">
        <v>255</v>
      </c>
      <c r="B138" s="38">
        <f>100/'Input'!$F$58*$K$99*'SM'!$B83</f>
        <v>0</v>
      </c>
      <c r="C138" s="38">
        <f>100/'Input'!$F$58*$L$99*'SM'!$C83</f>
        <v>0</v>
      </c>
      <c r="D138" s="38">
        <f>SUM($B138:$C138)</f>
        <v>0</v>
      </c>
      <c r="E138" s="17"/>
    </row>
    <row r="139" spans="1:5">
      <c r="A139" s="4" t="s">
        <v>259</v>
      </c>
      <c r="B139" s="38">
        <f>100/'Input'!$F$58*$K$99*'SM'!$B84</f>
        <v>0</v>
      </c>
      <c r="C139" s="38">
        <f>100/'Input'!$F$58*$L$99*'SM'!$C84</f>
        <v>0</v>
      </c>
      <c r="D139" s="38">
        <f>SUM($B139:$C139)</f>
        <v>0</v>
      </c>
      <c r="E139" s="17"/>
    </row>
    <row r="140" spans="1:5">
      <c r="A140" s="4" t="s">
        <v>184</v>
      </c>
      <c r="B140" s="38">
        <f>100/'Input'!$F$58*$K$99*'SM'!$B85</f>
        <v>0</v>
      </c>
      <c r="C140" s="38">
        <f>100/'Input'!$F$58*$L$99*'SM'!$C85</f>
        <v>0</v>
      </c>
      <c r="D140" s="38">
        <f>SUM($B140:$C140)</f>
        <v>0</v>
      </c>
      <c r="E140" s="17"/>
    </row>
    <row r="141" spans="1:5">
      <c r="A141" s="4" t="s">
        <v>185</v>
      </c>
      <c r="B141" s="38">
        <f>100/'Input'!$F$58*$K$99*'SM'!$B86</f>
        <v>0</v>
      </c>
      <c r="C141" s="38">
        <f>100/'Input'!$F$58*$L$99*'SM'!$C86</f>
        <v>0</v>
      </c>
      <c r="D141" s="38">
        <f>SUM($B141:$C141)</f>
        <v>0</v>
      </c>
      <c r="E141" s="17"/>
    </row>
    <row r="142" spans="1:5">
      <c r="A142" s="4" t="s">
        <v>186</v>
      </c>
      <c r="B142" s="38">
        <f>100/'Input'!$F$58*$K$99*'SM'!$B87</f>
        <v>0</v>
      </c>
      <c r="C142" s="38">
        <f>100/'Input'!$F$58*$L$99*'SM'!$C87</f>
        <v>0</v>
      </c>
      <c r="D142" s="38">
        <f>SUM($B142:$C142)</f>
        <v>0</v>
      </c>
      <c r="E142" s="17"/>
    </row>
    <row r="143" spans="1:5">
      <c r="A143" s="4" t="s">
        <v>187</v>
      </c>
      <c r="B143" s="38">
        <f>100/'Input'!$F$58*$K$99*'SM'!$B88</f>
        <v>0</v>
      </c>
      <c r="C143" s="38">
        <f>100/'Input'!$F$58*$L$99*'SM'!$C88</f>
        <v>0</v>
      </c>
      <c r="D143" s="38">
        <f>SUM($B143:$C143)</f>
        <v>0</v>
      </c>
      <c r="E143" s="17"/>
    </row>
    <row r="144" spans="1:5">
      <c r="A144" s="4" t="s">
        <v>188</v>
      </c>
      <c r="B144" s="38">
        <f>100/'Input'!$F$58*$K$99*'SM'!$B89</f>
        <v>0</v>
      </c>
      <c r="C144" s="38">
        <f>100/'Input'!$F$58*$L$99*'SM'!$C89</f>
        <v>0</v>
      </c>
      <c r="D144" s="38">
        <f>SUM($B144:$C144)</f>
        <v>0</v>
      </c>
      <c r="E144" s="17"/>
    </row>
    <row r="145" spans="1:5">
      <c r="A145" s="4" t="s">
        <v>189</v>
      </c>
      <c r="B145" s="38">
        <f>100/'Input'!$F$58*$K$99*'SM'!$B90</f>
        <v>0</v>
      </c>
      <c r="C145" s="38">
        <f>100/'Input'!$F$58*$L$99*'SM'!$C90</f>
        <v>0</v>
      </c>
      <c r="D145" s="38">
        <f>SUM($B145:$C145)</f>
        <v>0</v>
      </c>
      <c r="E145" s="17"/>
    </row>
    <row r="146" spans="1:5">
      <c r="A146" s="4" t="s">
        <v>197</v>
      </c>
      <c r="B146" s="38">
        <f>100/'Input'!$F$58*$K$99*'SM'!$B91</f>
        <v>0</v>
      </c>
      <c r="C146" s="38">
        <f>100/'Input'!$F$58*$L$99*'SM'!$C91</f>
        <v>0</v>
      </c>
      <c r="D146" s="38">
        <f>SUM($B146:$C146)</f>
        <v>0</v>
      </c>
      <c r="E146" s="17"/>
    </row>
    <row r="147" spans="1:5">
      <c r="A147" s="4" t="s">
        <v>198</v>
      </c>
      <c r="B147" s="38">
        <f>100/'Input'!$F$58*$K$99*'SM'!$B92</f>
        <v>0</v>
      </c>
      <c r="C147" s="38">
        <f>100/'Input'!$F$58*$L$99*'SM'!$C92</f>
        <v>0</v>
      </c>
      <c r="D147" s="38">
        <f>SUM($B147:$C147)</f>
        <v>0</v>
      </c>
      <c r="E147" s="17"/>
    </row>
    <row r="149" spans="1:5" ht="21" customHeight="1">
      <c r="A149" s="1" t="s">
        <v>947</v>
      </c>
    </row>
    <row r="150" spans="1:5">
      <c r="A150" s="2" t="s">
        <v>353</v>
      </c>
    </row>
    <row r="151" spans="1:5">
      <c r="A151" s="33" t="s">
        <v>948</v>
      </c>
    </row>
    <row r="152" spans="1:5">
      <c r="A152" s="33" t="s">
        <v>471</v>
      </c>
    </row>
    <row r="153" spans="1:5">
      <c r="A153" s="2" t="s">
        <v>949</v>
      </c>
    </row>
    <row r="155" spans="1:5">
      <c r="B155" s="15" t="s">
        <v>882</v>
      </c>
    </row>
    <row r="156" spans="1:5">
      <c r="A156" s="4" t="s">
        <v>243</v>
      </c>
      <c r="B156" s="38">
        <f>0.1*$K$99*'SM'!$B$35</f>
        <v>0</v>
      </c>
      <c r="C156" s="17"/>
    </row>
    <row r="157" spans="1:5">
      <c r="A157" s="4" t="s">
        <v>247</v>
      </c>
      <c r="B157" s="38">
        <f>0.1*$K$99*'SM'!$B$35</f>
        <v>0</v>
      </c>
      <c r="C157" s="17"/>
    </row>
    <row r="158" spans="1:5">
      <c r="A158" s="4" t="s">
        <v>251</v>
      </c>
      <c r="B158" s="38">
        <f>0.1*$K$99*'SM'!$B$35</f>
        <v>0</v>
      </c>
      <c r="C158" s="17"/>
    </row>
    <row r="159" spans="1:5">
      <c r="A159" s="4" t="s">
        <v>255</v>
      </c>
      <c r="B159" s="38">
        <f>0.1*$K$99*'SM'!$B$35</f>
        <v>0</v>
      </c>
      <c r="C159" s="17"/>
    </row>
    <row r="160" spans="1:5">
      <c r="A160" s="4" t="s">
        <v>259</v>
      </c>
      <c r="B160" s="38">
        <f>0.1*$K$99*'SM'!$B$35</f>
        <v>0</v>
      </c>
      <c r="C160" s="17"/>
    </row>
  </sheetData>
  <sheetProtection sheet="1" objects="1" scenarios="1"/>
  <hyperlinks>
    <hyperlink ref="A5" location="'Input'!B382" display="x1 = 1055. Transmission exit charges (£/year)"/>
    <hyperlink ref="A14" location="'DRM'!B112" display="x1 = 2108. GSP simultaneous maximum load assumed through each network level (MW)"/>
    <hyperlink ref="A15" location="'AMD'!B212" display="x2 = 2613. Forecast simultaneous maximum load (kW) adjusted for standing charges"/>
    <hyperlink ref="A16" location="'Input'!B89" display="x3 = 1020. Gross asset cost by network level (£)"/>
    <hyperlink ref="A24" location="'Multi'!B118" display="x1 = 2407. All units (MWh)"/>
    <hyperlink ref="A36" location="'Otex'!B27" display="x1 = 2703. Annual consumption by tariff for unmetered users (MWh)"/>
    <hyperlink ref="A44" location="'SM'!B65" display="x1 = 2205. Service model assets by tariff (£)"/>
    <hyperlink ref="A45" location="'Loads'!E198" display="x2 = 2304. MPANs (in Equivalent volume for each end user)"/>
    <hyperlink ref="A46" location="'SM'!B34" display="x3 = 2202. LV unmetered service model assets £/(MWh/year)"/>
    <hyperlink ref="A47" location="'Otex'!B39" display="x4 = 2704. Total unmetered units"/>
    <hyperlink ref="A48" location="'Otex'!D55" display="x5 = Service model assets (£) scaled by annual MWh (in Service model asset data)"/>
    <hyperlink ref="A49" location="'Otex'!B55" display="x6 = Service model assets (£) scaled by user count (in Service model asset data)"/>
    <hyperlink ref="A50" location="'Otex'!E55" display="x7 = Service model assets (£) scaled by annual MWh (in Service model asset data)"/>
    <hyperlink ref="A60" location="'Otex'!B19" display="x1 = 2702. Network model assets (£) scaled by load forecast"/>
    <hyperlink ref="A61" location="'Otex'!G55" display="x2 = 2705. Service model assets (£) (in Service model asset data)"/>
    <hyperlink ref="A62" location="'Otex'!B67" display="x3 = Model assets (£) scaled by demand forecast (in Data for allocation of operating expenditure)"/>
    <hyperlink ref="A72" location="'Input'!B387" display="x1 = 1059. Direct cost (£/year) (in Other expenditure)"/>
    <hyperlink ref="A73" location="'Input'!E387" display="x2 = 1059. Network rates (£/year) (in Other expenditure)"/>
    <hyperlink ref="A74" location="'Input'!C387" display="x3 = 1059. Indirect cost (£/year) (in Other expenditure)"/>
    <hyperlink ref="A75" location="'Input'!D387" display="x4 = 1059. Indirect cost proportion (in Other expenditure)"/>
    <hyperlink ref="A83" location="'Otex'!B9" display="x1 = 2701. Operating expenditure coded by network level (£/year)"/>
    <hyperlink ref="A84" location="'Otex'!B78" display="x2 = 2707. Amount of expenditure to be allocated according to asset values (£/year)"/>
    <hyperlink ref="A85" location="'Otex'!M67" display="x3 = 2706. Denominator for allocation of operating expenditure (in Data for allocation of operating expenditure)"/>
    <hyperlink ref="A86" location="'Otex'!B67" display="x4 = 2706. Model assets (£) scaled by demand forecast (in Data for allocation of operating expenditure)"/>
    <hyperlink ref="A94" location="'Otex'!B67" display="x1 = 2706. Model assets (£) scaled by demand forecast (in Data for allocation of operating expenditure)"/>
    <hyperlink ref="A95" location="'Otex'!B89" display="x2 = 2708. Total operating expenditure by network level  (£/year)"/>
    <hyperlink ref="A103" location="'AMD'!B212" display="x1 = 2613. Forecast simultaneous maximum load (kW) adjusted for standing charges"/>
    <hyperlink ref="A104" location="'Otex'!B89" display="x2 = 2708. Total operating expenditure by network level  (£/year)"/>
    <hyperlink ref="A112" location="'Input'!F57" display="x1 = 1010. Days in the charging year (in Financial and general assumptions)"/>
    <hyperlink ref="A113" location="'Otex'!B98" display="x2 = 2709. Operating expenditure percentage by network level"/>
    <hyperlink ref="A114" location="'SM'!B65" display="x3 = 2205. Service model assets by tariff (£)"/>
    <hyperlink ref="A115" location="'Otex'!B120" display="x4 = Operating expenditure p/MPAN/day by level (in Operating expenditure for customer assets p/MPAN/day)"/>
    <hyperlink ref="A151" location="'Otex'!B98" display="x1 = 2709. Operating expenditure percentage by network level"/>
    <hyperlink ref="A152" location="'SM'!B34" display="x2 = 2202. LV unmetered service model assets £/(MWh/year)"/>
  </hyperlinks>
  <pageMargins left="0.7" right="0.7" top="0.75" bottom="0.75" header="0.3" footer="0.3"/>
  <pageSetup paperSize="9" fitToHeight="0" orientation="portrait"/>
  <headerFooter>
    <oddHeader>&amp;L&amp;A&amp;C&amp;R&amp;P of &amp;N</oddHeader>
    <oddFooter>&amp;F</oddFooter>
  </headerFooter>
</worksheet>
</file>

<file path=xl/worksheets/sheet11.xml><?xml version="1.0" encoding="utf-8"?>
<worksheet xmlns="http://schemas.openxmlformats.org/spreadsheetml/2006/main" xmlns:r="http://schemas.openxmlformats.org/officeDocument/2006/relationships">
  <sheetPr>
    <pageSetUpPr fitToPage="1"/>
  </sheetPr>
  <dimension ref="A1:T12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4.7109375" customWidth="1"/>
  </cols>
  <sheetData>
    <row r="1" spans="1:6" ht="21" customHeight="1">
      <c r="A1" s="1">
        <f>"Customer contributions for "&amp;'Input'!B7&amp;" in "&amp;'Input'!C7&amp;" ("&amp;'Input'!D7&amp;")"</f>
        <v>0</v>
      </c>
    </row>
    <row r="2" spans="1:6">
      <c r="A2" s="2" t="s">
        <v>950</v>
      </c>
    </row>
    <row r="4" spans="1:6" ht="21" customHeight="1">
      <c r="A4" s="1" t="s">
        <v>951</v>
      </c>
    </row>
    <row r="6" spans="1:6">
      <c r="B6" s="15" t="s">
        <v>316</v>
      </c>
      <c r="C6" s="15" t="s">
        <v>317</v>
      </c>
      <c r="D6" s="15" t="s">
        <v>318</v>
      </c>
      <c r="E6" s="15" t="s">
        <v>319</v>
      </c>
    </row>
    <row r="7" spans="1:6">
      <c r="A7" s="4" t="s">
        <v>174</v>
      </c>
      <c r="B7" s="41">
        <v>1</v>
      </c>
      <c r="C7" s="41">
        <v>0</v>
      </c>
      <c r="D7" s="41">
        <v>0</v>
      </c>
      <c r="E7" s="41">
        <v>0</v>
      </c>
      <c r="F7" s="17"/>
    </row>
    <row r="8" spans="1:6">
      <c r="A8" s="4" t="s">
        <v>175</v>
      </c>
      <c r="B8" s="41">
        <v>1</v>
      </c>
      <c r="C8" s="41">
        <v>0</v>
      </c>
      <c r="D8" s="41">
        <v>0</v>
      </c>
      <c r="E8" s="41">
        <v>0</v>
      </c>
      <c r="F8" s="17"/>
    </row>
    <row r="9" spans="1:6">
      <c r="A9" s="4" t="s">
        <v>211</v>
      </c>
      <c r="B9" s="41">
        <v>1</v>
      </c>
      <c r="C9" s="41">
        <v>0</v>
      </c>
      <c r="D9" s="41">
        <v>0</v>
      </c>
      <c r="E9" s="41">
        <v>0</v>
      </c>
      <c r="F9" s="17"/>
    </row>
    <row r="10" spans="1:6">
      <c r="A10" s="4" t="s">
        <v>176</v>
      </c>
      <c r="B10" s="41">
        <v>1</v>
      </c>
      <c r="C10" s="41">
        <v>0</v>
      </c>
      <c r="D10" s="41">
        <v>0</v>
      </c>
      <c r="E10" s="41">
        <v>0</v>
      </c>
      <c r="F10" s="17"/>
    </row>
    <row r="11" spans="1:6">
      <c r="A11" s="4" t="s">
        <v>177</v>
      </c>
      <c r="B11" s="41">
        <v>1</v>
      </c>
      <c r="C11" s="41">
        <v>0</v>
      </c>
      <c r="D11" s="41">
        <v>0</v>
      </c>
      <c r="E11" s="41">
        <v>0</v>
      </c>
      <c r="F11" s="17"/>
    </row>
    <row r="12" spans="1:6">
      <c r="A12" s="4" t="s">
        <v>221</v>
      </c>
      <c r="B12" s="41">
        <v>1</v>
      </c>
      <c r="C12" s="41">
        <v>0</v>
      </c>
      <c r="D12" s="41">
        <v>0</v>
      </c>
      <c r="E12" s="41">
        <v>0</v>
      </c>
      <c r="F12" s="17"/>
    </row>
    <row r="13" spans="1:6">
      <c r="A13" s="4" t="s">
        <v>178</v>
      </c>
      <c r="B13" s="41">
        <v>1</v>
      </c>
      <c r="C13" s="41">
        <v>0</v>
      </c>
      <c r="D13" s="41">
        <v>0</v>
      </c>
      <c r="E13" s="41">
        <v>0</v>
      </c>
      <c r="F13" s="17"/>
    </row>
    <row r="14" spans="1:6">
      <c r="A14" s="4" t="s">
        <v>179</v>
      </c>
      <c r="B14" s="41">
        <v>0</v>
      </c>
      <c r="C14" s="41">
        <v>1</v>
      </c>
      <c r="D14" s="41">
        <v>0</v>
      </c>
      <c r="E14" s="41">
        <v>0</v>
      </c>
      <c r="F14" s="17"/>
    </row>
    <row r="15" spans="1:6">
      <c r="A15" s="4" t="s">
        <v>195</v>
      </c>
      <c r="B15" s="41">
        <v>0</v>
      </c>
      <c r="C15" s="41">
        <v>0</v>
      </c>
      <c r="D15" s="41">
        <v>1</v>
      </c>
      <c r="E15" s="41">
        <v>0</v>
      </c>
      <c r="F15" s="17"/>
    </row>
    <row r="16" spans="1:6">
      <c r="A16" s="4" t="s">
        <v>180</v>
      </c>
      <c r="B16" s="41">
        <v>1</v>
      </c>
      <c r="C16" s="41">
        <v>0</v>
      </c>
      <c r="D16" s="41">
        <v>0</v>
      </c>
      <c r="E16" s="41">
        <v>0</v>
      </c>
      <c r="F16" s="17"/>
    </row>
    <row r="17" spans="1:6">
      <c r="A17" s="4" t="s">
        <v>181</v>
      </c>
      <c r="B17" s="41">
        <v>1</v>
      </c>
      <c r="C17" s="41">
        <v>0</v>
      </c>
      <c r="D17" s="41">
        <v>0</v>
      </c>
      <c r="E17" s="41">
        <v>0</v>
      </c>
      <c r="F17" s="17"/>
    </row>
    <row r="18" spans="1:6">
      <c r="A18" s="4" t="s">
        <v>182</v>
      </c>
      <c r="B18" s="41">
        <v>1</v>
      </c>
      <c r="C18" s="41">
        <v>0</v>
      </c>
      <c r="D18" s="41">
        <v>0</v>
      </c>
      <c r="E18" s="41">
        <v>0</v>
      </c>
      <c r="F18" s="17"/>
    </row>
    <row r="19" spans="1:6">
      <c r="A19" s="4" t="s">
        <v>183</v>
      </c>
      <c r="B19" s="41">
        <v>0</v>
      </c>
      <c r="C19" s="41">
        <v>1</v>
      </c>
      <c r="D19" s="41">
        <v>0</v>
      </c>
      <c r="E19" s="41">
        <v>0</v>
      </c>
      <c r="F19" s="17"/>
    </row>
    <row r="20" spans="1:6">
      <c r="A20" s="4" t="s">
        <v>196</v>
      </c>
      <c r="B20" s="41">
        <v>0</v>
      </c>
      <c r="C20" s="41">
        <v>0</v>
      </c>
      <c r="D20" s="41">
        <v>1</v>
      </c>
      <c r="E20" s="41">
        <v>0</v>
      </c>
      <c r="F20" s="17"/>
    </row>
    <row r="21" spans="1:6">
      <c r="A21" s="4" t="s">
        <v>243</v>
      </c>
      <c r="B21" s="41">
        <v>1</v>
      </c>
      <c r="C21" s="41">
        <v>0</v>
      </c>
      <c r="D21" s="41">
        <v>0</v>
      </c>
      <c r="E21" s="41">
        <v>0</v>
      </c>
      <c r="F21" s="17"/>
    </row>
    <row r="22" spans="1:6">
      <c r="A22" s="4" t="s">
        <v>247</v>
      </c>
      <c r="B22" s="41">
        <v>1</v>
      </c>
      <c r="C22" s="41">
        <v>0</v>
      </c>
      <c r="D22" s="41">
        <v>0</v>
      </c>
      <c r="E22" s="41">
        <v>0</v>
      </c>
      <c r="F22" s="17"/>
    </row>
    <row r="23" spans="1:6">
      <c r="A23" s="4" t="s">
        <v>251</v>
      </c>
      <c r="B23" s="41">
        <v>1</v>
      </c>
      <c r="C23" s="41">
        <v>0</v>
      </c>
      <c r="D23" s="41">
        <v>0</v>
      </c>
      <c r="E23" s="41">
        <v>0</v>
      </c>
      <c r="F23" s="17"/>
    </row>
    <row r="24" spans="1:6">
      <c r="A24" s="4" t="s">
        <v>255</v>
      </c>
      <c r="B24" s="41">
        <v>1</v>
      </c>
      <c r="C24" s="41">
        <v>0</v>
      </c>
      <c r="D24" s="41">
        <v>0</v>
      </c>
      <c r="E24" s="41">
        <v>0</v>
      </c>
      <c r="F24" s="17"/>
    </row>
    <row r="25" spans="1:6">
      <c r="A25" s="4" t="s">
        <v>259</v>
      </c>
      <c r="B25" s="41">
        <v>1</v>
      </c>
      <c r="C25" s="41">
        <v>0</v>
      </c>
      <c r="D25" s="41">
        <v>0</v>
      </c>
      <c r="E25" s="41">
        <v>0</v>
      </c>
      <c r="F25" s="17"/>
    </row>
    <row r="26" spans="1:6">
      <c r="A26" s="4" t="s">
        <v>184</v>
      </c>
      <c r="B26" s="41">
        <v>1</v>
      </c>
      <c r="C26" s="41">
        <v>0</v>
      </c>
      <c r="D26" s="41">
        <v>0</v>
      </c>
      <c r="E26" s="41">
        <v>0</v>
      </c>
      <c r="F26" s="17"/>
    </row>
    <row r="27" spans="1:6">
      <c r="A27" s="4" t="s">
        <v>185</v>
      </c>
      <c r="B27" s="41">
        <v>0</v>
      </c>
      <c r="C27" s="41">
        <v>1</v>
      </c>
      <c r="D27" s="41">
        <v>0</v>
      </c>
      <c r="E27" s="41">
        <v>0</v>
      </c>
      <c r="F27" s="17"/>
    </row>
    <row r="28" spans="1:6">
      <c r="A28" s="4" t="s">
        <v>186</v>
      </c>
      <c r="B28" s="41">
        <v>1</v>
      </c>
      <c r="C28" s="41">
        <v>0</v>
      </c>
      <c r="D28" s="41">
        <v>0</v>
      </c>
      <c r="E28" s="41">
        <v>0</v>
      </c>
      <c r="F28" s="17"/>
    </row>
    <row r="29" spans="1:6">
      <c r="A29" s="4" t="s">
        <v>187</v>
      </c>
      <c r="B29" s="41">
        <v>1</v>
      </c>
      <c r="C29" s="41">
        <v>0</v>
      </c>
      <c r="D29" s="41">
        <v>0</v>
      </c>
      <c r="E29" s="41">
        <v>0</v>
      </c>
      <c r="F29" s="17"/>
    </row>
    <row r="30" spans="1:6">
      <c r="A30" s="4" t="s">
        <v>188</v>
      </c>
      <c r="B30" s="41">
        <v>0</v>
      </c>
      <c r="C30" s="41">
        <v>1</v>
      </c>
      <c r="D30" s="41">
        <v>0</v>
      </c>
      <c r="E30" s="41">
        <v>0</v>
      </c>
      <c r="F30" s="17"/>
    </row>
    <row r="31" spans="1:6">
      <c r="A31" s="4" t="s">
        <v>189</v>
      </c>
      <c r="B31" s="41">
        <v>0</v>
      </c>
      <c r="C31" s="41">
        <v>1</v>
      </c>
      <c r="D31" s="41">
        <v>0</v>
      </c>
      <c r="E31" s="41">
        <v>0</v>
      </c>
      <c r="F31" s="17"/>
    </row>
    <row r="32" spans="1:6">
      <c r="A32" s="4" t="s">
        <v>197</v>
      </c>
      <c r="B32" s="41">
        <v>0</v>
      </c>
      <c r="C32" s="41">
        <v>0</v>
      </c>
      <c r="D32" s="41">
        <v>1</v>
      </c>
      <c r="E32" s="41">
        <v>0</v>
      </c>
      <c r="F32" s="17"/>
    </row>
    <row r="33" spans="1:6">
      <c r="A33" s="4" t="s">
        <v>198</v>
      </c>
      <c r="B33" s="41">
        <v>0</v>
      </c>
      <c r="C33" s="41">
        <v>0</v>
      </c>
      <c r="D33" s="41">
        <v>1</v>
      </c>
      <c r="E33" s="41">
        <v>0</v>
      </c>
      <c r="F33" s="17"/>
    </row>
    <row r="35" spans="1:6" ht="21" customHeight="1">
      <c r="A35" s="1" t="s">
        <v>952</v>
      </c>
    </row>
    <row r="36" spans="1:6">
      <c r="A36" s="2" t="s">
        <v>353</v>
      </c>
    </row>
    <row r="37" spans="1:6">
      <c r="A37" s="33" t="s">
        <v>953</v>
      </c>
    </row>
    <row r="38" spans="1:6">
      <c r="A38" s="33" t="s">
        <v>954</v>
      </c>
    </row>
    <row r="39" spans="1:6">
      <c r="A39" s="2" t="s">
        <v>955</v>
      </c>
    </row>
    <row r="41" spans="1:6">
      <c r="B41" s="15" t="s">
        <v>316</v>
      </c>
      <c r="C41" s="15" t="s">
        <v>317</v>
      </c>
      <c r="D41" s="15" t="s">
        <v>318</v>
      </c>
      <c r="E41" s="15" t="s">
        <v>319</v>
      </c>
    </row>
    <row r="42" spans="1:6">
      <c r="A42" s="4" t="s">
        <v>453</v>
      </c>
      <c r="B42" s="40">
        <f>'Input'!$B$396*(1-'Input'!$D$58)</f>
        <v>0</v>
      </c>
      <c r="C42" s="40">
        <f>'Input'!$B$397*(1-'Input'!$D$58)</f>
        <v>0</v>
      </c>
      <c r="D42" s="40">
        <f>'Input'!$B$398*(1-'Input'!$D$58)</f>
        <v>0</v>
      </c>
      <c r="E42" s="40">
        <f>'Input'!$B$399*(1-'Input'!$D$58)</f>
        <v>0</v>
      </c>
      <c r="F42" s="17"/>
    </row>
    <row r="43" spans="1:6">
      <c r="A43" s="4" t="s">
        <v>454</v>
      </c>
      <c r="B43" s="40">
        <f>'Input'!$C$396*(1-'Input'!$D$58)</f>
        <v>0</v>
      </c>
      <c r="C43" s="40">
        <f>'Input'!$C$397*(1-'Input'!$D$58)</f>
        <v>0</v>
      </c>
      <c r="D43" s="40">
        <f>'Input'!$C$398*(1-'Input'!$D$58)</f>
        <v>0</v>
      </c>
      <c r="E43" s="40">
        <f>'Input'!$C$399*(1-'Input'!$D$58)</f>
        <v>0</v>
      </c>
      <c r="F43" s="17"/>
    </row>
    <row r="44" spans="1:6">
      <c r="A44" s="4" t="s">
        <v>455</v>
      </c>
      <c r="B44" s="40">
        <f>'Input'!$D$396*(1-'Input'!$D$58)</f>
        <v>0</v>
      </c>
      <c r="C44" s="40">
        <f>'Input'!$D$397*(1-'Input'!$D$58)</f>
        <v>0</v>
      </c>
      <c r="D44" s="40">
        <f>'Input'!$D$398*(1-'Input'!$D$58)</f>
        <v>0</v>
      </c>
      <c r="E44" s="40">
        <f>'Input'!$D$399*(1-'Input'!$D$58)</f>
        <v>0</v>
      </c>
      <c r="F44" s="17"/>
    </row>
    <row r="45" spans="1:6">
      <c r="A45" s="4" t="s">
        <v>456</v>
      </c>
      <c r="B45" s="40">
        <f>'Input'!$E$396*(1-'Input'!$D$58)</f>
        <v>0</v>
      </c>
      <c r="C45" s="40">
        <f>'Input'!$E$397*(1-'Input'!$D$58)</f>
        <v>0</v>
      </c>
      <c r="D45" s="40">
        <f>'Input'!$E$398*(1-'Input'!$D$58)</f>
        <v>0</v>
      </c>
      <c r="E45" s="40">
        <f>'Input'!$E$399*(1-'Input'!$D$58)</f>
        <v>0</v>
      </c>
      <c r="F45" s="17"/>
    </row>
    <row r="46" spans="1:6">
      <c r="A46" s="4" t="s">
        <v>457</v>
      </c>
      <c r="B46" s="40">
        <f>'Input'!$F$396*(1-'Input'!$D$58)</f>
        <v>0</v>
      </c>
      <c r="C46" s="40">
        <f>'Input'!$F$397*(1-'Input'!$D$58)</f>
        <v>0</v>
      </c>
      <c r="D46" s="40">
        <f>'Input'!$F$398*(1-'Input'!$D$58)</f>
        <v>0</v>
      </c>
      <c r="E46" s="40">
        <f>'Input'!$F$399*(1-'Input'!$D$58)</f>
        <v>0</v>
      </c>
      <c r="F46" s="17"/>
    </row>
    <row r="47" spans="1:6">
      <c r="A47" s="4" t="s">
        <v>458</v>
      </c>
      <c r="B47" s="40">
        <f>'Input'!$G$396*(1-'Input'!$D$58)</f>
        <v>0</v>
      </c>
      <c r="C47" s="40">
        <f>'Input'!$G$397*(1-'Input'!$D$58)</f>
        <v>0</v>
      </c>
      <c r="D47" s="40">
        <f>'Input'!$G$398*(1-'Input'!$D$58)</f>
        <v>0</v>
      </c>
      <c r="E47" s="40">
        <f>'Input'!$G$399*(1-'Input'!$D$58)</f>
        <v>0</v>
      </c>
      <c r="F47" s="17"/>
    </row>
    <row r="48" spans="1:6">
      <c r="A48" s="4" t="s">
        <v>459</v>
      </c>
      <c r="B48" s="40">
        <f>'Input'!$H$396*(1-'Input'!$D$58)</f>
        <v>0</v>
      </c>
      <c r="C48" s="40">
        <f>'Input'!$H$397*(1-'Input'!$D$58)</f>
        <v>0</v>
      </c>
      <c r="D48" s="40">
        <f>'Input'!$H$398*(1-'Input'!$D$58)</f>
        <v>0</v>
      </c>
      <c r="E48" s="40">
        <f>'Input'!$H$399*(1-'Input'!$D$58)</f>
        <v>0</v>
      </c>
      <c r="F48" s="17"/>
    </row>
    <row r="49" spans="1:10">
      <c r="A49" s="4" t="s">
        <v>460</v>
      </c>
      <c r="B49" s="40">
        <f>'Input'!$I$396*(1-'Input'!$D$58)</f>
        <v>0</v>
      </c>
      <c r="C49" s="40">
        <f>'Input'!$I$397*(1-'Input'!$D$58)</f>
        <v>0</v>
      </c>
      <c r="D49" s="40">
        <f>'Input'!$I$398*(1-'Input'!$D$58)</f>
        <v>0</v>
      </c>
      <c r="E49" s="40">
        <f>'Input'!$I$399*(1-'Input'!$D$58)</f>
        <v>0</v>
      </c>
      <c r="F49" s="17"/>
    </row>
    <row r="51" spans="1:10" ht="21" customHeight="1">
      <c r="A51" s="1" t="s">
        <v>956</v>
      </c>
    </row>
    <row r="52" spans="1:10">
      <c r="A52" s="2" t="s">
        <v>353</v>
      </c>
    </row>
    <row r="53" spans="1:10">
      <c r="A53" s="33" t="s">
        <v>957</v>
      </c>
    </row>
    <row r="54" spans="1:10">
      <c r="A54" s="33" t="s">
        <v>958</v>
      </c>
    </row>
    <row r="55" spans="1:10">
      <c r="A55" s="2" t="s">
        <v>366</v>
      </c>
    </row>
    <row r="57" spans="1:10">
      <c r="B57" s="15" t="s">
        <v>308</v>
      </c>
      <c r="C57" s="15" t="s">
        <v>309</v>
      </c>
      <c r="D57" s="15" t="s">
        <v>310</v>
      </c>
      <c r="E57" s="15" t="s">
        <v>311</v>
      </c>
      <c r="F57" s="15" t="s">
        <v>312</v>
      </c>
      <c r="G57" s="15" t="s">
        <v>313</v>
      </c>
      <c r="H57" s="15" t="s">
        <v>314</v>
      </c>
      <c r="I57" s="15" t="s">
        <v>315</v>
      </c>
    </row>
    <row r="58" spans="1:10">
      <c r="A58" s="4" t="s">
        <v>174</v>
      </c>
      <c r="B58" s="40">
        <f>SUMPRODUCT($B7:$E7,$B$42:$E$42)</f>
        <v>0</v>
      </c>
      <c r="C58" s="40">
        <f>SUMPRODUCT($B7:$E7,$B$43:$E$43)</f>
        <v>0</v>
      </c>
      <c r="D58" s="40">
        <f>SUMPRODUCT($B7:$E7,$B$44:$E$44)</f>
        <v>0</v>
      </c>
      <c r="E58" s="40">
        <f>SUMPRODUCT($B7:$E7,$B$45:$E$45)</f>
        <v>0</v>
      </c>
      <c r="F58" s="40">
        <f>SUMPRODUCT($B7:$E7,$B$46:$E$46)</f>
        <v>0</v>
      </c>
      <c r="G58" s="40">
        <f>SUMPRODUCT($B7:$E7,$B$47:$E$47)</f>
        <v>0</v>
      </c>
      <c r="H58" s="40">
        <f>SUMPRODUCT($B7:$E7,$B$48:$E$48)</f>
        <v>0</v>
      </c>
      <c r="I58" s="40">
        <f>SUMPRODUCT($B7:$E7,$B$49:$E$49)</f>
        <v>0</v>
      </c>
      <c r="J58" s="17"/>
    </row>
    <row r="59" spans="1:10">
      <c r="A59" s="4" t="s">
        <v>175</v>
      </c>
      <c r="B59" s="40">
        <f>SUMPRODUCT($B8:$E8,$B$42:$E$42)</f>
        <v>0</v>
      </c>
      <c r="C59" s="40">
        <f>SUMPRODUCT($B8:$E8,$B$43:$E$43)</f>
        <v>0</v>
      </c>
      <c r="D59" s="40">
        <f>SUMPRODUCT($B8:$E8,$B$44:$E$44)</f>
        <v>0</v>
      </c>
      <c r="E59" s="40">
        <f>SUMPRODUCT($B8:$E8,$B$45:$E$45)</f>
        <v>0</v>
      </c>
      <c r="F59" s="40">
        <f>SUMPRODUCT($B8:$E8,$B$46:$E$46)</f>
        <v>0</v>
      </c>
      <c r="G59" s="40">
        <f>SUMPRODUCT($B8:$E8,$B$47:$E$47)</f>
        <v>0</v>
      </c>
      <c r="H59" s="40">
        <f>SUMPRODUCT($B8:$E8,$B$48:$E$48)</f>
        <v>0</v>
      </c>
      <c r="I59" s="40">
        <f>SUMPRODUCT($B8:$E8,$B$49:$E$49)</f>
        <v>0</v>
      </c>
      <c r="J59" s="17"/>
    </row>
    <row r="60" spans="1:10">
      <c r="A60" s="4" t="s">
        <v>211</v>
      </c>
      <c r="B60" s="40">
        <f>SUMPRODUCT($B9:$E9,$B$42:$E$42)</f>
        <v>0</v>
      </c>
      <c r="C60" s="40">
        <f>SUMPRODUCT($B9:$E9,$B$43:$E$43)</f>
        <v>0</v>
      </c>
      <c r="D60" s="40">
        <f>SUMPRODUCT($B9:$E9,$B$44:$E$44)</f>
        <v>0</v>
      </c>
      <c r="E60" s="40">
        <f>SUMPRODUCT($B9:$E9,$B$45:$E$45)</f>
        <v>0</v>
      </c>
      <c r="F60" s="40">
        <f>SUMPRODUCT($B9:$E9,$B$46:$E$46)</f>
        <v>0</v>
      </c>
      <c r="G60" s="40">
        <f>SUMPRODUCT($B9:$E9,$B$47:$E$47)</f>
        <v>0</v>
      </c>
      <c r="H60" s="40">
        <f>SUMPRODUCT($B9:$E9,$B$48:$E$48)</f>
        <v>0</v>
      </c>
      <c r="I60" s="40">
        <f>SUMPRODUCT($B9:$E9,$B$49:$E$49)</f>
        <v>0</v>
      </c>
      <c r="J60" s="17"/>
    </row>
    <row r="61" spans="1:10">
      <c r="A61" s="4" t="s">
        <v>176</v>
      </c>
      <c r="B61" s="40">
        <f>SUMPRODUCT($B10:$E10,$B$42:$E$42)</f>
        <v>0</v>
      </c>
      <c r="C61" s="40">
        <f>SUMPRODUCT($B10:$E10,$B$43:$E$43)</f>
        <v>0</v>
      </c>
      <c r="D61" s="40">
        <f>SUMPRODUCT($B10:$E10,$B$44:$E$44)</f>
        <v>0</v>
      </c>
      <c r="E61" s="40">
        <f>SUMPRODUCT($B10:$E10,$B$45:$E$45)</f>
        <v>0</v>
      </c>
      <c r="F61" s="40">
        <f>SUMPRODUCT($B10:$E10,$B$46:$E$46)</f>
        <v>0</v>
      </c>
      <c r="G61" s="40">
        <f>SUMPRODUCT($B10:$E10,$B$47:$E$47)</f>
        <v>0</v>
      </c>
      <c r="H61" s="40">
        <f>SUMPRODUCT($B10:$E10,$B$48:$E$48)</f>
        <v>0</v>
      </c>
      <c r="I61" s="40">
        <f>SUMPRODUCT($B10:$E10,$B$49:$E$49)</f>
        <v>0</v>
      </c>
      <c r="J61" s="17"/>
    </row>
    <row r="62" spans="1:10">
      <c r="A62" s="4" t="s">
        <v>177</v>
      </c>
      <c r="B62" s="40">
        <f>SUMPRODUCT($B11:$E11,$B$42:$E$42)</f>
        <v>0</v>
      </c>
      <c r="C62" s="40">
        <f>SUMPRODUCT($B11:$E11,$B$43:$E$43)</f>
        <v>0</v>
      </c>
      <c r="D62" s="40">
        <f>SUMPRODUCT($B11:$E11,$B$44:$E$44)</f>
        <v>0</v>
      </c>
      <c r="E62" s="40">
        <f>SUMPRODUCT($B11:$E11,$B$45:$E$45)</f>
        <v>0</v>
      </c>
      <c r="F62" s="40">
        <f>SUMPRODUCT($B11:$E11,$B$46:$E$46)</f>
        <v>0</v>
      </c>
      <c r="G62" s="40">
        <f>SUMPRODUCT($B11:$E11,$B$47:$E$47)</f>
        <v>0</v>
      </c>
      <c r="H62" s="40">
        <f>SUMPRODUCT($B11:$E11,$B$48:$E$48)</f>
        <v>0</v>
      </c>
      <c r="I62" s="40">
        <f>SUMPRODUCT($B11:$E11,$B$49:$E$49)</f>
        <v>0</v>
      </c>
      <c r="J62" s="17"/>
    </row>
    <row r="63" spans="1:10">
      <c r="A63" s="4" t="s">
        <v>221</v>
      </c>
      <c r="B63" s="40">
        <f>SUMPRODUCT($B12:$E12,$B$42:$E$42)</f>
        <v>0</v>
      </c>
      <c r="C63" s="40">
        <f>SUMPRODUCT($B12:$E12,$B$43:$E$43)</f>
        <v>0</v>
      </c>
      <c r="D63" s="40">
        <f>SUMPRODUCT($B12:$E12,$B$44:$E$44)</f>
        <v>0</v>
      </c>
      <c r="E63" s="40">
        <f>SUMPRODUCT($B12:$E12,$B$45:$E$45)</f>
        <v>0</v>
      </c>
      <c r="F63" s="40">
        <f>SUMPRODUCT($B12:$E12,$B$46:$E$46)</f>
        <v>0</v>
      </c>
      <c r="G63" s="40">
        <f>SUMPRODUCT($B12:$E12,$B$47:$E$47)</f>
        <v>0</v>
      </c>
      <c r="H63" s="40">
        <f>SUMPRODUCT($B12:$E12,$B$48:$E$48)</f>
        <v>0</v>
      </c>
      <c r="I63" s="40">
        <f>SUMPRODUCT($B12:$E12,$B$49:$E$49)</f>
        <v>0</v>
      </c>
      <c r="J63" s="17"/>
    </row>
    <row r="64" spans="1:10">
      <c r="A64" s="4" t="s">
        <v>178</v>
      </c>
      <c r="B64" s="40">
        <f>SUMPRODUCT($B13:$E13,$B$42:$E$42)</f>
        <v>0</v>
      </c>
      <c r="C64" s="40">
        <f>SUMPRODUCT($B13:$E13,$B$43:$E$43)</f>
        <v>0</v>
      </c>
      <c r="D64" s="40">
        <f>SUMPRODUCT($B13:$E13,$B$44:$E$44)</f>
        <v>0</v>
      </c>
      <c r="E64" s="40">
        <f>SUMPRODUCT($B13:$E13,$B$45:$E$45)</f>
        <v>0</v>
      </c>
      <c r="F64" s="40">
        <f>SUMPRODUCT($B13:$E13,$B$46:$E$46)</f>
        <v>0</v>
      </c>
      <c r="G64" s="40">
        <f>SUMPRODUCT($B13:$E13,$B$47:$E$47)</f>
        <v>0</v>
      </c>
      <c r="H64" s="40">
        <f>SUMPRODUCT($B13:$E13,$B$48:$E$48)</f>
        <v>0</v>
      </c>
      <c r="I64" s="40">
        <f>SUMPRODUCT($B13:$E13,$B$49:$E$49)</f>
        <v>0</v>
      </c>
      <c r="J64" s="17"/>
    </row>
    <row r="65" spans="1:10">
      <c r="A65" s="4" t="s">
        <v>179</v>
      </c>
      <c r="B65" s="40">
        <f>SUMPRODUCT($B14:$E14,$B$42:$E$42)</f>
        <v>0</v>
      </c>
      <c r="C65" s="40">
        <f>SUMPRODUCT($B14:$E14,$B$43:$E$43)</f>
        <v>0</v>
      </c>
      <c r="D65" s="40">
        <f>SUMPRODUCT($B14:$E14,$B$44:$E$44)</f>
        <v>0</v>
      </c>
      <c r="E65" s="40">
        <f>SUMPRODUCT($B14:$E14,$B$45:$E$45)</f>
        <v>0</v>
      </c>
      <c r="F65" s="40">
        <f>SUMPRODUCT($B14:$E14,$B$46:$E$46)</f>
        <v>0</v>
      </c>
      <c r="G65" s="40">
        <f>SUMPRODUCT($B14:$E14,$B$47:$E$47)</f>
        <v>0</v>
      </c>
      <c r="H65" s="40">
        <f>SUMPRODUCT($B14:$E14,$B$48:$E$48)</f>
        <v>0</v>
      </c>
      <c r="I65" s="40">
        <f>SUMPRODUCT($B14:$E14,$B$49:$E$49)</f>
        <v>0</v>
      </c>
      <c r="J65" s="17"/>
    </row>
    <row r="66" spans="1:10">
      <c r="A66" s="4" t="s">
        <v>195</v>
      </c>
      <c r="B66" s="40">
        <f>SUMPRODUCT($B15:$E15,$B$42:$E$42)</f>
        <v>0</v>
      </c>
      <c r="C66" s="40">
        <f>SUMPRODUCT($B15:$E15,$B$43:$E$43)</f>
        <v>0</v>
      </c>
      <c r="D66" s="40">
        <f>SUMPRODUCT($B15:$E15,$B$44:$E$44)</f>
        <v>0</v>
      </c>
      <c r="E66" s="40">
        <f>SUMPRODUCT($B15:$E15,$B$45:$E$45)</f>
        <v>0</v>
      </c>
      <c r="F66" s="40">
        <f>SUMPRODUCT($B15:$E15,$B$46:$E$46)</f>
        <v>0</v>
      </c>
      <c r="G66" s="40">
        <f>SUMPRODUCT($B15:$E15,$B$47:$E$47)</f>
        <v>0</v>
      </c>
      <c r="H66" s="40">
        <f>SUMPRODUCT($B15:$E15,$B$48:$E$48)</f>
        <v>0</v>
      </c>
      <c r="I66" s="40">
        <f>SUMPRODUCT($B15:$E15,$B$49:$E$49)</f>
        <v>0</v>
      </c>
      <c r="J66" s="17"/>
    </row>
    <row r="67" spans="1:10">
      <c r="A67" s="4" t="s">
        <v>180</v>
      </c>
      <c r="B67" s="40">
        <f>SUMPRODUCT($B16:$E16,$B$42:$E$42)</f>
        <v>0</v>
      </c>
      <c r="C67" s="40">
        <f>SUMPRODUCT($B16:$E16,$B$43:$E$43)</f>
        <v>0</v>
      </c>
      <c r="D67" s="40">
        <f>SUMPRODUCT($B16:$E16,$B$44:$E$44)</f>
        <v>0</v>
      </c>
      <c r="E67" s="40">
        <f>SUMPRODUCT($B16:$E16,$B$45:$E$45)</f>
        <v>0</v>
      </c>
      <c r="F67" s="40">
        <f>SUMPRODUCT($B16:$E16,$B$46:$E$46)</f>
        <v>0</v>
      </c>
      <c r="G67" s="40">
        <f>SUMPRODUCT($B16:$E16,$B$47:$E$47)</f>
        <v>0</v>
      </c>
      <c r="H67" s="40">
        <f>SUMPRODUCT($B16:$E16,$B$48:$E$48)</f>
        <v>0</v>
      </c>
      <c r="I67" s="40">
        <f>SUMPRODUCT($B16:$E16,$B$49:$E$49)</f>
        <v>0</v>
      </c>
      <c r="J67" s="17"/>
    </row>
    <row r="68" spans="1:10">
      <c r="A68" s="4" t="s">
        <v>181</v>
      </c>
      <c r="B68" s="40">
        <f>SUMPRODUCT($B17:$E17,$B$42:$E$42)</f>
        <v>0</v>
      </c>
      <c r="C68" s="40">
        <f>SUMPRODUCT($B17:$E17,$B$43:$E$43)</f>
        <v>0</v>
      </c>
      <c r="D68" s="40">
        <f>SUMPRODUCT($B17:$E17,$B$44:$E$44)</f>
        <v>0</v>
      </c>
      <c r="E68" s="40">
        <f>SUMPRODUCT($B17:$E17,$B$45:$E$45)</f>
        <v>0</v>
      </c>
      <c r="F68" s="40">
        <f>SUMPRODUCT($B17:$E17,$B$46:$E$46)</f>
        <v>0</v>
      </c>
      <c r="G68" s="40">
        <f>SUMPRODUCT($B17:$E17,$B$47:$E$47)</f>
        <v>0</v>
      </c>
      <c r="H68" s="40">
        <f>SUMPRODUCT($B17:$E17,$B$48:$E$48)</f>
        <v>0</v>
      </c>
      <c r="I68" s="40">
        <f>SUMPRODUCT($B17:$E17,$B$49:$E$49)</f>
        <v>0</v>
      </c>
      <c r="J68" s="17"/>
    </row>
    <row r="69" spans="1:10">
      <c r="A69" s="4" t="s">
        <v>182</v>
      </c>
      <c r="B69" s="40">
        <f>SUMPRODUCT($B18:$E18,$B$42:$E$42)</f>
        <v>0</v>
      </c>
      <c r="C69" s="40">
        <f>SUMPRODUCT($B18:$E18,$B$43:$E$43)</f>
        <v>0</v>
      </c>
      <c r="D69" s="40">
        <f>SUMPRODUCT($B18:$E18,$B$44:$E$44)</f>
        <v>0</v>
      </c>
      <c r="E69" s="40">
        <f>SUMPRODUCT($B18:$E18,$B$45:$E$45)</f>
        <v>0</v>
      </c>
      <c r="F69" s="40">
        <f>SUMPRODUCT($B18:$E18,$B$46:$E$46)</f>
        <v>0</v>
      </c>
      <c r="G69" s="40">
        <f>SUMPRODUCT($B18:$E18,$B$47:$E$47)</f>
        <v>0</v>
      </c>
      <c r="H69" s="40">
        <f>SUMPRODUCT($B18:$E18,$B$48:$E$48)</f>
        <v>0</v>
      </c>
      <c r="I69" s="40">
        <f>SUMPRODUCT($B18:$E18,$B$49:$E$49)</f>
        <v>0</v>
      </c>
      <c r="J69" s="17"/>
    </row>
    <row r="70" spans="1:10">
      <c r="A70" s="4" t="s">
        <v>183</v>
      </c>
      <c r="B70" s="40">
        <f>SUMPRODUCT($B19:$E19,$B$42:$E$42)</f>
        <v>0</v>
      </c>
      <c r="C70" s="40">
        <f>SUMPRODUCT($B19:$E19,$B$43:$E$43)</f>
        <v>0</v>
      </c>
      <c r="D70" s="40">
        <f>SUMPRODUCT($B19:$E19,$B$44:$E$44)</f>
        <v>0</v>
      </c>
      <c r="E70" s="40">
        <f>SUMPRODUCT($B19:$E19,$B$45:$E$45)</f>
        <v>0</v>
      </c>
      <c r="F70" s="40">
        <f>SUMPRODUCT($B19:$E19,$B$46:$E$46)</f>
        <v>0</v>
      </c>
      <c r="G70" s="40">
        <f>SUMPRODUCT($B19:$E19,$B$47:$E$47)</f>
        <v>0</v>
      </c>
      <c r="H70" s="40">
        <f>SUMPRODUCT($B19:$E19,$B$48:$E$48)</f>
        <v>0</v>
      </c>
      <c r="I70" s="40">
        <f>SUMPRODUCT($B19:$E19,$B$49:$E$49)</f>
        <v>0</v>
      </c>
      <c r="J70" s="17"/>
    </row>
    <row r="71" spans="1:10">
      <c r="A71" s="4" t="s">
        <v>196</v>
      </c>
      <c r="B71" s="40">
        <f>SUMPRODUCT($B20:$E20,$B$42:$E$42)</f>
        <v>0</v>
      </c>
      <c r="C71" s="40">
        <f>SUMPRODUCT($B20:$E20,$B$43:$E$43)</f>
        <v>0</v>
      </c>
      <c r="D71" s="40">
        <f>SUMPRODUCT($B20:$E20,$B$44:$E$44)</f>
        <v>0</v>
      </c>
      <c r="E71" s="40">
        <f>SUMPRODUCT($B20:$E20,$B$45:$E$45)</f>
        <v>0</v>
      </c>
      <c r="F71" s="40">
        <f>SUMPRODUCT($B20:$E20,$B$46:$E$46)</f>
        <v>0</v>
      </c>
      <c r="G71" s="40">
        <f>SUMPRODUCT($B20:$E20,$B$47:$E$47)</f>
        <v>0</v>
      </c>
      <c r="H71" s="40">
        <f>SUMPRODUCT($B20:$E20,$B$48:$E$48)</f>
        <v>0</v>
      </c>
      <c r="I71" s="40">
        <f>SUMPRODUCT($B20:$E20,$B$49:$E$49)</f>
        <v>0</v>
      </c>
      <c r="J71" s="17"/>
    </row>
    <row r="72" spans="1:10">
      <c r="A72" s="4" t="s">
        <v>243</v>
      </c>
      <c r="B72" s="40">
        <f>SUMPRODUCT($B21:$E21,$B$42:$E$42)</f>
        <v>0</v>
      </c>
      <c r="C72" s="40">
        <f>SUMPRODUCT($B21:$E21,$B$43:$E$43)</f>
        <v>0</v>
      </c>
      <c r="D72" s="40">
        <f>SUMPRODUCT($B21:$E21,$B$44:$E$44)</f>
        <v>0</v>
      </c>
      <c r="E72" s="40">
        <f>SUMPRODUCT($B21:$E21,$B$45:$E$45)</f>
        <v>0</v>
      </c>
      <c r="F72" s="40">
        <f>SUMPRODUCT($B21:$E21,$B$46:$E$46)</f>
        <v>0</v>
      </c>
      <c r="G72" s="40">
        <f>SUMPRODUCT($B21:$E21,$B$47:$E$47)</f>
        <v>0</v>
      </c>
      <c r="H72" s="40">
        <f>SUMPRODUCT($B21:$E21,$B$48:$E$48)</f>
        <v>0</v>
      </c>
      <c r="I72" s="40">
        <f>SUMPRODUCT($B21:$E21,$B$49:$E$49)</f>
        <v>0</v>
      </c>
      <c r="J72" s="17"/>
    </row>
    <row r="73" spans="1:10">
      <c r="A73" s="4" t="s">
        <v>247</v>
      </c>
      <c r="B73" s="40">
        <f>SUMPRODUCT($B22:$E22,$B$42:$E$42)</f>
        <v>0</v>
      </c>
      <c r="C73" s="40">
        <f>SUMPRODUCT($B22:$E22,$B$43:$E$43)</f>
        <v>0</v>
      </c>
      <c r="D73" s="40">
        <f>SUMPRODUCT($B22:$E22,$B$44:$E$44)</f>
        <v>0</v>
      </c>
      <c r="E73" s="40">
        <f>SUMPRODUCT($B22:$E22,$B$45:$E$45)</f>
        <v>0</v>
      </c>
      <c r="F73" s="40">
        <f>SUMPRODUCT($B22:$E22,$B$46:$E$46)</f>
        <v>0</v>
      </c>
      <c r="G73" s="40">
        <f>SUMPRODUCT($B22:$E22,$B$47:$E$47)</f>
        <v>0</v>
      </c>
      <c r="H73" s="40">
        <f>SUMPRODUCT($B22:$E22,$B$48:$E$48)</f>
        <v>0</v>
      </c>
      <c r="I73" s="40">
        <f>SUMPRODUCT($B22:$E22,$B$49:$E$49)</f>
        <v>0</v>
      </c>
      <c r="J73" s="17"/>
    </row>
    <row r="74" spans="1:10">
      <c r="A74" s="4" t="s">
        <v>251</v>
      </c>
      <c r="B74" s="40">
        <f>SUMPRODUCT($B23:$E23,$B$42:$E$42)</f>
        <v>0</v>
      </c>
      <c r="C74" s="40">
        <f>SUMPRODUCT($B23:$E23,$B$43:$E$43)</f>
        <v>0</v>
      </c>
      <c r="D74" s="40">
        <f>SUMPRODUCT($B23:$E23,$B$44:$E$44)</f>
        <v>0</v>
      </c>
      <c r="E74" s="40">
        <f>SUMPRODUCT($B23:$E23,$B$45:$E$45)</f>
        <v>0</v>
      </c>
      <c r="F74" s="40">
        <f>SUMPRODUCT($B23:$E23,$B$46:$E$46)</f>
        <v>0</v>
      </c>
      <c r="G74" s="40">
        <f>SUMPRODUCT($B23:$E23,$B$47:$E$47)</f>
        <v>0</v>
      </c>
      <c r="H74" s="40">
        <f>SUMPRODUCT($B23:$E23,$B$48:$E$48)</f>
        <v>0</v>
      </c>
      <c r="I74" s="40">
        <f>SUMPRODUCT($B23:$E23,$B$49:$E$49)</f>
        <v>0</v>
      </c>
      <c r="J74" s="17"/>
    </row>
    <row r="75" spans="1:10">
      <c r="A75" s="4" t="s">
        <v>255</v>
      </c>
      <c r="B75" s="40">
        <f>SUMPRODUCT($B24:$E24,$B$42:$E$42)</f>
        <v>0</v>
      </c>
      <c r="C75" s="40">
        <f>SUMPRODUCT($B24:$E24,$B$43:$E$43)</f>
        <v>0</v>
      </c>
      <c r="D75" s="40">
        <f>SUMPRODUCT($B24:$E24,$B$44:$E$44)</f>
        <v>0</v>
      </c>
      <c r="E75" s="40">
        <f>SUMPRODUCT($B24:$E24,$B$45:$E$45)</f>
        <v>0</v>
      </c>
      <c r="F75" s="40">
        <f>SUMPRODUCT($B24:$E24,$B$46:$E$46)</f>
        <v>0</v>
      </c>
      <c r="G75" s="40">
        <f>SUMPRODUCT($B24:$E24,$B$47:$E$47)</f>
        <v>0</v>
      </c>
      <c r="H75" s="40">
        <f>SUMPRODUCT($B24:$E24,$B$48:$E$48)</f>
        <v>0</v>
      </c>
      <c r="I75" s="40">
        <f>SUMPRODUCT($B24:$E24,$B$49:$E$49)</f>
        <v>0</v>
      </c>
      <c r="J75" s="17"/>
    </row>
    <row r="76" spans="1:10">
      <c r="A76" s="4" t="s">
        <v>259</v>
      </c>
      <c r="B76" s="40">
        <f>SUMPRODUCT($B25:$E25,$B$42:$E$42)</f>
        <v>0</v>
      </c>
      <c r="C76" s="40">
        <f>SUMPRODUCT($B25:$E25,$B$43:$E$43)</f>
        <v>0</v>
      </c>
      <c r="D76" s="40">
        <f>SUMPRODUCT($B25:$E25,$B$44:$E$44)</f>
        <v>0</v>
      </c>
      <c r="E76" s="40">
        <f>SUMPRODUCT($B25:$E25,$B$45:$E$45)</f>
        <v>0</v>
      </c>
      <c r="F76" s="40">
        <f>SUMPRODUCT($B25:$E25,$B$46:$E$46)</f>
        <v>0</v>
      </c>
      <c r="G76" s="40">
        <f>SUMPRODUCT($B25:$E25,$B$47:$E$47)</f>
        <v>0</v>
      </c>
      <c r="H76" s="40">
        <f>SUMPRODUCT($B25:$E25,$B$48:$E$48)</f>
        <v>0</v>
      </c>
      <c r="I76" s="40">
        <f>SUMPRODUCT($B25:$E25,$B$49:$E$49)</f>
        <v>0</v>
      </c>
      <c r="J76" s="17"/>
    </row>
    <row r="77" spans="1:10">
      <c r="A77" s="4" t="s">
        <v>184</v>
      </c>
      <c r="B77" s="40">
        <f>SUMPRODUCT($B26:$E26,$B$42:$E$42)</f>
        <v>0</v>
      </c>
      <c r="C77" s="40">
        <f>SUMPRODUCT($B26:$E26,$B$43:$E$43)</f>
        <v>0</v>
      </c>
      <c r="D77" s="40">
        <f>SUMPRODUCT($B26:$E26,$B$44:$E$44)</f>
        <v>0</v>
      </c>
      <c r="E77" s="40">
        <f>SUMPRODUCT($B26:$E26,$B$45:$E$45)</f>
        <v>0</v>
      </c>
      <c r="F77" s="40">
        <f>SUMPRODUCT($B26:$E26,$B$46:$E$46)</f>
        <v>0</v>
      </c>
      <c r="G77" s="40">
        <f>SUMPRODUCT($B26:$E26,$B$47:$E$47)</f>
        <v>0</v>
      </c>
      <c r="H77" s="40">
        <f>SUMPRODUCT($B26:$E26,$B$48:$E$48)</f>
        <v>0</v>
      </c>
      <c r="I77" s="40">
        <f>SUMPRODUCT($B26:$E26,$B$49:$E$49)</f>
        <v>0</v>
      </c>
      <c r="J77" s="17"/>
    </row>
    <row r="78" spans="1:10">
      <c r="A78" s="4" t="s">
        <v>185</v>
      </c>
      <c r="B78" s="40">
        <f>SUMPRODUCT($B27:$E27,$B$42:$E$42)</f>
        <v>0</v>
      </c>
      <c r="C78" s="40">
        <f>SUMPRODUCT($B27:$E27,$B$43:$E$43)</f>
        <v>0</v>
      </c>
      <c r="D78" s="40">
        <f>SUMPRODUCT($B27:$E27,$B$44:$E$44)</f>
        <v>0</v>
      </c>
      <c r="E78" s="40">
        <f>SUMPRODUCT($B27:$E27,$B$45:$E$45)</f>
        <v>0</v>
      </c>
      <c r="F78" s="40">
        <f>SUMPRODUCT($B27:$E27,$B$46:$E$46)</f>
        <v>0</v>
      </c>
      <c r="G78" s="40">
        <f>SUMPRODUCT($B27:$E27,$B$47:$E$47)</f>
        <v>0</v>
      </c>
      <c r="H78" s="40">
        <f>SUMPRODUCT($B27:$E27,$B$48:$E$48)</f>
        <v>0</v>
      </c>
      <c r="I78" s="40">
        <f>SUMPRODUCT($B27:$E27,$B$49:$E$49)</f>
        <v>0</v>
      </c>
      <c r="J78" s="17"/>
    </row>
    <row r="79" spans="1:10">
      <c r="A79" s="4" t="s">
        <v>186</v>
      </c>
      <c r="B79" s="40">
        <f>SUMPRODUCT($B28:$E28,$B$42:$E$42)</f>
        <v>0</v>
      </c>
      <c r="C79" s="40">
        <f>SUMPRODUCT($B28:$E28,$B$43:$E$43)</f>
        <v>0</v>
      </c>
      <c r="D79" s="40">
        <f>SUMPRODUCT($B28:$E28,$B$44:$E$44)</f>
        <v>0</v>
      </c>
      <c r="E79" s="40">
        <f>SUMPRODUCT($B28:$E28,$B$45:$E$45)</f>
        <v>0</v>
      </c>
      <c r="F79" s="40">
        <f>SUMPRODUCT($B28:$E28,$B$46:$E$46)</f>
        <v>0</v>
      </c>
      <c r="G79" s="40">
        <f>SUMPRODUCT($B28:$E28,$B$47:$E$47)</f>
        <v>0</v>
      </c>
      <c r="H79" s="40">
        <f>SUMPRODUCT($B28:$E28,$B$48:$E$48)</f>
        <v>0</v>
      </c>
      <c r="I79" s="40">
        <f>SUMPRODUCT($B28:$E28,$B$49:$E$49)</f>
        <v>0</v>
      </c>
      <c r="J79" s="17"/>
    </row>
    <row r="80" spans="1:10">
      <c r="A80" s="4" t="s">
        <v>187</v>
      </c>
      <c r="B80" s="40">
        <f>SUMPRODUCT($B29:$E29,$B$42:$E$42)</f>
        <v>0</v>
      </c>
      <c r="C80" s="40">
        <f>SUMPRODUCT($B29:$E29,$B$43:$E$43)</f>
        <v>0</v>
      </c>
      <c r="D80" s="40">
        <f>SUMPRODUCT($B29:$E29,$B$44:$E$44)</f>
        <v>0</v>
      </c>
      <c r="E80" s="40">
        <f>SUMPRODUCT($B29:$E29,$B$45:$E$45)</f>
        <v>0</v>
      </c>
      <c r="F80" s="40">
        <f>SUMPRODUCT($B29:$E29,$B$46:$E$46)</f>
        <v>0</v>
      </c>
      <c r="G80" s="40">
        <f>SUMPRODUCT($B29:$E29,$B$47:$E$47)</f>
        <v>0</v>
      </c>
      <c r="H80" s="40">
        <f>SUMPRODUCT($B29:$E29,$B$48:$E$48)</f>
        <v>0</v>
      </c>
      <c r="I80" s="40">
        <f>SUMPRODUCT($B29:$E29,$B$49:$E$49)</f>
        <v>0</v>
      </c>
      <c r="J80" s="17"/>
    </row>
    <row r="81" spans="1:20">
      <c r="A81" s="4" t="s">
        <v>188</v>
      </c>
      <c r="B81" s="40">
        <f>SUMPRODUCT($B30:$E30,$B$42:$E$42)</f>
        <v>0</v>
      </c>
      <c r="C81" s="40">
        <f>SUMPRODUCT($B30:$E30,$B$43:$E$43)</f>
        <v>0</v>
      </c>
      <c r="D81" s="40">
        <f>SUMPRODUCT($B30:$E30,$B$44:$E$44)</f>
        <v>0</v>
      </c>
      <c r="E81" s="40">
        <f>SUMPRODUCT($B30:$E30,$B$45:$E$45)</f>
        <v>0</v>
      </c>
      <c r="F81" s="40">
        <f>SUMPRODUCT($B30:$E30,$B$46:$E$46)</f>
        <v>0</v>
      </c>
      <c r="G81" s="40">
        <f>SUMPRODUCT($B30:$E30,$B$47:$E$47)</f>
        <v>0</v>
      </c>
      <c r="H81" s="40">
        <f>SUMPRODUCT($B30:$E30,$B$48:$E$48)</f>
        <v>0</v>
      </c>
      <c r="I81" s="40">
        <f>SUMPRODUCT($B30:$E30,$B$49:$E$49)</f>
        <v>0</v>
      </c>
      <c r="J81" s="17"/>
    </row>
    <row r="82" spans="1:20">
      <c r="A82" s="4" t="s">
        <v>189</v>
      </c>
      <c r="B82" s="40">
        <f>SUMPRODUCT($B31:$E31,$B$42:$E$42)</f>
        <v>0</v>
      </c>
      <c r="C82" s="40">
        <f>SUMPRODUCT($B31:$E31,$B$43:$E$43)</f>
        <v>0</v>
      </c>
      <c r="D82" s="40">
        <f>SUMPRODUCT($B31:$E31,$B$44:$E$44)</f>
        <v>0</v>
      </c>
      <c r="E82" s="40">
        <f>SUMPRODUCT($B31:$E31,$B$45:$E$45)</f>
        <v>0</v>
      </c>
      <c r="F82" s="40">
        <f>SUMPRODUCT($B31:$E31,$B$46:$E$46)</f>
        <v>0</v>
      </c>
      <c r="G82" s="40">
        <f>SUMPRODUCT($B31:$E31,$B$47:$E$47)</f>
        <v>0</v>
      </c>
      <c r="H82" s="40">
        <f>SUMPRODUCT($B31:$E31,$B$48:$E$48)</f>
        <v>0</v>
      </c>
      <c r="I82" s="40">
        <f>SUMPRODUCT($B31:$E31,$B$49:$E$49)</f>
        <v>0</v>
      </c>
      <c r="J82" s="17"/>
    </row>
    <row r="83" spans="1:20">
      <c r="A83" s="4" t="s">
        <v>197</v>
      </c>
      <c r="B83" s="40">
        <f>SUMPRODUCT($B32:$E32,$B$42:$E$42)</f>
        <v>0</v>
      </c>
      <c r="C83" s="40">
        <f>SUMPRODUCT($B32:$E32,$B$43:$E$43)</f>
        <v>0</v>
      </c>
      <c r="D83" s="40">
        <f>SUMPRODUCT($B32:$E32,$B$44:$E$44)</f>
        <v>0</v>
      </c>
      <c r="E83" s="40">
        <f>SUMPRODUCT($B32:$E32,$B$45:$E$45)</f>
        <v>0</v>
      </c>
      <c r="F83" s="40">
        <f>SUMPRODUCT($B32:$E32,$B$46:$E$46)</f>
        <v>0</v>
      </c>
      <c r="G83" s="40">
        <f>SUMPRODUCT($B32:$E32,$B$47:$E$47)</f>
        <v>0</v>
      </c>
      <c r="H83" s="40">
        <f>SUMPRODUCT($B32:$E32,$B$48:$E$48)</f>
        <v>0</v>
      </c>
      <c r="I83" s="40">
        <f>SUMPRODUCT($B32:$E32,$B$49:$E$49)</f>
        <v>0</v>
      </c>
      <c r="J83" s="17"/>
    </row>
    <row r="84" spans="1:20">
      <c r="A84" s="4" t="s">
        <v>198</v>
      </c>
      <c r="B84" s="40">
        <f>SUMPRODUCT($B33:$E33,$B$42:$E$42)</f>
        <v>0</v>
      </c>
      <c r="C84" s="40">
        <f>SUMPRODUCT($B33:$E33,$B$43:$E$43)</f>
        <v>0</v>
      </c>
      <c r="D84" s="40">
        <f>SUMPRODUCT($B33:$E33,$B$44:$E$44)</f>
        <v>0</v>
      </c>
      <c r="E84" s="40">
        <f>SUMPRODUCT($B33:$E33,$B$45:$E$45)</f>
        <v>0</v>
      </c>
      <c r="F84" s="40">
        <f>SUMPRODUCT($B33:$E33,$B$46:$E$46)</f>
        <v>0</v>
      </c>
      <c r="G84" s="40">
        <f>SUMPRODUCT($B33:$E33,$B$47:$E$47)</f>
        <v>0</v>
      </c>
      <c r="H84" s="40">
        <f>SUMPRODUCT($B33:$E33,$B$48:$E$48)</f>
        <v>0</v>
      </c>
      <c r="I84" s="40">
        <f>SUMPRODUCT($B33:$E33,$B$49:$E$49)</f>
        <v>0</v>
      </c>
      <c r="J84" s="17"/>
    </row>
    <row r="86" spans="1:20" ht="21" customHeight="1">
      <c r="A86" s="1" t="s">
        <v>959</v>
      </c>
    </row>
    <row r="87" spans="1:20">
      <c r="A87" s="2" t="s">
        <v>353</v>
      </c>
    </row>
    <row r="88" spans="1:20">
      <c r="A88" s="2" t="s">
        <v>960</v>
      </c>
    </row>
    <row r="89" spans="1:20">
      <c r="A89" s="2" t="s">
        <v>961</v>
      </c>
    </row>
    <row r="90" spans="1:20">
      <c r="A90" s="33" t="s">
        <v>962</v>
      </c>
    </row>
    <row r="91" spans="1:20">
      <c r="A91" s="2" t="s">
        <v>396</v>
      </c>
    </row>
    <row r="93" spans="1:20">
      <c r="B93" s="15" t="s">
        <v>142</v>
      </c>
      <c r="C93" s="15" t="s">
        <v>308</v>
      </c>
      <c r="D93" s="15" t="s">
        <v>309</v>
      </c>
      <c r="E93" s="15" t="s">
        <v>310</v>
      </c>
      <c r="F93" s="15" t="s">
        <v>311</v>
      </c>
      <c r="G93" s="15" t="s">
        <v>312</v>
      </c>
      <c r="H93" s="15" t="s">
        <v>313</v>
      </c>
      <c r="I93" s="15" t="s">
        <v>314</v>
      </c>
      <c r="J93" s="15" t="s">
        <v>315</v>
      </c>
      <c r="K93" s="15" t="s">
        <v>296</v>
      </c>
      <c r="L93" s="15" t="s">
        <v>874</v>
      </c>
      <c r="M93" s="15" t="s">
        <v>875</v>
      </c>
      <c r="N93" s="15" t="s">
        <v>876</v>
      </c>
      <c r="O93" s="15" t="s">
        <v>877</v>
      </c>
      <c r="P93" s="15" t="s">
        <v>878</v>
      </c>
      <c r="Q93" s="15" t="s">
        <v>879</v>
      </c>
      <c r="R93" s="15" t="s">
        <v>880</v>
      </c>
      <c r="S93" s="15" t="s">
        <v>881</v>
      </c>
    </row>
    <row r="94" spans="1:20">
      <c r="A94" s="4" t="s">
        <v>174</v>
      </c>
      <c r="B94" s="41">
        <v>0</v>
      </c>
      <c r="C94" s="42">
        <f>$B58</f>
        <v>0</v>
      </c>
      <c r="D94" s="42">
        <f>$C58</f>
        <v>0</v>
      </c>
      <c r="E94" s="42">
        <f>$D58</f>
        <v>0</v>
      </c>
      <c r="F94" s="42">
        <f>$E58</f>
        <v>0</v>
      </c>
      <c r="G94" s="42">
        <f>$F58</f>
        <v>0</v>
      </c>
      <c r="H94" s="42">
        <f>$G58</f>
        <v>0</v>
      </c>
      <c r="I94" s="42">
        <f>$H58</f>
        <v>0</v>
      </c>
      <c r="J94" s="42">
        <f>$I58</f>
        <v>0</v>
      </c>
      <c r="K94" s="41">
        <v>0</v>
      </c>
      <c r="L94" s="41">
        <v>0</v>
      </c>
      <c r="M94" s="41">
        <v>0</v>
      </c>
      <c r="N94" s="41">
        <v>0</v>
      </c>
      <c r="O94" s="41">
        <v>0</v>
      </c>
      <c r="P94" s="41">
        <v>0</v>
      </c>
      <c r="Q94" s="41">
        <v>0</v>
      </c>
      <c r="R94" s="41">
        <v>0</v>
      </c>
      <c r="S94" s="41">
        <v>0</v>
      </c>
      <c r="T94" s="17"/>
    </row>
    <row r="95" spans="1:20">
      <c r="A95" s="4" t="s">
        <v>175</v>
      </c>
      <c r="B95" s="41">
        <v>0</v>
      </c>
      <c r="C95" s="42">
        <f>$B59</f>
        <v>0</v>
      </c>
      <c r="D95" s="42">
        <f>$C59</f>
        <v>0</v>
      </c>
      <c r="E95" s="42">
        <f>$D59</f>
        <v>0</v>
      </c>
      <c r="F95" s="42">
        <f>$E59</f>
        <v>0</v>
      </c>
      <c r="G95" s="42">
        <f>$F59</f>
        <v>0</v>
      </c>
      <c r="H95" s="42">
        <f>$G59</f>
        <v>0</v>
      </c>
      <c r="I95" s="42">
        <f>$H59</f>
        <v>0</v>
      </c>
      <c r="J95" s="42">
        <f>$I59</f>
        <v>0</v>
      </c>
      <c r="K95" s="41">
        <v>0</v>
      </c>
      <c r="L95" s="41">
        <v>0</v>
      </c>
      <c r="M95" s="41">
        <v>0</v>
      </c>
      <c r="N95" s="41">
        <v>0</v>
      </c>
      <c r="O95" s="41">
        <v>0</v>
      </c>
      <c r="P95" s="41">
        <v>0</v>
      </c>
      <c r="Q95" s="41">
        <v>0</v>
      </c>
      <c r="R95" s="41">
        <v>0</v>
      </c>
      <c r="S95" s="41">
        <v>0</v>
      </c>
      <c r="T95" s="17"/>
    </row>
    <row r="96" spans="1:20">
      <c r="A96" s="4" t="s">
        <v>211</v>
      </c>
      <c r="B96" s="41">
        <v>0</v>
      </c>
      <c r="C96" s="42">
        <f>$B60</f>
        <v>0</v>
      </c>
      <c r="D96" s="42">
        <f>$C60</f>
        <v>0</v>
      </c>
      <c r="E96" s="42">
        <f>$D60</f>
        <v>0</v>
      </c>
      <c r="F96" s="42">
        <f>$E60</f>
        <v>0</v>
      </c>
      <c r="G96" s="42">
        <f>$F60</f>
        <v>0</v>
      </c>
      <c r="H96" s="42">
        <f>$G60</f>
        <v>0</v>
      </c>
      <c r="I96" s="42">
        <f>$H60</f>
        <v>0</v>
      </c>
      <c r="J96" s="42">
        <f>$I60</f>
        <v>0</v>
      </c>
      <c r="K96" s="41">
        <v>0</v>
      </c>
      <c r="L96" s="41">
        <v>0</v>
      </c>
      <c r="M96" s="41">
        <v>0</v>
      </c>
      <c r="N96" s="41">
        <v>0</v>
      </c>
      <c r="O96" s="41">
        <v>0</v>
      </c>
      <c r="P96" s="41">
        <v>0</v>
      </c>
      <c r="Q96" s="41">
        <v>0</v>
      </c>
      <c r="R96" s="41">
        <v>0</v>
      </c>
      <c r="S96" s="41">
        <v>0</v>
      </c>
      <c r="T96" s="17"/>
    </row>
    <row r="97" spans="1:20">
      <c r="A97" s="4" t="s">
        <v>176</v>
      </c>
      <c r="B97" s="41">
        <v>0</v>
      </c>
      <c r="C97" s="42">
        <f>$B61</f>
        <v>0</v>
      </c>
      <c r="D97" s="42">
        <f>$C61</f>
        <v>0</v>
      </c>
      <c r="E97" s="42">
        <f>$D61</f>
        <v>0</v>
      </c>
      <c r="F97" s="42">
        <f>$E61</f>
        <v>0</v>
      </c>
      <c r="G97" s="42">
        <f>$F61</f>
        <v>0</v>
      </c>
      <c r="H97" s="42">
        <f>$G61</f>
        <v>0</v>
      </c>
      <c r="I97" s="42">
        <f>$H61</f>
        <v>0</v>
      </c>
      <c r="J97" s="42">
        <f>$I61</f>
        <v>0</v>
      </c>
      <c r="K97" s="41">
        <v>0</v>
      </c>
      <c r="L97" s="41">
        <v>0</v>
      </c>
      <c r="M97" s="41">
        <v>0</v>
      </c>
      <c r="N97" s="41">
        <v>0</v>
      </c>
      <c r="O97" s="41">
        <v>0</v>
      </c>
      <c r="P97" s="41">
        <v>0</v>
      </c>
      <c r="Q97" s="41">
        <v>0</v>
      </c>
      <c r="R97" s="41">
        <v>0</v>
      </c>
      <c r="S97" s="41">
        <v>0</v>
      </c>
      <c r="T97" s="17"/>
    </row>
    <row r="98" spans="1:20">
      <c r="A98" s="4" t="s">
        <v>177</v>
      </c>
      <c r="B98" s="41">
        <v>0</v>
      </c>
      <c r="C98" s="42">
        <f>$B62</f>
        <v>0</v>
      </c>
      <c r="D98" s="42">
        <f>$C62</f>
        <v>0</v>
      </c>
      <c r="E98" s="42">
        <f>$D62</f>
        <v>0</v>
      </c>
      <c r="F98" s="42">
        <f>$E62</f>
        <v>0</v>
      </c>
      <c r="G98" s="42">
        <f>$F62</f>
        <v>0</v>
      </c>
      <c r="H98" s="42">
        <f>$G62</f>
        <v>0</v>
      </c>
      <c r="I98" s="42">
        <f>$H62</f>
        <v>0</v>
      </c>
      <c r="J98" s="42">
        <f>$I62</f>
        <v>0</v>
      </c>
      <c r="K98" s="41">
        <v>0</v>
      </c>
      <c r="L98" s="41">
        <v>0</v>
      </c>
      <c r="M98" s="41">
        <v>0</v>
      </c>
      <c r="N98" s="41">
        <v>0</v>
      </c>
      <c r="O98" s="41">
        <v>0</v>
      </c>
      <c r="P98" s="41">
        <v>0</v>
      </c>
      <c r="Q98" s="41">
        <v>0</v>
      </c>
      <c r="R98" s="41">
        <v>0</v>
      </c>
      <c r="S98" s="41">
        <v>0</v>
      </c>
      <c r="T98" s="17"/>
    </row>
    <row r="99" spans="1:20">
      <c r="A99" s="4" t="s">
        <v>221</v>
      </c>
      <c r="B99" s="41">
        <v>0</v>
      </c>
      <c r="C99" s="42">
        <f>$B63</f>
        <v>0</v>
      </c>
      <c r="D99" s="42">
        <f>$C63</f>
        <v>0</v>
      </c>
      <c r="E99" s="42">
        <f>$D63</f>
        <v>0</v>
      </c>
      <c r="F99" s="42">
        <f>$E63</f>
        <v>0</v>
      </c>
      <c r="G99" s="42">
        <f>$F63</f>
        <v>0</v>
      </c>
      <c r="H99" s="42">
        <f>$G63</f>
        <v>0</v>
      </c>
      <c r="I99" s="42">
        <f>$H63</f>
        <v>0</v>
      </c>
      <c r="J99" s="42">
        <f>$I63</f>
        <v>0</v>
      </c>
      <c r="K99" s="41">
        <v>0</v>
      </c>
      <c r="L99" s="41">
        <v>0</v>
      </c>
      <c r="M99" s="41">
        <v>0</v>
      </c>
      <c r="N99" s="41">
        <v>0</v>
      </c>
      <c r="O99" s="41">
        <v>0</v>
      </c>
      <c r="P99" s="41">
        <v>0</v>
      </c>
      <c r="Q99" s="41">
        <v>0</v>
      </c>
      <c r="R99" s="41">
        <v>0</v>
      </c>
      <c r="S99" s="41">
        <v>0</v>
      </c>
      <c r="T99" s="17"/>
    </row>
    <row r="100" spans="1:20">
      <c r="A100" s="4" t="s">
        <v>178</v>
      </c>
      <c r="B100" s="41">
        <v>0</v>
      </c>
      <c r="C100" s="42">
        <f>$B64</f>
        <v>0</v>
      </c>
      <c r="D100" s="42">
        <f>$C64</f>
        <v>0</v>
      </c>
      <c r="E100" s="42">
        <f>$D64</f>
        <v>0</v>
      </c>
      <c r="F100" s="42">
        <f>$E64</f>
        <v>0</v>
      </c>
      <c r="G100" s="42">
        <f>$F64</f>
        <v>0</v>
      </c>
      <c r="H100" s="42">
        <f>$G64</f>
        <v>0</v>
      </c>
      <c r="I100" s="42">
        <f>$H64</f>
        <v>0</v>
      </c>
      <c r="J100" s="42">
        <f>$I64</f>
        <v>0</v>
      </c>
      <c r="K100" s="41">
        <v>0</v>
      </c>
      <c r="L100" s="41">
        <v>0</v>
      </c>
      <c r="M100" s="41">
        <v>0</v>
      </c>
      <c r="N100" s="41">
        <v>0</v>
      </c>
      <c r="O100" s="41">
        <v>0</v>
      </c>
      <c r="P100" s="41">
        <v>0</v>
      </c>
      <c r="Q100" s="41">
        <v>0</v>
      </c>
      <c r="R100" s="41">
        <v>0</v>
      </c>
      <c r="S100" s="41">
        <v>0</v>
      </c>
      <c r="T100" s="17"/>
    </row>
    <row r="101" spans="1:20">
      <c r="A101" s="4" t="s">
        <v>179</v>
      </c>
      <c r="B101" s="41">
        <v>0</v>
      </c>
      <c r="C101" s="42">
        <f>$B65</f>
        <v>0</v>
      </c>
      <c r="D101" s="42">
        <f>$C65</f>
        <v>0</v>
      </c>
      <c r="E101" s="42">
        <f>$D65</f>
        <v>0</v>
      </c>
      <c r="F101" s="42">
        <f>$E65</f>
        <v>0</v>
      </c>
      <c r="G101" s="42">
        <f>$F65</f>
        <v>0</v>
      </c>
      <c r="H101" s="42">
        <f>$G65</f>
        <v>0</v>
      </c>
      <c r="I101" s="42">
        <f>$H65</f>
        <v>0</v>
      </c>
      <c r="J101" s="42">
        <f>$I65</f>
        <v>0</v>
      </c>
      <c r="K101" s="41">
        <v>0</v>
      </c>
      <c r="L101" s="41">
        <v>0</v>
      </c>
      <c r="M101" s="41">
        <v>0</v>
      </c>
      <c r="N101" s="41">
        <v>0</v>
      </c>
      <c r="O101" s="41">
        <v>0</v>
      </c>
      <c r="P101" s="41">
        <v>0</v>
      </c>
      <c r="Q101" s="41">
        <v>0</v>
      </c>
      <c r="R101" s="41">
        <v>0</v>
      </c>
      <c r="S101" s="41">
        <v>0</v>
      </c>
      <c r="T101" s="17"/>
    </row>
    <row r="102" spans="1:20">
      <c r="A102" s="4" t="s">
        <v>195</v>
      </c>
      <c r="B102" s="41">
        <v>0</v>
      </c>
      <c r="C102" s="42">
        <f>$B66</f>
        <v>0</v>
      </c>
      <c r="D102" s="42">
        <f>$C66</f>
        <v>0</v>
      </c>
      <c r="E102" s="42">
        <f>$D66</f>
        <v>0</v>
      </c>
      <c r="F102" s="42">
        <f>$E66</f>
        <v>0</v>
      </c>
      <c r="G102" s="42">
        <f>$F66</f>
        <v>0</v>
      </c>
      <c r="H102" s="42">
        <f>$G66</f>
        <v>0</v>
      </c>
      <c r="I102" s="42">
        <f>$H66</f>
        <v>0</v>
      </c>
      <c r="J102" s="42">
        <f>$I66</f>
        <v>0</v>
      </c>
      <c r="K102" s="41">
        <v>0</v>
      </c>
      <c r="L102" s="41">
        <v>0</v>
      </c>
      <c r="M102" s="41">
        <v>0</v>
      </c>
      <c r="N102" s="41">
        <v>0</v>
      </c>
      <c r="O102" s="41">
        <v>0</v>
      </c>
      <c r="P102" s="41">
        <v>0</v>
      </c>
      <c r="Q102" s="41">
        <v>0</v>
      </c>
      <c r="R102" s="41">
        <v>0</v>
      </c>
      <c r="S102" s="41">
        <v>0</v>
      </c>
      <c r="T102" s="17"/>
    </row>
    <row r="103" spans="1:20">
      <c r="A103" s="4" t="s">
        <v>180</v>
      </c>
      <c r="B103" s="41">
        <v>0</v>
      </c>
      <c r="C103" s="42">
        <f>$B67</f>
        <v>0</v>
      </c>
      <c r="D103" s="42">
        <f>$C67</f>
        <v>0</v>
      </c>
      <c r="E103" s="42">
        <f>$D67</f>
        <v>0</v>
      </c>
      <c r="F103" s="42">
        <f>$E67</f>
        <v>0</v>
      </c>
      <c r="G103" s="42">
        <f>$F67</f>
        <v>0</v>
      </c>
      <c r="H103" s="42">
        <f>$G67</f>
        <v>0</v>
      </c>
      <c r="I103" s="42">
        <f>$H67</f>
        <v>0</v>
      </c>
      <c r="J103" s="42">
        <f>$I67</f>
        <v>0</v>
      </c>
      <c r="K103" s="41">
        <v>0</v>
      </c>
      <c r="L103" s="41">
        <v>0</v>
      </c>
      <c r="M103" s="41">
        <v>0</v>
      </c>
      <c r="N103" s="41">
        <v>0</v>
      </c>
      <c r="O103" s="41">
        <v>0</v>
      </c>
      <c r="P103" s="41">
        <v>0</v>
      </c>
      <c r="Q103" s="41">
        <v>0</v>
      </c>
      <c r="R103" s="41">
        <v>0</v>
      </c>
      <c r="S103" s="41">
        <v>0</v>
      </c>
      <c r="T103" s="17"/>
    </row>
    <row r="104" spans="1:20">
      <c r="A104" s="4" t="s">
        <v>181</v>
      </c>
      <c r="B104" s="41">
        <v>0</v>
      </c>
      <c r="C104" s="42">
        <f>$B68</f>
        <v>0</v>
      </c>
      <c r="D104" s="42">
        <f>$C68</f>
        <v>0</v>
      </c>
      <c r="E104" s="42">
        <f>$D68</f>
        <v>0</v>
      </c>
      <c r="F104" s="42">
        <f>$E68</f>
        <v>0</v>
      </c>
      <c r="G104" s="42">
        <f>$F68</f>
        <v>0</v>
      </c>
      <c r="H104" s="42">
        <f>$G68</f>
        <v>0</v>
      </c>
      <c r="I104" s="42">
        <f>$H68</f>
        <v>0</v>
      </c>
      <c r="J104" s="42">
        <f>$I68</f>
        <v>0</v>
      </c>
      <c r="K104" s="41">
        <v>0</v>
      </c>
      <c r="L104" s="41">
        <v>0</v>
      </c>
      <c r="M104" s="41">
        <v>0</v>
      </c>
      <c r="N104" s="41">
        <v>0</v>
      </c>
      <c r="O104" s="41">
        <v>0</v>
      </c>
      <c r="P104" s="41">
        <v>0</v>
      </c>
      <c r="Q104" s="41">
        <v>0</v>
      </c>
      <c r="R104" s="41">
        <v>0</v>
      </c>
      <c r="S104" s="41">
        <v>0</v>
      </c>
      <c r="T104" s="17"/>
    </row>
    <row r="105" spans="1:20">
      <c r="A105" s="4" t="s">
        <v>182</v>
      </c>
      <c r="B105" s="41">
        <v>0</v>
      </c>
      <c r="C105" s="42">
        <f>$B69</f>
        <v>0</v>
      </c>
      <c r="D105" s="42">
        <f>$C69</f>
        <v>0</v>
      </c>
      <c r="E105" s="42">
        <f>$D69</f>
        <v>0</v>
      </c>
      <c r="F105" s="42">
        <f>$E69</f>
        <v>0</v>
      </c>
      <c r="G105" s="42">
        <f>$F69</f>
        <v>0</v>
      </c>
      <c r="H105" s="42">
        <f>$G69</f>
        <v>0</v>
      </c>
      <c r="I105" s="42">
        <f>$H69</f>
        <v>0</v>
      </c>
      <c r="J105" s="42">
        <f>$I69</f>
        <v>0</v>
      </c>
      <c r="K105" s="41">
        <v>0</v>
      </c>
      <c r="L105" s="41">
        <v>0</v>
      </c>
      <c r="M105" s="41">
        <v>0</v>
      </c>
      <c r="N105" s="41">
        <v>0</v>
      </c>
      <c r="O105" s="41">
        <v>0</v>
      </c>
      <c r="P105" s="41">
        <v>0</v>
      </c>
      <c r="Q105" s="41">
        <v>0</v>
      </c>
      <c r="R105" s="41">
        <v>0</v>
      </c>
      <c r="S105" s="41">
        <v>0</v>
      </c>
      <c r="T105" s="17"/>
    </row>
    <row r="106" spans="1:20">
      <c r="A106" s="4" t="s">
        <v>183</v>
      </c>
      <c r="B106" s="41">
        <v>0</v>
      </c>
      <c r="C106" s="42">
        <f>$B70</f>
        <v>0</v>
      </c>
      <c r="D106" s="42">
        <f>$C70</f>
        <v>0</v>
      </c>
      <c r="E106" s="42">
        <f>$D70</f>
        <v>0</v>
      </c>
      <c r="F106" s="42">
        <f>$E70</f>
        <v>0</v>
      </c>
      <c r="G106" s="42">
        <f>$F70</f>
        <v>0</v>
      </c>
      <c r="H106" s="42">
        <f>$G70</f>
        <v>0</v>
      </c>
      <c r="I106" s="42">
        <f>$H70</f>
        <v>0</v>
      </c>
      <c r="J106" s="42">
        <f>$I70</f>
        <v>0</v>
      </c>
      <c r="K106" s="41">
        <v>0</v>
      </c>
      <c r="L106" s="41">
        <v>0</v>
      </c>
      <c r="M106" s="41">
        <v>0</v>
      </c>
      <c r="N106" s="41">
        <v>0</v>
      </c>
      <c r="O106" s="41">
        <v>0</v>
      </c>
      <c r="P106" s="41">
        <v>0</v>
      </c>
      <c r="Q106" s="41">
        <v>0</v>
      </c>
      <c r="R106" s="41">
        <v>0</v>
      </c>
      <c r="S106" s="41">
        <v>0</v>
      </c>
      <c r="T106" s="17"/>
    </row>
    <row r="107" spans="1:20">
      <c r="A107" s="4" t="s">
        <v>196</v>
      </c>
      <c r="B107" s="41">
        <v>0</v>
      </c>
      <c r="C107" s="42">
        <f>$B71</f>
        <v>0</v>
      </c>
      <c r="D107" s="42">
        <f>$C71</f>
        <v>0</v>
      </c>
      <c r="E107" s="42">
        <f>$D71</f>
        <v>0</v>
      </c>
      <c r="F107" s="42">
        <f>$E71</f>
        <v>0</v>
      </c>
      <c r="G107" s="42">
        <f>$F71</f>
        <v>0</v>
      </c>
      <c r="H107" s="42">
        <f>$G71</f>
        <v>0</v>
      </c>
      <c r="I107" s="42">
        <f>$H71</f>
        <v>0</v>
      </c>
      <c r="J107" s="42">
        <f>$I71</f>
        <v>0</v>
      </c>
      <c r="K107" s="41">
        <v>0</v>
      </c>
      <c r="L107" s="41">
        <v>0</v>
      </c>
      <c r="M107" s="41">
        <v>0</v>
      </c>
      <c r="N107" s="41">
        <v>0</v>
      </c>
      <c r="O107" s="41">
        <v>0</v>
      </c>
      <c r="P107" s="41">
        <v>0</v>
      </c>
      <c r="Q107" s="41">
        <v>0</v>
      </c>
      <c r="R107" s="41">
        <v>0</v>
      </c>
      <c r="S107" s="41">
        <v>0</v>
      </c>
      <c r="T107" s="17"/>
    </row>
    <row r="108" spans="1:20">
      <c r="A108" s="4" t="s">
        <v>243</v>
      </c>
      <c r="B108" s="41">
        <v>0</v>
      </c>
      <c r="C108" s="42">
        <f>$B72</f>
        <v>0</v>
      </c>
      <c r="D108" s="42">
        <f>$C72</f>
        <v>0</v>
      </c>
      <c r="E108" s="42">
        <f>$D72</f>
        <v>0</v>
      </c>
      <c r="F108" s="42">
        <f>$E72</f>
        <v>0</v>
      </c>
      <c r="G108" s="42">
        <f>$F72</f>
        <v>0</v>
      </c>
      <c r="H108" s="42">
        <f>$G72</f>
        <v>0</v>
      </c>
      <c r="I108" s="42">
        <f>$H72</f>
        <v>0</v>
      </c>
      <c r="J108" s="42">
        <f>$I72</f>
        <v>0</v>
      </c>
      <c r="K108" s="41">
        <v>0</v>
      </c>
      <c r="L108" s="41">
        <v>0</v>
      </c>
      <c r="M108" s="41">
        <v>0</v>
      </c>
      <c r="N108" s="41">
        <v>0</v>
      </c>
      <c r="O108" s="41">
        <v>0</v>
      </c>
      <c r="P108" s="41">
        <v>0</v>
      </c>
      <c r="Q108" s="41">
        <v>0</v>
      </c>
      <c r="R108" s="41">
        <v>0</v>
      </c>
      <c r="S108" s="41">
        <v>0</v>
      </c>
      <c r="T108" s="17"/>
    </row>
    <row r="109" spans="1:20">
      <c r="A109" s="4" t="s">
        <v>247</v>
      </c>
      <c r="B109" s="41">
        <v>0</v>
      </c>
      <c r="C109" s="42">
        <f>$B73</f>
        <v>0</v>
      </c>
      <c r="D109" s="42">
        <f>$C73</f>
        <v>0</v>
      </c>
      <c r="E109" s="42">
        <f>$D73</f>
        <v>0</v>
      </c>
      <c r="F109" s="42">
        <f>$E73</f>
        <v>0</v>
      </c>
      <c r="G109" s="42">
        <f>$F73</f>
        <v>0</v>
      </c>
      <c r="H109" s="42">
        <f>$G73</f>
        <v>0</v>
      </c>
      <c r="I109" s="42">
        <f>$H73</f>
        <v>0</v>
      </c>
      <c r="J109" s="42">
        <f>$I73</f>
        <v>0</v>
      </c>
      <c r="K109" s="41">
        <v>0</v>
      </c>
      <c r="L109" s="41">
        <v>0</v>
      </c>
      <c r="M109" s="41">
        <v>0</v>
      </c>
      <c r="N109" s="41">
        <v>0</v>
      </c>
      <c r="O109" s="41">
        <v>0</v>
      </c>
      <c r="P109" s="41">
        <v>0</v>
      </c>
      <c r="Q109" s="41">
        <v>0</v>
      </c>
      <c r="R109" s="41">
        <v>0</v>
      </c>
      <c r="S109" s="41">
        <v>0</v>
      </c>
      <c r="T109" s="17"/>
    </row>
    <row r="110" spans="1:20">
      <c r="A110" s="4" t="s">
        <v>251</v>
      </c>
      <c r="B110" s="41">
        <v>0</v>
      </c>
      <c r="C110" s="42">
        <f>$B74</f>
        <v>0</v>
      </c>
      <c r="D110" s="42">
        <f>$C74</f>
        <v>0</v>
      </c>
      <c r="E110" s="42">
        <f>$D74</f>
        <v>0</v>
      </c>
      <c r="F110" s="42">
        <f>$E74</f>
        <v>0</v>
      </c>
      <c r="G110" s="42">
        <f>$F74</f>
        <v>0</v>
      </c>
      <c r="H110" s="42">
        <f>$G74</f>
        <v>0</v>
      </c>
      <c r="I110" s="42">
        <f>$H74</f>
        <v>0</v>
      </c>
      <c r="J110" s="42">
        <f>$I74</f>
        <v>0</v>
      </c>
      <c r="K110" s="41">
        <v>0</v>
      </c>
      <c r="L110" s="41">
        <v>0</v>
      </c>
      <c r="M110" s="41">
        <v>0</v>
      </c>
      <c r="N110" s="41">
        <v>0</v>
      </c>
      <c r="O110" s="41">
        <v>0</v>
      </c>
      <c r="P110" s="41">
        <v>0</v>
      </c>
      <c r="Q110" s="41">
        <v>0</v>
      </c>
      <c r="R110" s="41">
        <v>0</v>
      </c>
      <c r="S110" s="41">
        <v>0</v>
      </c>
      <c r="T110" s="17"/>
    </row>
    <row r="111" spans="1:20">
      <c r="A111" s="4" t="s">
        <v>255</v>
      </c>
      <c r="B111" s="41">
        <v>0</v>
      </c>
      <c r="C111" s="42">
        <f>$B75</f>
        <v>0</v>
      </c>
      <c r="D111" s="42">
        <f>$C75</f>
        <v>0</v>
      </c>
      <c r="E111" s="42">
        <f>$D75</f>
        <v>0</v>
      </c>
      <c r="F111" s="42">
        <f>$E75</f>
        <v>0</v>
      </c>
      <c r="G111" s="42">
        <f>$F75</f>
        <v>0</v>
      </c>
      <c r="H111" s="42">
        <f>$G75</f>
        <v>0</v>
      </c>
      <c r="I111" s="42">
        <f>$H75</f>
        <v>0</v>
      </c>
      <c r="J111" s="42">
        <f>$I75</f>
        <v>0</v>
      </c>
      <c r="K111" s="41">
        <v>0</v>
      </c>
      <c r="L111" s="41">
        <v>0</v>
      </c>
      <c r="M111" s="41">
        <v>0</v>
      </c>
      <c r="N111" s="41">
        <v>0</v>
      </c>
      <c r="O111" s="41">
        <v>0</v>
      </c>
      <c r="P111" s="41">
        <v>0</v>
      </c>
      <c r="Q111" s="41">
        <v>0</v>
      </c>
      <c r="R111" s="41">
        <v>0</v>
      </c>
      <c r="S111" s="41">
        <v>0</v>
      </c>
      <c r="T111" s="17"/>
    </row>
    <row r="112" spans="1:20">
      <c r="A112" s="4" t="s">
        <v>259</v>
      </c>
      <c r="B112" s="41">
        <v>0</v>
      </c>
      <c r="C112" s="42">
        <f>$B76</f>
        <v>0</v>
      </c>
      <c r="D112" s="42">
        <f>$C76</f>
        <v>0</v>
      </c>
      <c r="E112" s="42">
        <f>$D76</f>
        <v>0</v>
      </c>
      <c r="F112" s="42">
        <f>$E76</f>
        <v>0</v>
      </c>
      <c r="G112" s="42">
        <f>$F76</f>
        <v>0</v>
      </c>
      <c r="H112" s="42">
        <f>$G76</f>
        <v>0</v>
      </c>
      <c r="I112" s="42">
        <f>$H76</f>
        <v>0</v>
      </c>
      <c r="J112" s="42">
        <f>$I76</f>
        <v>0</v>
      </c>
      <c r="K112" s="41">
        <v>0</v>
      </c>
      <c r="L112" s="41">
        <v>0</v>
      </c>
      <c r="M112" s="41">
        <v>0</v>
      </c>
      <c r="N112" s="41">
        <v>0</v>
      </c>
      <c r="O112" s="41">
        <v>0</v>
      </c>
      <c r="P112" s="41">
        <v>0</v>
      </c>
      <c r="Q112" s="41">
        <v>0</v>
      </c>
      <c r="R112" s="41">
        <v>0</v>
      </c>
      <c r="S112" s="41">
        <v>0</v>
      </c>
      <c r="T112" s="17"/>
    </row>
    <row r="113" spans="1:20">
      <c r="A113" s="4" t="s">
        <v>184</v>
      </c>
      <c r="B113" s="41">
        <v>0</v>
      </c>
      <c r="C113" s="42">
        <f>$B77</f>
        <v>0</v>
      </c>
      <c r="D113" s="42">
        <f>$C77</f>
        <v>0</v>
      </c>
      <c r="E113" s="42">
        <f>$D77</f>
        <v>0</v>
      </c>
      <c r="F113" s="42">
        <f>$E77</f>
        <v>0</v>
      </c>
      <c r="G113" s="42">
        <f>$F77</f>
        <v>0</v>
      </c>
      <c r="H113" s="42">
        <f>$G77</f>
        <v>0</v>
      </c>
      <c r="I113" s="42">
        <f>$H77</f>
        <v>0</v>
      </c>
      <c r="J113" s="42">
        <f>$I77</f>
        <v>0</v>
      </c>
      <c r="K113" s="41">
        <v>0</v>
      </c>
      <c r="L113" s="41">
        <v>0</v>
      </c>
      <c r="M113" s="41">
        <v>0</v>
      </c>
      <c r="N113" s="41">
        <v>0</v>
      </c>
      <c r="O113" s="41">
        <v>0</v>
      </c>
      <c r="P113" s="41">
        <v>0</v>
      </c>
      <c r="Q113" s="41">
        <v>0</v>
      </c>
      <c r="R113" s="41">
        <v>0</v>
      </c>
      <c r="S113" s="41">
        <v>0</v>
      </c>
      <c r="T113" s="17"/>
    </row>
    <row r="114" spans="1:20">
      <c r="A114" s="4" t="s">
        <v>185</v>
      </c>
      <c r="B114" s="41">
        <v>0</v>
      </c>
      <c r="C114" s="42">
        <f>$B78</f>
        <v>0</v>
      </c>
      <c r="D114" s="42">
        <f>$C78</f>
        <v>0</v>
      </c>
      <c r="E114" s="42">
        <f>$D78</f>
        <v>0</v>
      </c>
      <c r="F114" s="42">
        <f>$E78</f>
        <v>0</v>
      </c>
      <c r="G114" s="42">
        <f>$F78</f>
        <v>0</v>
      </c>
      <c r="H114" s="42">
        <f>$G78</f>
        <v>0</v>
      </c>
      <c r="I114" s="42">
        <f>$H78</f>
        <v>0</v>
      </c>
      <c r="J114" s="42">
        <f>$I78</f>
        <v>0</v>
      </c>
      <c r="K114" s="41">
        <v>0</v>
      </c>
      <c r="L114" s="41">
        <v>0</v>
      </c>
      <c r="M114" s="41">
        <v>0</v>
      </c>
      <c r="N114" s="41">
        <v>0</v>
      </c>
      <c r="O114" s="41">
        <v>0</v>
      </c>
      <c r="P114" s="41">
        <v>0</v>
      </c>
      <c r="Q114" s="41">
        <v>0</v>
      </c>
      <c r="R114" s="41">
        <v>0</v>
      </c>
      <c r="S114" s="41">
        <v>0</v>
      </c>
      <c r="T114" s="17"/>
    </row>
    <row r="115" spans="1:20">
      <c r="A115" s="4" t="s">
        <v>186</v>
      </c>
      <c r="B115" s="41">
        <v>0</v>
      </c>
      <c r="C115" s="42">
        <f>$B79</f>
        <v>0</v>
      </c>
      <c r="D115" s="42">
        <f>$C79</f>
        <v>0</v>
      </c>
      <c r="E115" s="42">
        <f>$D79</f>
        <v>0</v>
      </c>
      <c r="F115" s="42">
        <f>$E79</f>
        <v>0</v>
      </c>
      <c r="G115" s="42">
        <f>$F79</f>
        <v>0</v>
      </c>
      <c r="H115" s="42">
        <f>$G79</f>
        <v>0</v>
      </c>
      <c r="I115" s="42">
        <f>$H79</f>
        <v>0</v>
      </c>
      <c r="J115" s="42">
        <f>$I79</f>
        <v>0</v>
      </c>
      <c r="K115" s="41">
        <v>0</v>
      </c>
      <c r="L115" s="41">
        <v>0</v>
      </c>
      <c r="M115" s="41">
        <v>0</v>
      </c>
      <c r="N115" s="41">
        <v>0</v>
      </c>
      <c r="O115" s="41">
        <v>0</v>
      </c>
      <c r="P115" s="41">
        <v>0</v>
      </c>
      <c r="Q115" s="41">
        <v>0</v>
      </c>
      <c r="R115" s="41">
        <v>0</v>
      </c>
      <c r="S115" s="41">
        <v>0</v>
      </c>
      <c r="T115" s="17"/>
    </row>
    <row r="116" spans="1:20">
      <c r="A116" s="4" t="s">
        <v>187</v>
      </c>
      <c r="B116" s="41">
        <v>0</v>
      </c>
      <c r="C116" s="42">
        <f>$B80</f>
        <v>0</v>
      </c>
      <c r="D116" s="42">
        <f>$C80</f>
        <v>0</v>
      </c>
      <c r="E116" s="42">
        <f>$D80</f>
        <v>0</v>
      </c>
      <c r="F116" s="42">
        <f>$E80</f>
        <v>0</v>
      </c>
      <c r="G116" s="42">
        <f>$F80</f>
        <v>0</v>
      </c>
      <c r="H116" s="42">
        <f>$G80</f>
        <v>0</v>
      </c>
      <c r="I116" s="42">
        <f>$H80</f>
        <v>0</v>
      </c>
      <c r="J116" s="42">
        <f>$I80</f>
        <v>0</v>
      </c>
      <c r="K116" s="41">
        <v>0</v>
      </c>
      <c r="L116" s="41">
        <v>0</v>
      </c>
      <c r="M116" s="41">
        <v>0</v>
      </c>
      <c r="N116" s="41">
        <v>0</v>
      </c>
      <c r="O116" s="41">
        <v>0</v>
      </c>
      <c r="P116" s="41">
        <v>0</v>
      </c>
      <c r="Q116" s="41">
        <v>0</v>
      </c>
      <c r="R116" s="41">
        <v>0</v>
      </c>
      <c r="S116" s="41">
        <v>0</v>
      </c>
      <c r="T116" s="17"/>
    </row>
    <row r="117" spans="1:20">
      <c r="A117" s="4" t="s">
        <v>188</v>
      </c>
      <c r="B117" s="41">
        <v>0</v>
      </c>
      <c r="C117" s="42">
        <f>$B81</f>
        <v>0</v>
      </c>
      <c r="D117" s="42">
        <f>$C81</f>
        <v>0</v>
      </c>
      <c r="E117" s="42">
        <f>$D81</f>
        <v>0</v>
      </c>
      <c r="F117" s="42">
        <f>$E81</f>
        <v>0</v>
      </c>
      <c r="G117" s="42">
        <f>$F81</f>
        <v>0</v>
      </c>
      <c r="H117" s="42">
        <f>$G81</f>
        <v>0</v>
      </c>
      <c r="I117" s="42">
        <f>$H81</f>
        <v>0</v>
      </c>
      <c r="J117" s="42">
        <f>$I81</f>
        <v>0</v>
      </c>
      <c r="K117" s="41">
        <v>0</v>
      </c>
      <c r="L117" s="41">
        <v>0</v>
      </c>
      <c r="M117" s="41">
        <v>0</v>
      </c>
      <c r="N117" s="41">
        <v>0</v>
      </c>
      <c r="O117" s="41">
        <v>0</v>
      </c>
      <c r="P117" s="41">
        <v>0</v>
      </c>
      <c r="Q117" s="41">
        <v>0</v>
      </c>
      <c r="R117" s="41">
        <v>0</v>
      </c>
      <c r="S117" s="41">
        <v>0</v>
      </c>
      <c r="T117" s="17"/>
    </row>
    <row r="118" spans="1:20">
      <c r="A118" s="4" t="s">
        <v>189</v>
      </c>
      <c r="B118" s="41">
        <v>0</v>
      </c>
      <c r="C118" s="42">
        <f>$B82</f>
        <v>0</v>
      </c>
      <c r="D118" s="42">
        <f>$C82</f>
        <v>0</v>
      </c>
      <c r="E118" s="42">
        <f>$D82</f>
        <v>0</v>
      </c>
      <c r="F118" s="42">
        <f>$E82</f>
        <v>0</v>
      </c>
      <c r="G118" s="42">
        <f>$F82</f>
        <v>0</v>
      </c>
      <c r="H118" s="42">
        <f>$G82</f>
        <v>0</v>
      </c>
      <c r="I118" s="42">
        <f>$H82</f>
        <v>0</v>
      </c>
      <c r="J118" s="42">
        <f>$I82</f>
        <v>0</v>
      </c>
      <c r="K118" s="41">
        <v>0</v>
      </c>
      <c r="L118" s="41">
        <v>0</v>
      </c>
      <c r="M118" s="41">
        <v>0</v>
      </c>
      <c r="N118" s="41">
        <v>0</v>
      </c>
      <c r="O118" s="41">
        <v>0</v>
      </c>
      <c r="P118" s="41">
        <v>0</v>
      </c>
      <c r="Q118" s="41">
        <v>0</v>
      </c>
      <c r="R118" s="41">
        <v>0</v>
      </c>
      <c r="S118" s="41">
        <v>0</v>
      </c>
      <c r="T118" s="17"/>
    </row>
    <row r="119" spans="1:20">
      <c r="A119" s="4" t="s">
        <v>197</v>
      </c>
      <c r="B119" s="41">
        <v>0</v>
      </c>
      <c r="C119" s="42">
        <f>$B83</f>
        <v>0</v>
      </c>
      <c r="D119" s="42">
        <f>$C83</f>
        <v>0</v>
      </c>
      <c r="E119" s="42">
        <f>$D83</f>
        <v>0</v>
      </c>
      <c r="F119" s="42">
        <f>$E83</f>
        <v>0</v>
      </c>
      <c r="G119" s="42">
        <f>$F83</f>
        <v>0</v>
      </c>
      <c r="H119" s="42">
        <f>$G83</f>
        <v>0</v>
      </c>
      <c r="I119" s="42">
        <f>$H83</f>
        <v>0</v>
      </c>
      <c r="J119" s="42">
        <f>$I83</f>
        <v>0</v>
      </c>
      <c r="K119" s="41">
        <v>0</v>
      </c>
      <c r="L119" s="41">
        <v>0</v>
      </c>
      <c r="M119" s="41">
        <v>0</v>
      </c>
      <c r="N119" s="41">
        <v>0</v>
      </c>
      <c r="O119" s="41">
        <v>0</v>
      </c>
      <c r="P119" s="41">
        <v>0</v>
      </c>
      <c r="Q119" s="41">
        <v>0</v>
      </c>
      <c r="R119" s="41">
        <v>0</v>
      </c>
      <c r="S119" s="41">
        <v>0</v>
      </c>
      <c r="T119" s="17"/>
    </row>
    <row r="120" spans="1:20">
      <c r="A120" s="4" t="s">
        <v>198</v>
      </c>
      <c r="B120" s="41">
        <v>0</v>
      </c>
      <c r="C120" s="42">
        <f>$B84</f>
        <v>0</v>
      </c>
      <c r="D120" s="42">
        <f>$C84</f>
        <v>0</v>
      </c>
      <c r="E120" s="42">
        <f>$D84</f>
        <v>0</v>
      </c>
      <c r="F120" s="42">
        <f>$E84</f>
        <v>0</v>
      </c>
      <c r="G120" s="42">
        <f>$F84</f>
        <v>0</v>
      </c>
      <c r="H120" s="42">
        <f>$G84</f>
        <v>0</v>
      </c>
      <c r="I120" s="42">
        <f>$H84</f>
        <v>0</v>
      </c>
      <c r="J120" s="42">
        <f>$I84</f>
        <v>0</v>
      </c>
      <c r="K120" s="41">
        <v>0</v>
      </c>
      <c r="L120" s="41">
        <v>0</v>
      </c>
      <c r="M120" s="41">
        <v>0</v>
      </c>
      <c r="N120" s="41">
        <v>0</v>
      </c>
      <c r="O120" s="41">
        <v>0</v>
      </c>
      <c r="P120" s="41">
        <v>0</v>
      </c>
      <c r="Q120" s="41">
        <v>0</v>
      </c>
      <c r="R120" s="41">
        <v>0</v>
      </c>
      <c r="S120" s="41">
        <v>0</v>
      </c>
      <c r="T120" s="17"/>
    </row>
  </sheetData>
  <sheetProtection sheet="1" objects="1" scenarios="1"/>
  <hyperlinks>
    <hyperlink ref="A37" location="'Input'!B395" display="x1 = 1060. Customer contributions under current connection charging policy"/>
    <hyperlink ref="A38" location="'Input'!D57" display="x2 = 1010. Annuity proportion for customer-contributed assets (in Financial and general assumptions)"/>
    <hyperlink ref="A53" location="'Contrib'!B6" display="x1 = 2801. Network level of supply (for customer contributions) by tariff"/>
    <hyperlink ref="A54" location="'Contrib'!B41" display="x2 = 2802. Contribution proportion of asset annuities, by customer type and network level of assets"/>
    <hyperlink ref="A90" location="'Contrib'!B57" display="x3 = 2803. Proportion of asset annuities deemed to be covered by customer contributions"/>
  </hyperlinks>
  <pageMargins left="0.7" right="0.7" top="0.75" bottom="0.75" header="0.3" footer="0.3"/>
  <pageSetup paperSize="9" fitToHeight="0" orientation="landscape"/>
  <headerFooter>
    <oddHeader>&amp;L&amp;A&amp;C&amp;R&amp;P of &amp;N</oddHeader>
    <oddFooter>&amp;F</oddFooter>
  </headerFooter>
</worksheet>
</file>

<file path=xl/worksheets/sheet12.xml><?xml version="1.0" encoding="utf-8"?>
<worksheet xmlns="http://schemas.openxmlformats.org/spreadsheetml/2006/main" xmlns:r="http://schemas.openxmlformats.org/officeDocument/2006/relationships">
  <sheetPr>
    <pageSetUpPr fitToPage="1"/>
  </sheetPr>
  <dimension ref="A1:T12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20" ht="21" customHeight="1">
      <c r="A1" s="1">
        <f>"Yardsticks for "&amp;'Input'!B7&amp;" in "&amp;'Input'!C7&amp;" ("&amp;'Input'!D7&amp;")"</f>
        <v>0</v>
      </c>
    </row>
    <row r="2" spans="1:20">
      <c r="A2" s="2" t="s">
        <v>963</v>
      </c>
    </row>
    <row r="4" spans="1:20" ht="21" customHeight="1">
      <c r="A4" s="1" t="s">
        <v>964</v>
      </c>
    </row>
    <row r="5" spans="1:20">
      <c r="A5" s="2" t="s">
        <v>353</v>
      </c>
    </row>
    <row r="6" spans="1:20">
      <c r="A6" s="33" t="s">
        <v>965</v>
      </c>
    </row>
    <row r="7" spans="1:20">
      <c r="A7" s="33" t="s">
        <v>966</v>
      </c>
    </row>
    <row r="8" spans="1:20">
      <c r="A8" s="2" t="s">
        <v>371</v>
      </c>
    </row>
    <row r="10" spans="1:20">
      <c r="B10" s="15" t="s">
        <v>142</v>
      </c>
      <c r="C10" s="15" t="s">
        <v>308</v>
      </c>
      <c r="D10" s="15" t="s">
        <v>309</v>
      </c>
      <c r="E10" s="15" t="s">
        <v>310</v>
      </c>
      <c r="F10" s="15" t="s">
        <v>311</v>
      </c>
      <c r="G10" s="15" t="s">
        <v>312</v>
      </c>
      <c r="H10" s="15" t="s">
        <v>313</v>
      </c>
      <c r="I10" s="15" t="s">
        <v>314</v>
      </c>
      <c r="J10" s="15" t="s">
        <v>315</v>
      </c>
      <c r="K10" s="15" t="s">
        <v>296</v>
      </c>
      <c r="L10" s="15" t="s">
        <v>874</v>
      </c>
      <c r="M10" s="15" t="s">
        <v>875</v>
      </c>
      <c r="N10" s="15" t="s">
        <v>876</v>
      </c>
      <c r="O10" s="15" t="s">
        <v>877</v>
      </c>
      <c r="P10" s="15" t="s">
        <v>878</v>
      </c>
      <c r="Q10" s="15" t="s">
        <v>879</v>
      </c>
      <c r="R10" s="15" t="s">
        <v>880</v>
      </c>
      <c r="S10" s="15" t="s">
        <v>881</v>
      </c>
    </row>
    <row r="11" spans="1:20">
      <c r="A11" s="4" t="s">
        <v>967</v>
      </c>
      <c r="B11" s="10"/>
      <c r="C11" s="39">
        <f>'DRM'!$B$130</f>
        <v>0</v>
      </c>
      <c r="D11" s="39">
        <f>'DRM'!$B$131</f>
        <v>0</v>
      </c>
      <c r="E11" s="39">
        <f>'DRM'!$B$132</f>
        <v>0</v>
      </c>
      <c r="F11" s="39">
        <f>'DRM'!$B$133</f>
        <v>0</v>
      </c>
      <c r="G11" s="39">
        <f>'DRM'!$B$134</f>
        <v>0</v>
      </c>
      <c r="H11" s="39">
        <f>'DRM'!$B$135</f>
        <v>0</v>
      </c>
      <c r="I11" s="39">
        <f>'DRM'!$B$136</f>
        <v>0</v>
      </c>
      <c r="J11" s="39">
        <f>'DRM'!$B$137</f>
        <v>0</v>
      </c>
      <c r="K11" s="39">
        <f>'Otex'!$B108</f>
        <v>0</v>
      </c>
      <c r="L11" s="39">
        <f>'Otex'!$C108</f>
        <v>0</v>
      </c>
      <c r="M11" s="39">
        <f>'Otex'!$D108</f>
        <v>0</v>
      </c>
      <c r="N11" s="39">
        <f>'Otex'!$E108</f>
        <v>0</v>
      </c>
      <c r="O11" s="39">
        <f>'Otex'!$F108</f>
        <v>0</v>
      </c>
      <c r="P11" s="39">
        <f>'Otex'!$G108</f>
        <v>0</v>
      </c>
      <c r="Q11" s="39">
        <f>'Otex'!$H108</f>
        <v>0</v>
      </c>
      <c r="R11" s="39">
        <f>'Otex'!$I108</f>
        <v>0</v>
      </c>
      <c r="S11" s="39">
        <f>'Otex'!$J108</f>
        <v>0</v>
      </c>
      <c r="T11" s="17"/>
    </row>
    <row r="13" spans="1:20" ht="21" customHeight="1">
      <c r="A13" s="1" t="s">
        <v>968</v>
      </c>
    </row>
    <row r="14" spans="1:20">
      <c r="A14" s="2" t="s">
        <v>353</v>
      </c>
    </row>
    <row r="15" spans="1:20">
      <c r="A15" s="33" t="s">
        <v>969</v>
      </c>
    </row>
    <row r="16" spans="1:20">
      <c r="A16" s="33" t="s">
        <v>808</v>
      </c>
    </row>
    <row r="17" spans="1:20">
      <c r="A17" s="33" t="s">
        <v>795</v>
      </c>
    </row>
    <row r="18" spans="1:20">
      <c r="A18" s="33" t="s">
        <v>970</v>
      </c>
    </row>
    <row r="19" spans="1:20">
      <c r="A19" s="33" t="s">
        <v>739</v>
      </c>
    </row>
    <row r="20" spans="1:20">
      <c r="A20" s="2" t="s">
        <v>971</v>
      </c>
    </row>
    <row r="22" spans="1:20">
      <c r="B22" s="15" t="s">
        <v>142</v>
      </c>
      <c r="C22" s="15" t="s">
        <v>308</v>
      </c>
      <c r="D22" s="15" t="s">
        <v>309</v>
      </c>
      <c r="E22" s="15" t="s">
        <v>310</v>
      </c>
      <c r="F22" s="15" t="s">
        <v>311</v>
      </c>
      <c r="G22" s="15" t="s">
        <v>312</v>
      </c>
      <c r="H22" s="15" t="s">
        <v>313</v>
      </c>
      <c r="I22" s="15" t="s">
        <v>314</v>
      </c>
      <c r="J22" s="15" t="s">
        <v>315</v>
      </c>
      <c r="K22" s="15" t="s">
        <v>296</v>
      </c>
      <c r="L22" s="15" t="s">
        <v>874</v>
      </c>
      <c r="M22" s="15" t="s">
        <v>875</v>
      </c>
      <c r="N22" s="15" t="s">
        <v>876</v>
      </c>
      <c r="O22" s="15" t="s">
        <v>877</v>
      </c>
      <c r="P22" s="15" t="s">
        <v>878</v>
      </c>
      <c r="Q22" s="15" t="s">
        <v>879</v>
      </c>
      <c r="R22" s="15" t="s">
        <v>880</v>
      </c>
      <c r="S22" s="15" t="s">
        <v>881</v>
      </c>
    </row>
    <row r="23" spans="1:20">
      <c r="A23" s="4" t="s">
        <v>174</v>
      </c>
      <c r="B23" s="38">
        <f>B$11*'Loads'!$B46*'LAFs'!B237*(1-'Contrib'!B94)/(24*'Input'!$F$58)*100</f>
        <v>0</v>
      </c>
      <c r="C23" s="38">
        <f>C$11*'Loads'!$B46*'LAFs'!C237*(1-'Contrib'!C94)/(24*'Input'!$F$58)*100</f>
        <v>0</v>
      </c>
      <c r="D23" s="38">
        <f>D$11*'Loads'!$B46*'LAFs'!D237*(1-'Contrib'!D94)/(24*'Input'!$F$58)*100</f>
        <v>0</v>
      </c>
      <c r="E23" s="38">
        <f>E$11*'Loads'!$B46*'LAFs'!E237*(1-'Contrib'!E94)/(24*'Input'!$F$58)*100</f>
        <v>0</v>
      </c>
      <c r="F23" s="38">
        <f>F$11*'Loads'!$B46*'LAFs'!F237*(1-'Contrib'!F94)/(24*'Input'!$F$58)*100</f>
        <v>0</v>
      </c>
      <c r="G23" s="38">
        <f>G$11*'Loads'!$B46*'LAFs'!G237*(1-'Contrib'!G94)/(24*'Input'!$F$58)*100</f>
        <v>0</v>
      </c>
      <c r="H23" s="38">
        <f>H$11*'Loads'!$B46*'LAFs'!H237*(1-'Contrib'!H94)/(24*'Input'!$F$58)*100</f>
        <v>0</v>
      </c>
      <c r="I23" s="38">
        <f>I$11*'Loads'!$B46*'LAFs'!I237*(1-'Contrib'!I94)/(24*'Input'!$F$58)*100</f>
        <v>0</v>
      </c>
      <c r="J23" s="38">
        <f>J$11*'Loads'!$B46*'LAFs'!J237*(1-'Contrib'!J94)/(24*'Input'!$F$58)*100</f>
        <v>0</v>
      </c>
      <c r="K23" s="38">
        <f>K$11*'Loads'!$B46*'LAFs'!B237*(1-'Contrib'!K94)/(24*'Input'!$F$58)*100</f>
        <v>0</v>
      </c>
      <c r="L23" s="38">
        <f>L$11*'Loads'!$B46*'LAFs'!C237*(1-'Contrib'!L94)/(24*'Input'!$F$58)*100</f>
        <v>0</v>
      </c>
      <c r="M23" s="38">
        <f>M$11*'Loads'!$B46*'LAFs'!D237*(1-'Contrib'!M94)/(24*'Input'!$F$58)*100</f>
        <v>0</v>
      </c>
      <c r="N23" s="38">
        <f>N$11*'Loads'!$B46*'LAFs'!E237*(1-'Contrib'!N94)/(24*'Input'!$F$58)*100</f>
        <v>0</v>
      </c>
      <c r="O23" s="38">
        <f>O$11*'Loads'!$B46*'LAFs'!F237*(1-'Contrib'!O94)/(24*'Input'!$F$58)*100</f>
        <v>0</v>
      </c>
      <c r="P23" s="38">
        <f>P$11*'Loads'!$B46*'LAFs'!G237*(1-'Contrib'!P94)/(24*'Input'!$F$58)*100</f>
        <v>0</v>
      </c>
      <c r="Q23" s="38">
        <f>Q$11*'Loads'!$B46*'LAFs'!H237*(1-'Contrib'!Q94)/(24*'Input'!$F$58)*100</f>
        <v>0</v>
      </c>
      <c r="R23" s="38">
        <f>R$11*'Loads'!$B46*'LAFs'!I237*(1-'Contrib'!R94)/(24*'Input'!$F$58)*100</f>
        <v>0</v>
      </c>
      <c r="S23" s="38">
        <f>S$11*'Loads'!$B46*'LAFs'!J237*(1-'Contrib'!S94)/(24*'Input'!$F$58)*100</f>
        <v>0</v>
      </c>
      <c r="T23" s="17"/>
    </row>
    <row r="24" spans="1:20">
      <c r="A24" s="4" t="s">
        <v>175</v>
      </c>
      <c r="B24" s="38">
        <f>B$11*'Loads'!$B47*'LAFs'!B238*(1-'Contrib'!B95)/(24*'Input'!$F$58)*100</f>
        <v>0</v>
      </c>
      <c r="C24" s="38">
        <f>C$11*'Loads'!$B47*'LAFs'!C238*(1-'Contrib'!C95)/(24*'Input'!$F$58)*100</f>
        <v>0</v>
      </c>
      <c r="D24" s="38">
        <f>D$11*'Loads'!$B47*'LAFs'!D238*(1-'Contrib'!D95)/(24*'Input'!$F$58)*100</f>
        <v>0</v>
      </c>
      <c r="E24" s="38">
        <f>E$11*'Loads'!$B47*'LAFs'!E238*(1-'Contrib'!E95)/(24*'Input'!$F$58)*100</f>
        <v>0</v>
      </c>
      <c r="F24" s="38">
        <f>F$11*'Loads'!$B47*'LAFs'!F238*(1-'Contrib'!F95)/(24*'Input'!$F$58)*100</f>
        <v>0</v>
      </c>
      <c r="G24" s="38">
        <f>G$11*'Loads'!$B47*'LAFs'!G238*(1-'Contrib'!G95)/(24*'Input'!$F$58)*100</f>
        <v>0</v>
      </c>
      <c r="H24" s="38">
        <f>H$11*'Loads'!$B47*'LAFs'!H238*(1-'Contrib'!H95)/(24*'Input'!$F$58)*100</f>
        <v>0</v>
      </c>
      <c r="I24" s="38">
        <f>I$11*'Loads'!$B47*'LAFs'!I238*(1-'Contrib'!I95)/(24*'Input'!$F$58)*100</f>
        <v>0</v>
      </c>
      <c r="J24" s="38">
        <f>J$11*'Loads'!$B47*'LAFs'!J238*(1-'Contrib'!J95)/(24*'Input'!$F$58)*100</f>
        <v>0</v>
      </c>
      <c r="K24" s="38">
        <f>K$11*'Loads'!$B47*'LAFs'!B238*(1-'Contrib'!K95)/(24*'Input'!$F$58)*100</f>
        <v>0</v>
      </c>
      <c r="L24" s="38">
        <f>L$11*'Loads'!$B47*'LAFs'!C238*(1-'Contrib'!L95)/(24*'Input'!$F$58)*100</f>
        <v>0</v>
      </c>
      <c r="M24" s="38">
        <f>M$11*'Loads'!$B47*'LAFs'!D238*(1-'Contrib'!M95)/(24*'Input'!$F$58)*100</f>
        <v>0</v>
      </c>
      <c r="N24" s="38">
        <f>N$11*'Loads'!$B47*'LAFs'!E238*(1-'Contrib'!N95)/(24*'Input'!$F$58)*100</f>
        <v>0</v>
      </c>
      <c r="O24" s="38">
        <f>O$11*'Loads'!$B47*'LAFs'!F238*(1-'Contrib'!O95)/(24*'Input'!$F$58)*100</f>
        <v>0</v>
      </c>
      <c r="P24" s="38">
        <f>P$11*'Loads'!$B47*'LAFs'!G238*(1-'Contrib'!P95)/(24*'Input'!$F$58)*100</f>
        <v>0</v>
      </c>
      <c r="Q24" s="38">
        <f>Q$11*'Loads'!$B47*'LAFs'!H238*(1-'Contrib'!Q95)/(24*'Input'!$F$58)*100</f>
        <v>0</v>
      </c>
      <c r="R24" s="38">
        <f>R$11*'Loads'!$B47*'LAFs'!I238*(1-'Contrib'!R95)/(24*'Input'!$F$58)*100</f>
        <v>0</v>
      </c>
      <c r="S24" s="38">
        <f>S$11*'Loads'!$B47*'LAFs'!J238*(1-'Contrib'!S95)/(24*'Input'!$F$58)*100</f>
        <v>0</v>
      </c>
      <c r="T24" s="17"/>
    </row>
    <row r="25" spans="1:20">
      <c r="A25" s="4" t="s">
        <v>211</v>
      </c>
      <c r="B25" s="38">
        <f>B$11*'Loads'!$B48*'LAFs'!B239*(1-'Contrib'!B96)/(24*'Input'!$F$58)*100</f>
        <v>0</v>
      </c>
      <c r="C25" s="38">
        <f>C$11*'Loads'!$B48*'LAFs'!C239*(1-'Contrib'!C96)/(24*'Input'!$F$58)*100</f>
        <v>0</v>
      </c>
      <c r="D25" s="38">
        <f>D$11*'Loads'!$B48*'LAFs'!D239*(1-'Contrib'!D96)/(24*'Input'!$F$58)*100</f>
        <v>0</v>
      </c>
      <c r="E25" s="38">
        <f>E$11*'Loads'!$B48*'LAFs'!E239*(1-'Contrib'!E96)/(24*'Input'!$F$58)*100</f>
        <v>0</v>
      </c>
      <c r="F25" s="38">
        <f>F$11*'Loads'!$B48*'LAFs'!F239*(1-'Contrib'!F96)/(24*'Input'!$F$58)*100</f>
        <v>0</v>
      </c>
      <c r="G25" s="38">
        <f>G$11*'Loads'!$B48*'LAFs'!G239*(1-'Contrib'!G96)/(24*'Input'!$F$58)*100</f>
        <v>0</v>
      </c>
      <c r="H25" s="38">
        <f>H$11*'Loads'!$B48*'LAFs'!H239*(1-'Contrib'!H96)/(24*'Input'!$F$58)*100</f>
        <v>0</v>
      </c>
      <c r="I25" s="38">
        <f>I$11*'Loads'!$B48*'LAFs'!I239*(1-'Contrib'!I96)/(24*'Input'!$F$58)*100</f>
        <v>0</v>
      </c>
      <c r="J25" s="38">
        <f>J$11*'Loads'!$B48*'LAFs'!J239*(1-'Contrib'!J96)/(24*'Input'!$F$58)*100</f>
        <v>0</v>
      </c>
      <c r="K25" s="38">
        <f>K$11*'Loads'!$B48*'LAFs'!B239*(1-'Contrib'!K96)/(24*'Input'!$F$58)*100</f>
        <v>0</v>
      </c>
      <c r="L25" s="38">
        <f>L$11*'Loads'!$B48*'LAFs'!C239*(1-'Contrib'!L96)/(24*'Input'!$F$58)*100</f>
        <v>0</v>
      </c>
      <c r="M25" s="38">
        <f>M$11*'Loads'!$B48*'LAFs'!D239*(1-'Contrib'!M96)/(24*'Input'!$F$58)*100</f>
        <v>0</v>
      </c>
      <c r="N25" s="38">
        <f>N$11*'Loads'!$B48*'LAFs'!E239*(1-'Contrib'!N96)/(24*'Input'!$F$58)*100</f>
        <v>0</v>
      </c>
      <c r="O25" s="38">
        <f>O$11*'Loads'!$B48*'LAFs'!F239*(1-'Contrib'!O96)/(24*'Input'!$F$58)*100</f>
        <v>0</v>
      </c>
      <c r="P25" s="38">
        <f>P$11*'Loads'!$B48*'LAFs'!G239*(1-'Contrib'!P96)/(24*'Input'!$F$58)*100</f>
        <v>0</v>
      </c>
      <c r="Q25" s="38">
        <f>Q$11*'Loads'!$B48*'LAFs'!H239*(1-'Contrib'!Q96)/(24*'Input'!$F$58)*100</f>
        <v>0</v>
      </c>
      <c r="R25" s="38">
        <f>R$11*'Loads'!$B48*'LAFs'!I239*(1-'Contrib'!R96)/(24*'Input'!$F$58)*100</f>
        <v>0</v>
      </c>
      <c r="S25" s="38">
        <f>S$11*'Loads'!$B48*'LAFs'!J239*(1-'Contrib'!S96)/(24*'Input'!$F$58)*100</f>
        <v>0</v>
      </c>
      <c r="T25" s="17"/>
    </row>
    <row r="26" spans="1:20">
      <c r="A26" s="4" t="s">
        <v>176</v>
      </c>
      <c r="B26" s="38">
        <f>B$11*'Loads'!$B49*'LAFs'!B240*(1-'Contrib'!B97)/(24*'Input'!$F$58)*100</f>
        <v>0</v>
      </c>
      <c r="C26" s="38">
        <f>C$11*'Loads'!$B49*'LAFs'!C240*(1-'Contrib'!C97)/(24*'Input'!$F$58)*100</f>
        <v>0</v>
      </c>
      <c r="D26" s="38">
        <f>D$11*'Loads'!$B49*'LAFs'!D240*(1-'Contrib'!D97)/(24*'Input'!$F$58)*100</f>
        <v>0</v>
      </c>
      <c r="E26" s="38">
        <f>E$11*'Loads'!$B49*'LAFs'!E240*(1-'Contrib'!E97)/(24*'Input'!$F$58)*100</f>
        <v>0</v>
      </c>
      <c r="F26" s="38">
        <f>F$11*'Loads'!$B49*'LAFs'!F240*(1-'Contrib'!F97)/(24*'Input'!$F$58)*100</f>
        <v>0</v>
      </c>
      <c r="G26" s="38">
        <f>G$11*'Loads'!$B49*'LAFs'!G240*(1-'Contrib'!G97)/(24*'Input'!$F$58)*100</f>
        <v>0</v>
      </c>
      <c r="H26" s="38">
        <f>H$11*'Loads'!$B49*'LAFs'!H240*(1-'Contrib'!H97)/(24*'Input'!$F$58)*100</f>
        <v>0</v>
      </c>
      <c r="I26" s="38">
        <f>I$11*'Loads'!$B49*'LAFs'!I240*(1-'Contrib'!I97)/(24*'Input'!$F$58)*100</f>
        <v>0</v>
      </c>
      <c r="J26" s="38">
        <f>J$11*'Loads'!$B49*'LAFs'!J240*(1-'Contrib'!J97)/(24*'Input'!$F$58)*100</f>
        <v>0</v>
      </c>
      <c r="K26" s="38">
        <f>K$11*'Loads'!$B49*'LAFs'!B240*(1-'Contrib'!K97)/(24*'Input'!$F$58)*100</f>
        <v>0</v>
      </c>
      <c r="L26" s="38">
        <f>L$11*'Loads'!$B49*'LAFs'!C240*(1-'Contrib'!L97)/(24*'Input'!$F$58)*100</f>
        <v>0</v>
      </c>
      <c r="M26" s="38">
        <f>M$11*'Loads'!$B49*'LAFs'!D240*(1-'Contrib'!M97)/(24*'Input'!$F$58)*100</f>
        <v>0</v>
      </c>
      <c r="N26" s="38">
        <f>N$11*'Loads'!$B49*'LAFs'!E240*(1-'Contrib'!N97)/(24*'Input'!$F$58)*100</f>
        <v>0</v>
      </c>
      <c r="O26" s="38">
        <f>O$11*'Loads'!$B49*'LAFs'!F240*(1-'Contrib'!O97)/(24*'Input'!$F$58)*100</f>
        <v>0</v>
      </c>
      <c r="P26" s="38">
        <f>P$11*'Loads'!$B49*'LAFs'!G240*(1-'Contrib'!P97)/(24*'Input'!$F$58)*100</f>
        <v>0</v>
      </c>
      <c r="Q26" s="38">
        <f>Q$11*'Loads'!$B49*'LAFs'!H240*(1-'Contrib'!Q97)/(24*'Input'!$F$58)*100</f>
        <v>0</v>
      </c>
      <c r="R26" s="38">
        <f>R$11*'Loads'!$B49*'LAFs'!I240*(1-'Contrib'!R97)/(24*'Input'!$F$58)*100</f>
        <v>0</v>
      </c>
      <c r="S26" s="38">
        <f>S$11*'Loads'!$B49*'LAFs'!J240*(1-'Contrib'!S97)/(24*'Input'!$F$58)*100</f>
        <v>0</v>
      </c>
      <c r="T26" s="17"/>
    </row>
    <row r="27" spans="1:20">
      <c r="A27" s="4" t="s">
        <v>177</v>
      </c>
      <c r="B27" s="38">
        <f>B$11*'Loads'!$B50*'LAFs'!B241*(1-'Contrib'!B98)/(24*'Input'!$F$58)*100</f>
        <v>0</v>
      </c>
      <c r="C27" s="38">
        <f>C$11*'Loads'!$B50*'LAFs'!C241*(1-'Contrib'!C98)/(24*'Input'!$F$58)*100</f>
        <v>0</v>
      </c>
      <c r="D27" s="38">
        <f>D$11*'Loads'!$B50*'LAFs'!D241*(1-'Contrib'!D98)/(24*'Input'!$F$58)*100</f>
        <v>0</v>
      </c>
      <c r="E27" s="38">
        <f>E$11*'Loads'!$B50*'LAFs'!E241*(1-'Contrib'!E98)/(24*'Input'!$F$58)*100</f>
        <v>0</v>
      </c>
      <c r="F27" s="38">
        <f>F$11*'Loads'!$B50*'LAFs'!F241*(1-'Contrib'!F98)/(24*'Input'!$F$58)*100</f>
        <v>0</v>
      </c>
      <c r="G27" s="38">
        <f>G$11*'Loads'!$B50*'LAFs'!G241*(1-'Contrib'!G98)/(24*'Input'!$F$58)*100</f>
        <v>0</v>
      </c>
      <c r="H27" s="38">
        <f>H$11*'Loads'!$B50*'LAFs'!H241*(1-'Contrib'!H98)/(24*'Input'!$F$58)*100</f>
        <v>0</v>
      </c>
      <c r="I27" s="38">
        <f>I$11*'Loads'!$B50*'LAFs'!I241*(1-'Contrib'!I98)/(24*'Input'!$F$58)*100</f>
        <v>0</v>
      </c>
      <c r="J27" s="38">
        <f>J$11*'Loads'!$B50*'LAFs'!J241*(1-'Contrib'!J98)/(24*'Input'!$F$58)*100</f>
        <v>0</v>
      </c>
      <c r="K27" s="38">
        <f>K$11*'Loads'!$B50*'LAFs'!B241*(1-'Contrib'!K98)/(24*'Input'!$F$58)*100</f>
        <v>0</v>
      </c>
      <c r="L27" s="38">
        <f>L$11*'Loads'!$B50*'LAFs'!C241*(1-'Contrib'!L98)/(24*'Input'!$F$58)*100</f>
        <v>0</v>
      </c>
      <c r="M27" s="38">
        <f>M$11*'Loads'!$B50*'LAFs'!D241*(1-'Contrib'!M98)/(24*'Input'!$F$58)*100</f>
        <v>0</v>
      </c>
      <c r="N27" s="38">
        <f>N$11*'Loads'!$B50*'LAFs'!E241*(1-'Contrib'!N98)/(24*'Input'!$F$58)*100</f>
        <v>0</v>
      </c>
      <c r="O27" s="38">
        <f>O$11*'Loads'!$B50*'LAFs'!F241*(1-'Contrib'!O98)/(24*'Input'!$F$58)*100</f>
        <v>0</v>
      </c>
      <c r="P27" s="38">
        <f>P$11*'Loads'!$B50*'LAFs'!G241*(1-'Contrib'!P98)/(24*'Input'!$F$58)*100</f>
        <v>0</v>
      </c>
      <c r="Q27" s="38">
        <f>Q$11*'Loads'!$B50*'LAFs'!H241*(1-'Contrib'!Q98)/(24*'Input'!$F$58)*100</f>
        <v>0</v>
      </c>
      <c r="R27" s="38">
        <f>R$11*'Loads'!$B50*'LAFs'!I241*(1-'Contrib'!R98)/(24*'Input'!$F$58)*100</f>
        <v>0</v>
      </c>
      <c r="S27" s="38">
        <f>S$11*'Loads'!$B50*'LAFs'!J241*(1-'Contrib'!S98)/(24*'Input'!$F$58)*100</f>
        <v>0</v>
      </c>
      <c r="T27" s="17"/>
    </row>
    <row r="28" spans="1:20">
      <c r="A28" s="4" t="s">
        <v>221</v>
      </c>
      <c r="B28" s="38">
        <f>B$11*'Loads'!$B51*'LAFs'!B242*(1-'Contrib'!B99)/(24*'Input'!$F$58)*100</f>
        <v>0</v>
      </c>
      <c r="C28" s="38">
        <f>C$11*'Loads'!$B51*'LAFs'!C242*(1-'Contrib'!C99)/(24*'Input'!$F$58)*100</f>
        <v>0</v>
      </c>
      <c r="D28" s="38">
        <f>D$11*'Loads'!$B51*'LAFs'!D242*(1-'Contrib'!D99)/(24*'Input'!$F$58)*100</f>
        <v>0</v>
      </c>
      <c r="E28" s="38">
        <f>E$11*'Loads'!$B51*'LAFs'!E242*(1-'Contrib'!E99)/(24*'Input'!$F$58)*100</f>
        <v>0</v>
      </c>
      <c r="F28" s="38">
        <f>F$11*'Loads'!$B51*'LAFs'!F242*(1-'Contrib'!F99)/(24*'Input'!$F$58)*100</f>
        <v>0</v>
      </c>
      <c r="G28" s="38">
        <f>G$11*'Loads'!$B51*'LAFs'!G242*(1-'Contrib'!G99)/(24*'Input'!$F$58)*100</f>
        <v>0</v>
      </c>
      <c r="H28" s="38">
        <f>H$11*'Loads'!$B51*'LAFs'!H242*(1-'Contrib'!H99)/(24*'Input'!$F$58)*100</f>
        <v>0</v>
      </c>
      <c r="I28" s="38">
        <f>I$11*'Loads'!$B51*'LAFs'!I242*(1-'Contrib'!I99)/(24*'Input'!$F$58)*100</f>
        <v>0</v>
      </c>
      <c r="J28" s="38">
        <f>J$11*'Loads'!$B51*'LAFs'!J242*(1-'Contrib'!J99)/(24*'Input'!$F$58)*100</f>
        <v>0</v>
      </c>
      <c r="K28" s="38">
        <f>K$11*'Loads'!$B51*'LAFs'!B242*(1-'Contrib'!K99)/(24*'Input'!$F$58)*100</f>
        <v>0</v>
      </c>
      <c r="L28" s="38">
        <f>L$11*'Loads'!$B51*'LAFs'!C242*(1-'Contrib'!L99)/(24*'Input'!$F$58)*100</f>
        <v>0</v>
      </c>
      <c r="M28" s="38">
        <f>M$11*'Loads'!$B51*'LAFs'!D242*(1-'Contrib'!M99)/(24*'Input'!$F$58)*100</f>
        <v>0</v>
      </c>
      <c r="N28" s="38">
        <f>N$11*'Loads'!$B51*'LAFs'!E242*(1-'Contrib'!N99)/(24*'Input'!$F$58)*100</f>
        <v>0</v>
      </c>
      <c r="O28" s="38">
        <f>O$11*'Loads'!$B51*'LAFs'!F242*(1-'Contrib'!O99)/(24*'Input'!$F$58)*100</f>
        <v>0</v>
      </c>
      <c r="P28" s="38">
        <f>P$11*'Loads'!$B51*'LAFs'!G242*(1-'Contrib'!P99)/(24*'Input'!$F$58)*100</f>
        <v>0</v>
      </c>
      <c r="Q28" s="38">
        <f>Q$11*'Loads'!$B51*'LAFs'!H242*(1-'Contrib'!Q99)/(24*'Input'!$F$58)*100</f>
        <v>0</v>
      </c>
      <c r="R28" s="38">
        <f>R$11*'Loads'!$B51*'LAFs'!I242*(1-'Contrib'!R99)/(24*'Input'!$F$58)*100</f>
        <v>0</v>
      </c>
      <c r="S28" s="38">
        <f>S$11*'Loads'!$B51*'LAFs'!J242*(1-'Contrib'!S99)/(24*'Input'!$F$58)*100</f>
        <v>0</v>
      </c>
      <c r="T28" s="17"/>
    </row>
    <row r="29" spans="1:20">
      <c r="A29" s="4" t="s">
        <v>178</v>
      </c>
      <c r="B29" s="38">
        <f>B$11*'Loads'!$B52*'LAFs'!B243*(1-'Contrib'!B100)/(24*'Input'!$F$58)*100</f>
        <v>0</v>
      </c>
      <c r="C29" s="38">
        <f>C$11*'Loads'!$B52*'LAFs'!C243*(1-'Contrib'!C100)/(24*'Input'!$F$58)*100</f>
        <v>0</v>
      </c>
      <c r="D29" s="38">
        <f>D$11*'Loads'!$B52*'LAFs'!D243*(1-'Contrib'!D100)/(24*'Input'!$F$58)*100</f>
        <v>0</v>
      </c>
      <c r="E29" s="38">
        <f>E$11*'Loads'!$B52*'LAFs'!E243*(1-'Contrib'!E100)/(24*'Input'!$F$58)*100</f>
        <v>0</v>
      </c>
      <c r="F29" s="38">
        <f>F$11*'Loads'!$B52*'LAFs'!F243*(1-'Contrib'!F100)/(24*'Input'!$F$58)*100</f>
        <v>0</v>
      </c>
      <c r="G29" s="38">
        <f>G$11*'Loads'!$B52*'LAFs'!G243*(1-'Contrib'!G100)/(24*'Input'!$F$58)*100</f>
        <v>0</v>
      </c>
      <c r="H29" s="38">
        <f>H$11*'Loads'!$B52*'LAFs'!H243*(1-'Contrib'!H100)/(24*'Input'!$F$58)*100</f>
        <v>0</v>
      </c>
      <c r="I29" s="38">
        <f>I$11*'Loads'!$B52*'LAFs'!I243*(1-'Contrib'!I100)/(24*'Input'!$F$58)*100</f>
        <v>0</v>
      </c>
      <c r="J29" s="38">
        <f>J$11*'Loads'!$B52*'LAFs'!J243*(1-'Contrib'!J100)/(24*'Input'!$F$58)*100</f>
        <v>0</v>
      </c>
      <c r="K29" s="38">
        <f>K$11*'Loads'!$B52*'LAFs'!B243*(1-'Contrib'!K100)/(24*'Input'!$F$58)*100</f>
        <v>0</v>
      </c>
      <c r="L29" s="38">
        <f>L$11*'Loads'!$B52*'LAFs'!C243*(1-'Contrib'!L100)/(24*'Input'!$F$58)*100</f>
        <v>0</v>
      </c>
      <c r="M29" s="38">
        <f>M$11*'Loads'!$B52*'LAFs'!D243*(1-'Contrib'!M100)/(24*'Input'!$F$58)*100</f>
        <v>0</v>
      </c>
      <c r="N29" s="38">
        <f>N$11*'Loads'!$B52*'LAFs'!E243*(1-'Contrib'!N100)/(24*'Input'!$F$58)*100</f>
        <v>0</v>
      </c>
      <c r="O29" s="38">
        <f>O$11*'Loads'!$B52*'LAFs'!F243*(1-'Contrib'!O100)/(24*'Input'!$F$58)*100</f>
        <v>0</v>
      </c>
      <c r="P29" s="38">
        <f>P$11*'Loads'!$B52*'LAFs'!G243*(1-'Contrib'!P100)/(24*'Input'!$F$58)*100</f>
        <v>0</v>
      </c>
      <c r="Q29" s="38">
        <f>Q$11*'Loads'!$B52*'LAFs'!H243*(1-'Contrib'!Q100)/(24*'Input'!$F$58)*100</f>
        <v>0</v>
      </c>
      <c r="R29" s="38">
        <f>R$11*'Loads'!$B52*'LAFs'!I243*(1-'Contrib'!R100)/(24*'Input'!$F$58)*100</f>
        <v>0</v>
      </c>
      <c r="S29" s="38">
        <f>S$11*'Loads'!$B52*'LAFs'!J243*(1-'Contrib'!S100)/(24*'Input'!$F$58)*100</f>
        <v>0</v>
      </c>
      <c r="T29" s="17"/>
    </row>
    <row r="30" spans="1:20">
      <c r="A30" s="4" t="s">
        <v>179</v>
      </c>
      <c r="B30" s="38">
        <f>B$11*'Loads'!$B53*'LAFs'!B244*(1-'Contrib'!B101)/(24*'Input'!$F$58)*100</f>
        <v>0</v>
      </c>
      <c r="C30" s="38">
        <f>C$11*'Loads'!$B53*'LAFs'!C244*(1-'Contrib'!C101)/(24*'Input'!$F$58)*100</f>
        <v>0</v>
      </c>
      <c r="D30" s="38">
        <f>D$11*'Loads'!$B53*'LAFs'!D244*(1-'Contrib'!D101)/(24*'Input'!$F$58)*100</f>
        <v>0</v>
      </c>
      <c r="E30" s="38">
        <f>E$11*'Loads'!$B53*'LAFs'!E244*(1-'Contrib'!E101)/(24*'Input'!$F$58)*100</f>
        <v>0</v>
      </c>
      <c r="F30" s="38">
        <f>F$11*'Loads'!$B53*'LAFs'!F244*(1-'Contrib'!F101)/(24*'Input'!$F$58)*100</f>
        <v>0</v>
      </c>
      <c r="G30" s="38">
        <f>G$11*'Loads'!$B53*'LAFs'!G244*(1-'Contrib'!G101)/(24*'Input'!$F$58)*100</f>
        <v>0</v>
      </c>
      <c r="H30" s="38">
        <f>H$11*'Loads'!$B53*'LAFs'!H244*(1-'Contrib'!H101)/(24*'Input'!$F$58)*100</f>
        <v>0</v>
      </c>
      <c r="I30" s="38">
        <f>I$11*'Loads'!$B53*'LAFs'!I244*(1-'Contrib'!I101)/(24*'Input'!$F$58)*100</f>
        <v>0</v>
      </c>
      <c r="J30" s="38">
        <f>J$11*'Loads'!$B53*'LAFs'!J244*(1-'Contrib'!J101)/(24*'Input'!$F$58)*100</f>
        <v>0</v>
      </c>
      <c r="K30" s="38">
        <f>K$11*'Loads'!$B53*'LAFs'!B244*(1-'Contrib'!K101)/(24*'Input'!$F$58)*100</f>
        <v>0</v>
      </c>
      <c r="L30" s="38">
        <f>L$11*'Loads'!$B53*'LAFs'!C244*(1-'Contrib'!L101)/(24*'Input'!$F$58)*100</f>
        <v>0</v>
      </c>
      <c r="M30" s="38">
        <f>M$11*'Loads'!$B53*'LAFs'!D244*(1-'Contrib'!M101)/(24*'Input'!$F$58)*100</f>
        <v>0</v>
      </c>
      <c r="N30" s="38">
        <f>N$11*'Loads'!$B53*'LAFs'!E244*(1-'Contrib'!N101)/(24*'Input'!$F$58)*100</f>
        <v>0</v>
      </c>
      <c r="O30" s="38">
        <f>O$11*'Loads'!$B53*'LAFs'!F244*(1-'Contrib'!O101)/(24*'Input'!$F$58)*100</f>
        <v>0</v>
      </c>
      <c r="P30" s="38">
        <f>P$11*'Loads'!$B53*'LAFs'!G244*(1-'Contrib'!P101)/(24*'Input'!$F$58)*100</f>
        <v>0</v>
      </c>
      <c r="Q30" s="38">
        <f>Q$11*'Loads'!$B53*'LAFs'!H244*(1-'Contrib'!Q101)/(24*'Input'!$F$58)*100</f>
        <v>0</v>
      </c>
      <c r="R30" s="38">
        <f>R$11*'Loads'!$B53*'LAFs'!I244*(1-'Contrib'!R101)/(24*'Input'!$F$58)*100</f>
        <v>0</v>
      </c>
      <c r="S30" s="38">
        <f>S$11*'Loads'!$B53*'LAFs'!J244*(1-'Contrib'!S101)/(24*'Input'!$F$58)*100</f>
        <v>0</v>
      </c>
      <c r="T30" s="17"/>
    </row>
    <row r="31" spans="1:20">
      <c r="A31" s="4" t="s">
        <v>195</v>
      </c>
      <c r="B31" s="38">
        <f>B$11*'Loads'!$B54*'LAFs'!B245*(1-'Contrib'!B102)/(24*'Input'!$F$58)*100</f>
        <v>0</v>
      </c>
      <c r="C31" s="38">
        <f>C$11*'Loads'!$B54*'LAFs'!C245*(1-'Contrib'!C102)/(24*'Input'!$F$58)*100</f>
        <v>0</v>
      </c>
      <c r="D31" s="38">
        <f>D$11*'Loads'!$B54*'LAFs'!D245*(1-'Contrib'!D102)/(24*'Input'!$F$58)*100</f>
        <v>0</v>
      </c>
      <c r="E31" s="38">
        <f>E$11*'Loads'!$B54*'LAFs'!E245*(1-'Contrib'!E102)/(24*'Input'!$F$58)*100</f>
        <v>0</v>
      </c>
      <c r="F31" s="38">
        <f>F$11*'Loads'!$B54*'LAFs'!F245*(1-'Contrib'!F102)/(24*'Input'!$F$58)*100</f>
        <v>0</v>
      </c>
      <c r="G31" s="38">
        <f>G$11*'Loads'!$B54*'LAFs'!G245*(1-'Contrib'!G102)/(24*'Input'!$F$58)*100</f>
        <v>0</v>
      </c>
      <c r="H31" s="38">
        <f>H$11*'Loads'!$B54*'LAFs'!H245*(1-'Contrib'!H102)/(24*'Input'!$F$58)*100</f>
        <v>0</v>
      </c>
      <c r="I31" s="38">
        <f>I$11*'Loads'!$B54*'LAFs'!I245*(1-'Contrib'!I102)/(24*'Input'!$F$58)*100</f>
        <v>0</v>
      </c>
      <c r="J31" s="38">
        <f>J$11*'Loads'!$B54*'LAFs'!J245*(1-'Contrib'!J102)/(24*'Input'!$F$58)*100</f>
        <v>0</v>
      </c>
      <c r="K31" s="38">
        <f>K$11*'Loads'!$B54*'LAFs'!B245*(1-'Contrib'!K102)/(24*'Input'!$F$58)*100</f>
        <v>0</v>
      </c>
      <c r="L31" s="38">
        <f>L$11*'Loads'!$B54*'LAFs'!C245*(1-'Contrib'!L102)/(24*'Input'!$F$58)*100</f>
        <v>0</v>
      </c>
      <c r="M31" s="38">
        <f>M$11*'Loads'!$B54*'LAFs'!D245*(1-'Contrib'!M102)/(24*'Input'!$F$58)*100</f>
        <v>0</v>
      </c>
      <c r="N31" s="38">
        <f>N$11*'Loads'!$B54*'LAFs'!E245*(1-'Contrib'!N102)/(24*'Input'!$F$58)*100</f>
        <v>0</v>
      </c>
      <c r="O31" s="38">
        <f>O$11*'Loads'!$B54*'LAFs'!F245*(1-'Contrib'!O102)/(24*'Input'!$F$58)*100</f>
        <v>0</v>
      </c>
      <c r="P31" s="38">
        <f>P$11*'Loads'!$B54*'LAFs'!G245*(1-'Contrib'!P102)/(24*'Input'!$F$58)*100</f>
        <v>0</v>
      </c>
      <c r="Q31" s="38">
        <f>Q$11*'Loads'!$B54*'LAFs'!H245*(1-'Contrib'!Q102)/(24*'Input'!$F$58)*100</f>
        <v>0</v>
      </c>
      <c r="R31" s="38">
        <f>R$11*'Loads'!$B54*'LAFs'!I245*(1-'Contrib'!R102)/(24*'Input'!$F$58)*100</f>
        <v>0</v>
      </c>
      <c r="S31" s="38">
        <f>S$11*'Loads'!$B54*'LAFs'!J245*(1-'Contrib'!S102)/(24*'Input'!$F$58)*100</f>
        <v>0</v>
      </c>
      <c r="T31" s="17"/>
    </row>
    <row r="32" spans="1:20">
      <c r="A32" s="4" t="s">
        <v>180</v>
      </c>
      <c r="B32" s="38">
        <f>B$11*'Loads'!$B55*'LAFs'!B246*(1-'Contrib'!B103)/(24*'Input'!$F$58)*100</f>
        <v>0</v>
      </c>
      <c r="C32" s="38">
        <f>C$11*'Loads'!$B55*'LAFs'!C246*(1-'Contrib'!C103)/(24*'Input'!$F$58)*100</f>
        <v>0</v>
      </c>
      <c r="D32" s="38">
        <f>D$11*'Loads'!$B55*'LAFs'!D246*(1-'Contrib'!D103)/(24*'Input'!$F$58)*100</f>
        <v>0</v>
      </c>
      <c r="E32" s="38">
        <f>E$11*'Loads'!$B55*'LAFs'!E246*(1-'Contrib'!E103)/(24*'Input'!$F$58)*100</f>
        <v>0</v>
      </c>
      <c r="F32" s="38">
        <f>F$11*'Loads'!$B55*'LAFs'!F246*(1-'Contrib'!F103)/(24*'Input'!$F$58)*100</f>
        <v>0</v>
      </c>
      <c r="G32" s="38">
        <f>G$11*'Loads'!$B55*'LAFs'!G246*(1-'Contrib'!G103)/(24*'Input'!$F$58)*100</f>
        <v>0</v>
      </c>
      <c r="H32" s="38">
        <f>H$11*'Loads'!$B55*'LAFs'!H246*(1-'Contrib'!H103)/(24*'Input'!$F$58)*100</f>
        <v>0</v>
      </c>
      <c r="I32" s="38">
        <f>I$11*'Loads'!$B55*'LAFs'!I246*(1-'Contrib'!I103)/(24*'Input'!$F$58)*100</f>
        <v>0</v>
      </c>
      <c r="J32" s="38">
        <f>J$11*'Loads'!$B55*'LAFs'!J246*(1-'Contrib'!J103)/(24*'Input'!$F$58)*100</f>
        <v>0</v>
      </c>
      <c r="K32" s="38">
        <f>K$11*'Loads'!$B55*'LAFs'!B246*(1-'Contrib'!K103)/(24*'Input'!$F$58)*100</f>
        <v>0</v>
      </c>
      <c r="L32" s="38">
        <f>L$11*'Loads'!$B55*'LAFs'!C246*(1-'Contrib'!L103)/(24*'Input'!$F$58)*100</f>
        <v>0</v>
      </c>
      <c r="M32" s="38">
        <f>M$11*'Loads'!$B55*'LAFs'!D246*(1-'Contrib'!M103)/(24*'Input'!$F$58)*100</f>
        <v>0</v>
      </c>
      <c r="N32" s="38">
        <f>N$11*'Loads'!$B55*'LAFs'!E246*(1-'Contrib'!N103)/(24*'Input'!$F$58)*100</f>
        <v>0</v>
      </c>
      <c r="O32" s="38">
        <f>O$11*'Loads'!$B55*'LAFs'!F246*(1-'Contrib'!O103)/(24*'Input'!$F$58)*100</f>
        <v>0</v>
      </c>
      <c r="P32" s="38">
        <f>P$11*'Loads'!$B55*'LAFs'!G246*(1-'Contrib'!P103)/(24*'Input'!$F$58)*100</f>
        <v>0</v>
      </c>
      <c r="Q32" s="38">
        <f>Q$11*'Loads'!$B55*'LAFs'!H246*(1-'Contrib'!Q103)/(24*'Input'!$F$58)*100</f>
        <v>0</v>
      </c>
      <c r="R32" s="38">
        <f>R$11*'Loads'!$B55*'LAFs'!I246*(1-'Contrib'!R103)/(24*'Input'!$F$58)*100</f>
        <v>0</v>
      </c>
      <c r="S32" s="38">
        <f>S$11*'Loads'!$B55*'LAFs'!J246*(1-'Contrib'!S103)/(24*'Input'!$F$58)*100</f>
        <v>0</v>
      </c>
      <c r="T32" s="17"/>
    </row>
    <row r="33" spans="1:20">
      <c r="A33" s="4" t="s">
        <v>181</v>
      </c>
      <c r="B33" s="38">
        <f>B$11*'Loads'!$B56*'LAFs'!B247*(1-'Contrib'!B104)/(24*'Input'!$F$58)*100</f>
        <v>0</v>
      </c>
      <c r="C33" s="38">
        <f>C$11*'Loads'!$B56*'LAFs'!C247*(1-'Contrib'!C104)/(24*'Input'!$F$58)*100</f>
        <v>0</v>
      </c>
      <c r="D33" s="38">
        <f>D$11*'Loads'!$B56*'LAFs'!D247*(1-'Contrib'!D104)/(24*'Input'!$F$58)*100</f>
        <v>0</v>
      </c>
      <c r="E33" s="38">
        <f>E$11*'Loads'!$B56*'LAFs'!E247*(1-'Contrib'!E104)/(24*'Input'!$F$58)*100</f>
        <v>0</v>
      </c>
      <c r="F33" s="38">
        <f>F$11*'Loads'!$B56*'LAFs'!F247*(1-'Contrib'!F104)/(24*'Input'!$F$58)*100</f>
        <v>0</v>
      </c>
      <c r="G33" s="38">
        <f>G$11*'Loads'!$B56*'LAFs'!G247*(1-'Contrib'!G104)/(24*'Input'!$F$58)*100</f>
        <v>0</v>
      </c>
      <c r="H33" s="38">
        <f>H$11*'Loads'!$B56*'LAFs'!H247*(1-'Contrib'!H104)/(24*'Input'!$F$58)*100</f>
        <v>0</v>
      </c>
      <c r="I33" s="38">
        <f>I$11*'Loads'!$B56*'LAFs'!I247*(1-'Contrib'!I104)/(24*'Input'!$F$58)*100</f>
        <v>0</v>
      </c>
      <c r="J33" s="38">
        <f>J$11*'Loads'!$B56*'LAFs'!J247*(1-'Contrib'!J104)/(24*'Input'!$F$58)*100</f>
        <v>0</v>
      </c>
      <c r="K33" s="38">
        <f>K$11*'Loads'!$B56*'LAFs'!B247*(1-'Contrib'!K104)/(24*'Input'!$F$58)*100</f>
        <v>0</v>
      </c>
      <c r="L33" s="38">
        <f>L$11*'Loads'!$B56*'LAFs'!C247*(1-'Contrib'!L104)/(24*'Input'!$F$58)*100</f>
        <v>0</v>
      </c>
      <c r="M33" s="38">
        <f>M$11*'Loads'!$B56*'LAFs'!D247*(1-'Contrib'!M104)/(24*'Input'!$F$58)*100</f>
        <v>0</v>
      </c>
      <c r="N33" s="38">
        <f>N$11*'Loads'!$B56*'LAFs'!E247*(1-'Contrib'!N104)/(24*'Input'!$F$58)*100</f>
        <v>0</v>
      </c>
      <c r="O33" s="38">
        <f>O$11*'Loads'!$B56*'LAFs'!F247*(1-'Contrib'!O104)/(24*'Input'!$F$58)*100</f>
        <v>0</v>
      </c>
      <c r="P33" s="38">
        <f>P$11*'Loads'!$B56*'LAFs'!G247*(1-'Contrib'!P104)/(24*'Input'!$F$58)*100</f>
        <v>0</v>
      </c>
      <c r="Q33" s="38">
        <f>Q$11*'Loads'!$B56*'LAFs'!H247*(1-'Contrib'!Q104)/(24*'Input'!$F$58)*100</f>
        <v>0</v>
      </c>
      <c r="R33" s="38">
        <f>R$11*'Loads'!$B56*'LAFs'!I247*(1-'Contrib'!R104)/(24*'Input'!$F$58)*100</f>
        <v>0</v>
      </c>
      <c r="S33" s="38">
        <f>S$11*'Loads'!$B56*'LAFs'!J247*(1-'Contrib'!S104)/(24*'Input'!$F$58)*100</f>
        <v>0</v>
      </c>
      <c r="T33" s="17"/>
    </row>
    <row r="34" spans="1:20">
      <c r="A34" s="4" t="s">
        <v>182</v>
      </c>
      <c r="B34" s="38">
        <f>B$11*'Loads'!$B57*'LAFs'!B248*(1-'Contrib'!B105)/(24*'Input'!$F$58)*100</f>
        <v>0</v>
      </c>
      <c r="C34" s="38">
        <f>C$11*'Loads'!$B57*'LAFs'!C248*(1-'Contrib'!C105)/(24*'Input'!$F$58)*100</f>
        <v>0</v>
      </c>
      <c r="D34" s="38">
        <f>D$11*'Loads'!$B57*'LAFs'!D248*(1-'Contrib'!D105)/(24*'Input'!$F$58)*100</f>
        <v>0</v>
      </c>
      <c r="E34" s="38">
        <f>E$11*'Loads'!$B57*'LAFs'!E248*(1-'Contrib'!E105)/(24*'Input'!$F$58)*100</f>
        <v>0</v>
      </c>
      <c r="F34" s="38">
        <f>F$11*'Loads'!$B57*'LAFs'!F248*(1-'Contrib'!F105)/(24*'Input'!$F$58)*100</f>
        <v>0</v>
      </c>
      <c r="G34" s="38">
        <f>G$11*'Loads'!$B57*'LAFs'!G248*(1-'Contrib'!G105)/(24*'Input'!$F$58)*100</f>
        <v>0</v>
      </c>
      <c r="H34" s="38">
        <f>H$11*'Loads'!$B57*'LAFs'!H248*(1-'Contrib'!H105)/(24*'Input'!$F$58)*100</f>
        <v>0</v>
      </c>
      <c r="I34" s="38">
        <f>I$11*'Loads'!$B57*'LAFs'!I248*(1-'Contrib'!I105)/(24*'Input'!$F$58)*100</f>
        <v>0</v>
      </c>
      <c r="J34" s="38">
        <f>J$11*'Loads'!$B57*'LAFs'!J248*(1-'Contrib'!J105)/(24*'Input'!$F$58)*100</f>
        <v>0</v>
      </c>
      <c r="K34" s="38">
        <f>K$11*'Loads'!$B57*'LAFs'!B248*(1-'Contrib'!K105)/(24*'Input'!$F$58)*100</f>
        <v>0</v>
      </c>
      <c r="L34" s="38">
        <f>L$11*'Loads'!$B57*'LAFs'!C248*(1-'Contrib'!L105)/(24*'Input'!$F$58)*100</f>
        <v>0</v>
      </c>
      <c r="M34" s="38">
        <f>M$11*'Loads'!$B57*'LAFs'!D248*(1-'Contrib'!M105)/(24*'Input'!$F$58)*100</f>
        <v>0</v>
      </c>
      <c r="N34" s="38">
        <f>N$11*'Loads'!$B57*'LAFs'!E248*(1-'Contrib'!N105)/(24*'Input'!$F$58)*100</f>
        <v>0</v>
      </c>
      <c r="O34" s="38">
        <f>O$11*'Loads'!$B57*'LAFs'!F248*(1-'Contrib'!O105)/(24*'Input'!$F$58)*100</f>
        <v>0</v>
      </c>
      <c r="P34" s="38">
        <f>P$11*'Loads'!$B57*'LAFs'!G248*(1-'Contrib'!P105)/(24*'Input'!$F$58)*100</f>
        <v>0</v>
      </c>
      <c r="Q34" s="38">
        <f>Q$11*'Loads'!$B57*'LAFs'!H248*(1-'Contrib'!Q105)/(24*'Input'!$F$58)*100</f>
        <v>0</v>
      </c>
      <c r="R34" s="38">
        <f>R$11*'Loads'!$B57*'LAFs'!I248*(1-'Contrib'!R105)/(24*'Input'!$F$58)*100</f>
        <v>0</v>
      </c>
      <c r="S34" s="38">
        <f>S$11*'Loads'!$B57*'LAFs'!J248*(1-'Contrib'!S105)/(24*'Input'!$F$58)*100</f>
        <v>0</v>
      </c>
      <c r="T34" s="17"/>
    </row>
    <row r="35" spans="1:20">
      <c r="A35" s="4" t="s">
        <v>183</v>
      </c>
      <c r="B35" s="38">
        <f>B$11*'Loads'!$B58*'LAFs'!B249*(1-'Contrib'!B106)/(24*'Input'!$F$58)*100</f>
        <v>0</v>
      </c>
      <c r="C35" s="38">
        <f>C$11*'Loads'!$B58*'LAFs'!C249*(1-'Contrib'!C106)/(24*'Input'!$F$58)*100</f>
        <v>0</v>
      </c>
      <c r="D35" s="38">
        <f>D$11*'Loads'!$B58*'LAFs'!D249*(1-'Contrib'!D106)/(24*'Input'!$F$58)*100</f>
        <v>0</v>
      </c>
      <c r="E35" s="38">
        <f>E$11*'Loads'!$B58*'LAFs'!E249*(1-'Contrib'!E106)/(24*'Input'!$F$58)*100</f>
        <v>0</v>
      </c>
      <c r="F35" s="38">
        <f>F$11*'Loads'!$B58*'LAFs'!F249*(1-'Contrib'!F106)/(24*'Input'!$F$58)*100</f>
        <v>0</v>
      </c>
      <c r="G35" s="38">
        <f>G$11*'Loads'!$B58*'LAFs'!G249*(1-'Contrib'!G106)/(24*'Input'!$F$58)*100</f>
        <v>0</v>
      </c>
      <c r="H35" s="38">
        <f>H$11*'Loads'!$B58*'LAFs'!H249*(1-'Contrib'!H106)/(24*'Input'!$F$58)*100</f>
        <v>0</v>
      </c>
      <c r="I35" s="38">
        <f>I$11*'Loads'!$B58*'LAFs'!I249*(1-'Contrib'!I106)/(24*'Input'!$F$58)*100</f>
        <v>0</v>
      </c>
      <c r="J35" s="38">
        <f>J$11*'Loads'!$B58*'LAFs'!J249*(1-'Contrib'!J106)/(24*'Input'!$F$58)*100</f>
        <v>0</v>
      </c>
      <c r="K35" s="38">
        <f>K$11*'Loads'!$B58*'LAFs'!B249*(1-'Contrib'!K106)/(24*'Input'!$F$58)*100</f>
        <v>0</v>
      </c>
      <c r="L35" s="38">
        <f>L$11*'Loads'!$B58*'LAFs'!C249*(1-'Contrib'!L106)/(24*'Input'!$F$58)*100</f>
        <v>0</v>
      </c>
      <c r="M35" s="38">
        <f>M$11*'Loads'!$B58*'LAFs'!D249*(1-'Contrib'!M106)/(24*'Input'!$F$58)*100</f>
        <v>0</v>
      </c>
      <c r="N35" s="38">
        <f>N$11*'Loads'!$B58*'LAFs'!E249*(1-'Contrib'!N106)/(24*'Input'!$F$58)*100</f>
        <v>0</v>
      </c>
      <c r="O35" s="38">
        <f>O$11*'Loads'!$B58*'LAFs'!F249*(1-'Contrib'!O106)/(24*'Input'!$F$58)*100</f>
        <v>0</v>
      </c>
      <c r="P35" s="38">
        <f>P$11*'Loads'!$B58*'LAFs'!G249*(1-'Contrib'!P106)/(24*'Input'!$F$58)*100</f>
        <v>0</v>
      </c>
      <c r="Q35" s="38">
        <f>Q$11*'Loads'!$B58*'LAFs'!H249*(1-'Contrib'!Q106)/(24*'Input'!$F$58)*100</f>
        <v>0</v>
      </c>
      <c r="R35" s="38">
        <f>R$11*'Loads'!$B58*'LAFs'!I249*(1-'Contrib'!R106)/(24*'Input'!$F$58)*100</f>
        <v>0</v>
      </c>
      <c r="S35" s="38">
        <f>S$11*'Loads'!$B58*'LAFs'!J249*(1-'Contrib'!S106)/(24*'Input'!$F$58)*100</f>
        <v>0</v>
      </c>
      <c r="T35" s="17"/>
    </row>
    <row r="36" spans="1:20">
      <c r="A36" s="4" t="s">
        <v>196</v>
      </c>
      <c r="B36" s="38">
        <f>B$11*'Loads'!$B59*'LAFs'!B250*(1-'Contrib'!B107)/(24*'Input'!$F$58)*100</f>
        <v>0</v>
      </c>
      <c r="C36" s="38">
        <f>C$11*'Loads'!$B59*'LAFs'!C250*(1-'Contrib'!C107)/(24*'Input'!$F$58)*100</f>
        <v>0</v>
      </c>
      <c r="D36" s="38">
        <f>D$11*'Loads'!$B59*'LAFs'!D250*(1-'Contrib'!D107)/(24*'Input'!$F$58)*100</f>
        <v>0</v>
      </c>
      <c r="E36" s="38">
        <f>E$11*'Loads'!$B59*'LAFs'!E250*(1-'Contrib'!E107)/(24*'Input'!$F$58)*100</f>
        <v>0</v>
      </c>
      <c r="F36" s="38">
        <f>F$11*'Loads'!$B59*'LAFs'!F250*(1-'Contrib'!F107)/(24*'Input'!$F$58)*100</f>
        <v>0</v>
      </c>
      <c r="G36" s="38">
        <f>G$11*'Loads'!$B59*'LAFs'!G250*(1-'Contrib'!G107)/(24*'Input'!$F$58)*100</f>
        <v>0</v>
      </c>
      <c r="H36" s="38">
        <f>H$11*'Loads'!$B59*'LAFs'!H250*(1-'Contrib'!H107)/(24*'Input'!$F$58)*100</f>
        <v>0</v>
      </c>
      <c r="I36" s="38">
        <f>I$11*'Loads'!$B59*'LAFs'!I250*(1-'Contrib'!I107)/(24*'Input'!$F$58)*100</f>
        <v>0</v>
      </c>
      <c r="J36" s="38">
        <f>J$11*'Loads'!$B59*'LAFs'!J250*(1-'Contrib'!J107)/(24*'Input'!$F$58)*100</f>
        <v>0</v>
      </c>
      <c r="K36" s="38">
        <f>K$11*'Loads'!$B59*'LAFs'!B250*(1-'Contrib'!K107)/(24*'Input'!$F$58)*100</f>
        <v>0</v>
      </c>
      <c r="L36" s="38">
        <f>L$11*'Loads'!$B59*'LAFs'!C250*(1-'Contrib'!L107)/(24*'Input'!$F$58)*100</f>
        <v>0</v>
      </c>
      <c r="M36" s="38">
        <f>M$11*'Loads'!$B59*'LAFs'!D250*(1-'Contrib'!M107)/(24*'Input'!$F$58)*100</f>
        <v>0</v>
      </c>
      <c r="N36" s="38">
        <f>N$11*'Loads'!$B59*'LAFs'!E250*(1-'Contrib'!N107)/(24*'Input'!$F$58)*100</f>
        <v>0</v>
      </c>
      <c r="O36" s="38">
        <f>O$11*'Loads'!$B59*'LAFs'!F250*(1-'Contrib'!O107)/(24*'Input'!$F$58)*100</f>
        <v>0</v>
      </c>
      <c r="P36" s="38">
        <f>P$11*'Loads'!$B59*'LAFs'!G250*(1-'Contrib'!P107)/(24*'Input'!$F$58)*100</f>
        <v>0</v>
      </c>
      <c r="Q36" s="38">
        <f>Q$11*'Loads'!$B59*'LAFs'!H250*(1-'Contrib'!Q107)/(24*'Input'!$F$58)*100</f>
        <v>0</v>
      </c>
      <c r="R36" s="38">
        <f>R$11*'Loads'!$B59*'LAFs'!I250*(1-'Contrib'!R107)/(24*'Input'!$F$58)*100</f>
        <v>0</v>
      </c>
      <c r="S36" s="38">
        <f>S$11*'Loads'!$B59*'LAFs'!J250*(1-'Contrib'!S107)/(24*'Input'!$F$58)*100</f>
        <v>0</v>
      </c>
      <c r="T36" s="17"/>
    </row>
    <row r="37" spans="1:20">
      <c r="A37" s="4" t="s">
        <v>243</v>
      </c>
      <c r="B37" s="38">
        <f>B$11*'Loads'!$B60*'LAFs'!B251*(1-'Contrib'!B108)/(24*'Input'!$F$58)*100</f>
        <v>0</v>
      </c>
      <c r="C37" s="38">
        <f>C$11*'Loads'!$B60*'LAFs'!C251*(1-'Contrib'!C108)/(24*'Input'!$F$58)*100</f>
        <v>0</v>
      </c>
      <c r="D37" s="38">
        <f>D$11*'Loads'!$B60*'LAFs'!D251*(1-'Contrib'!D108)/(24*'Input'!$F$58)*100</f>
        <v>0</v>
      </c>
      <c r="E37" s="38">
        <f>E$11*'Loads'!$B60*'LAFs'!E251*(1-'Contrib'!E108)/(24*'Input'!$F$58)*100</f>
        <v>0</v>
      </c>
      <c r="F37" s="38">
        <f>F$11*'Loads'!$B60*'LAFs'!F251*(1-'Contrib'!F108)/(24*'Input'!$F$58)*100</f>
        <v>0</v>
      </c>
      <c r="G37" s="38">
        <f>G$11*'Loads'!$B60*'LAFs'!G251*(1-'Contrib'!G108)/(24*'Input'!$F$58)*100</f>
        <v>0</v>
      </c>
      <c r="H37" s="38">
        <f>H$11*'Loads'!$B60*'LAFs'!H251*(1-'Contrib'!H108)/(24*'Input'!$F$58)*100</f>
        <v>0</v>
      </c>
      <c r="I37" s="38">
        <f>I$11*'Loads'!$B60*'LAFs'!I251*(1-'Contrib'!I108)/(24*'Input'!$F$58)*100</f>
        <v>0</v>
      </c>
      <c r="J37" s="38">
        <f>J$11*'Loads'!$B60*'LAFs'!J251*(1-'Contrib'!J108)/(24*'Input'!$F$58)*100</f>
        <v>0</v>
      </c>
      <c r="K37" s="38">
        <f>K$11*'Loads'!$B60*'LAFs'!B251*(1-'Contrib'!K108)/(24*'Input'!$F$58)*100</f>
        <v>0</v>
      </c>
      <c r="L37" s="38">
        <f>L$11*'Loads'!$B60*'LAFs'!C251*(1-'Contrib'!L108)/(24*'Input'!$F$58)*100</f>
        <v>0</v>
      </c>
      <c r="M37" s="38">
        <f>M$11*'Loads'!$B60*'LAFs'!D251*(1-'Contrib'!M108)/(24*'Input'!$F$58)*100</f>
        <v>0</v>
      </c>
      <c r="N37" s="38">
        <f>N$11*'Loads'!$B60*'LAFs'!E251*(1-'Contrib'!N108)/(24*'Input'!$F$58)*100</f>
        <v>0</v>
      </c>
      <c r="O37" s="38">
        <f>O$11*'Loads'!$B60*'LAFs'!F251*(1-'Contrib'!O108)/(24*'Input'!$F$58)*100</f>
        <v>0</v>
      </c>
      <c r="P37" s="38">
        <f>P$11*'Loads'!$B60*'LAFs'!G251*(1-'Contrib'!P108)/(24*'Input'!$F$58)*100</f>
        <v>0</v>
      </c>
      <c r="Q37" s="38">
        <f>Q$11*'Loads'!$B60*'LAFs'!H251*(1-'Contrib'!Q108)/(24*'Input'!$F$58)*100</f>
        <v>0</v>
      </c>
      <c r="R37" s="38">
        <f>R$11*'Loads'!$B60*'LAFs'!I251*(1-'Contrib'!R108)/(24*'Input'!$F$58)*100</f>
        <v>0</v>
      </c>
      <c r="S37" s="38">
        <f>S$11*'Loads'!$B60*'LAFs'!J251*(1-'Contrib'!S108)/(24*'Input'!$F$58)*100</f>
        <v>0</v>
      </c>
      <c r="T37" s="17"/>
    </row>
    <row r="38" spans="1:20">
      <c r="A38" s="4" t="s">
        <v>247</v>
      </c>
      <c r="B38" s="38">
        <f>B$11*'Loads'!$B61*'LAFs'!B252*(1-'Contrib'!B109)/(24*'Input'!$F$58)*100</f>
        <v>0</v>
      </c>
      <c r="C38" s="38">
        <f>C$11*'Loads'!$B61*'LAFs'!C252*(1-'Contrib'!C109)/(24*'Input'!$F$58)*100</f>
        <v>0</v>
      </c>
      <c r="D38" s="38">
        <f>D$11*'Loads'!$B61*'LAFs'!D252*(1-'Contrib'!D109)/(24*'Input'!$F$58)*100</f>
        <v>0</v>
      </c>
      <c r="E38" s="38">
        <f>E$11*'Loads'!$B61*'LAFs'!E252*(1-'Contrib'!E109)/(24*'Input'!$F$58)*100</f>
        <v>0</v>
      </c>
      <c r="F38" s="38">
        <f>F$11*'Loads'!$B61*'LAFs'!F252*(1-'Contrib'!F109)/(24*'Input'!$F$58)*100</f>
        <v>0</v>
      </c>
      <c r="G38" s="38">
        <f>G$11*'Loads'!$B61*'LAFs'!G252*(1-'Contrib'!G109)/(24*'Input'!$F$58)*100</f>
        <v>0</v>
      </c>
      <c r="H38" s="38">
        <f>H$11*'Loads'!$B61*'LAFs'!H252*(1-'Contrib'!H109)/(24*'Input'!$F$58)*100</f>
        <v>0</v>
      </c>
      <c r="I38" s="38">
        <f>I$11*'Loads'!$B61*'LAFs'!I252*(1-'Contrib'!I109)/(24*'Input'!$F$58)*100</f>
        <v>0</v>
      </c>
      <c r="J38" s="38">
        <f>J$11*'Loads'!$B61*'LAFs'!J252*(1-'Contrib'!J109)/(24*'Input'!$F$58)*100</f>
        <v>0</v>
      </c>
      <c r="K38" s="38">
        <f>K$11*'Loads'!$B61*'LAFs'!B252*(1-'Contrib'!K109)/(24*'Input'!$F$58)*100</f>
        <v>0</v>
      </c>
      <c r="L38" s="38">
        <f>L$11*'Loads'!$B61*'LAFs'!C252*(1-'Contrib'!L109)/(24*'Input'!$F$58)*100</f>
        <v>0</v>
      </c>
      <c r="M38" s="38">
        <f>M$11*'Loads'!$B61*'LAFs'!D252*(1-'Contrib'!M109)/(24*'Input'!$F$58)*100</f>
        <v>0</v>
      </c>
      <c r="N38" s="38">
        <f>N$11*'Loads'!$B61*'LAFs'!E252*(1-'Contrib'!N109)/(24*'Input'!$F$58)*100</f>
        <v>0</v>
      </c>
      <c r="O38" s="38">
        <f>O$11*'Loads'!$B61*'LAFs'!F252*(1-'Contrib'!O109)/(24*'Input'!$F$58)*100</f>
        <v>0</v>
      </c>
      <c r="P38" s="38">
        <f>P$11*'Loads'!$B61*'LAFs'!G252*(1-'Contrib'!P109)/(24*'Input'!$F$58)*100</f>
        <v>0</v>
      </c>
      <c r="Q38" s="38">
        <f>Q$11*'Loads'!$B61*'LAFs'!H252*(1-'Contrib'!Q109)/(24*'Input'!$F$58)*100</f>
        <v>0</v>
      </c>
      <c r="R38" s="38">
        <f>R$11*'Loads'!$B61*'LAFs'!I252*(1-'Contrib'!R109)/(24*'Input'!$F$58)*100</f>
        <v>0</v>
      </c>
      <c r="S38" s="38">
        <f>S$11*'Loads'!$B61*'LAFs'!J252*(1-'Contrib'!S109)/(24*'Input'!$F$58)*100</f>
        <v>0</v>
      </c>
      <c r="T38" s="17"/>
    </row>
    <row r="39" spans="1:20">
      <c r="A39" s="4" t="s">
        <v>251</v>
      </c>
      <c r="B39" s="38">
        <f>B$11*'Loads'!$B62*'LAFs'!B253*(1-'Contrib'!B110)/(24*'Input'!$F$58)*100</f>
        <v>0</v>
      </c>
      <c r="C39" s="38">
        <f>C$11*'Loads'!$B62*'LAFs'!C253*(1-'Contrib'!C110)/(24*'Input'!$F$58)*100</f>
        <v>0</v>
      </c>
      <c r="D39" s="38">
        <f>D$11*'Loads'!$B62*'LAFs'!D253*(1-'Contrib'!D110)/(24*'Input'!$F$58)*100</f>
        <v>0</v>
      </c>
      <c r="E39" s="38">
        <f>E$11*'Loads'!$B62*'LAFs'!E253*(1-'Contrib'!E110)/(24*'Input'!$F$58)*100</f>
        <v>0</v>
      </c>
      <c r="F39" s="38">
        <f>F$11*'Loads'!$B62*'LAFs'!F253*(1-'Contrib'!F110)/(24*'Input'!$F$58)*100</f>
        <v>0</v>
      </c>
      <c r="G39" s="38">
        <f>G$11*'Loads'!$B62*'LAFs'!G253*(1-'Contrib'!G110)/(24*'Input'!$F$58)*100</f>
        <v>0</v>
      </c>
      <c r="H39" s="38">
        <f>H$11*'Loads'!$B62*'LAFs'!H253*(1-'Contrib'!H110)/(24*'Input'!$F$58)*100</f>
        <v>0</v>
      </c>
      <c r="I39" s="38">
        <f>I$11*'Loads'!$B62*'LAFs'!I253*(1-'Contrib'!I110)/(24*'Input'!$F$58)*100</f>
        <v>0</v>
      </c>
      <c r="J39" s="38">
        <f>J$11*'Loads'!$B62*'LAFs'!J253*(1-'Contrib'!J110)/(24*'Input'!$F$58)*100</f>
        <v>0</v>
      </c>
      <c r="K39" s="38">
        <f>K$11*'Loads'!$B62*'LAFs'!B253*(1-'Contrib'!K110)/(24*'Input'!$F$58)*100</f>
        <v>0</v>
      </c>
      <c r="L39" s="38">
        <f>L$11*'Loads'!$B62*'LAFs'!C253*(1-'Contrib'!L110)/(24*'Input'!$F$58)*100</f>
        <v>0</v>
      </c>
      <c r="M39" s="38">
        <f>M$11*'Loads'!$B62*'LAFs'!D253*(1-'Contrib'!M110)/(24*'Input'!$F$58)*100</f>
        <v>0</v>
      </c>
      <c r="N39" s="38">
        <f>N$11*'Loads'!$B62*'LAFs'!E253*(1-'Contrib'!N110)/(24*'Input'!$F$58)*100</f>
        <v>0</v>
      </c>
      <c r="O39" s="38">
        <f>O$11*'Loads'!$B62*'LAFs'!F253*(1-'Contrib'!O110)/(24*'Input'!$F$58)*100</f>
        <v>0</v>
      </c>
      <c r="P39" s="38">
        <f>P$11*'Loads'!$B62*'LAFs'!G253*(1-'Contrib'!P110)/(24*'Input'!$F$58)*100</f>
        <v>0</v>
      </c>
      <c r="Q39" s="38">
        <f>Q$11*'Loads'!$B62*'LAFs'!H253*(1-'Contrib'!Q110)/(24*'Input'!$F$58)*100</f>
        <v>0</v>
      </c>
      <c r="R39" s="38">
        <f>R$11*'Loads'!$B62*'LAFs'!I253*(1-'Contrib'!R110)/(24*'Input'!$F$58)*100</f>
        <v>0</v>
      </c>
      <c r="S39" s="38">
        <f>S$11*'Loads'!$B62*'LAFs'!J253*(1-'Contrib'!S110)/(24*'Input'!$F$58)*100</f>
        <v>0</v>
      </c>
      <c r="T39" s="17"/>
    </row>
    <row r="40" spans="1:20">
      <c r="A40" s="4" t="s">
        <v>255</v>
      </c>
      <c r="B40" s="38">
        <f>B$11*'Loads'!$B63*'LAFs'!B254*(1-'Contrib'!B111)/(24*'Input'!$F$58)*100</f>
        <v>0</v>
      </c>
      <c r="C40" s="38">
        <f>C$11*'Loads'!$B63*'LAFs'!C254*(1-'Contrib'!C111)/(24*'Input'!$F$58)*100</f>
        <v>0</v>
      </c>
      <c r="D40" s="38">
        <f>D$11*'Loads'!$B63*'LAFs'!D254*(1-'Contrib'!D111)/(24*'Input'!$F$58)*100</f>
        <v>0</v>
      </c>
      <c r="E40" s="38">
        <f>E$11*'Loads'!$B63*'LAFs'!E254*(1-'Contrib'!E111)/(24*'Input'!$F$58)*100</f>
        <v>0</v>
      </c>
      <c r="F40" s="38">
        <f>F$11*'Loads'!$B63*'LAFs'!F254*(1-'Contrib'!F111)/(24*'Input'!$F$58)*100</f>
        <v>0</v>
      </c>
      <c r="G40" s="38">
        <f>G$11*'Loads'!$B63*'LAFs'!G254*(1-'Contrib'!G111)/(24*'Input'!$F$58)*100</f>
        <v>0</v>
      </c>
      <c r="H40" s="38">
        <f>H$11*'Loads'!$B63*'LAFs'!H254*(1-'Contrib'!H111)/(24*'Input'!$F$58)*100</f>
        <v>0</v>
      </c>
      <c r="I40" s="38">
        <f>I$11*'Loads'!$B63*'LAFs'!I254*(1-'Contrib'!I111)/(24*'Input'!$F$58)*100</f>
        <v>0</v>
      </c>
      <c r="J40" s="38">
        <f>J$11*'Loads'!$B63*'LAFs'!J254*(1-'Contrib'!J111)/(24*'Input'!$F$58)*100</f>
        <v>0</v>
      </c>
      <c r="K40" s="38">
        <f>K$11*'Loads'!$B63*'LAFs'!B254*(1-'Contrib'!K111)/(24*'Input'!$F$58)*100</f>
        <v>0</v>
      </c>
      <c r="L40" s="38">
        <f>L$11*'Loads'!$B63*'LAFs'!C254*(1-'Contrib'!L111)/(24*'Input'!$F$58)*100</f>
        <v>0</v>
      </c>
      <c r="M40" s="38">
        <f>M$11*'Loads'!$B63*'LAFs'!D254*(1-'Contrib'!M111)/(24*'Input'!$F$58)*100</f>
        <v>0</v>
      </c>
      <c r="N40" s="38">
        <f>N$11*'Loads'!$B63*'LAFs'!E254*(1-'Contrib'!N111)/(24*'Input'!$F$58)*100</f>
        <v>0</v>
      </c>
      <c r="O40" s="38">
        <f>O$11*'Loads'!$B63*'LAFs'!F254*(1-'Contrib'!O111)/(24*'Input'!$F$58)*100</f>
        <v>0</v>
      </c>
      <c r="P40" s="38">
        <f>P$11*'Loads'!$B63*'LAFs'!G254*(1-'Contrib'!P111)/(24*'Input'!$F$58)*100</f>
        <v>0</v>
      </c>
      <c r="Q40" s="38">
        <f>Q$11*'Loads'!$B63*'LAFs'!H254*(1-'Contrib'!Q111)/(24*'Input'!$F$58)*100</f>
        <v>0</v>
      </c>
      <c r="R40" s="38">
        <f>R$11*'Loads'!$B63*'LAFs'!I254*(1-'Contrib'!R111)/(24*'Input'!$F$58)*100</f>
        <v>0</v>
      </c>
      <c r="S40" s="38">
        <f>S$11*'Loads'!$B63*'LAFs'!J254*(1-'Contrib'!S111)/(24*'Input'!$F$58)*100</f>
        <v>0</v>
      </c>
      <c r="T40" s="17"/>
    </row>
    <row r="41" spans="1:20">
      <c r="A41" s="4" t="s">
        <v>259</v>
      </c>
      <c r="B41" s="38">
        <f>B$11*'Loads'!$B64*'LAFs'!B255*(1-'Contrib'!B112)/(24*'Input'!$F$58)*100</f>
        <v>0</v>
      </c>
      <c r="C41" s="38">
        <f>C$11*'Loads'!$B64*'LAFs'!C255*(1-'Contrib'!C112)/(24*'Input'!$F$58)*100</f>
        <v>0</v>
      </c>
      <c r="D41" s="38">
        <f>D$11*'Loads'!$B64*'LAFs'!D255*(1-'Contrib'!D112)/(24*'Input'!$F$58)*100</f>
        <v>0</v>
      </c>
      <c r="E41" s="38">
        <f>E$11*'Loads'!$B64*'LAFs'!E255*(1-'Contrib'!E112)/(24*'Input'!$F$58)*100</f>
        <v>0</v>
      </c>
      <c r="F41" s="38">
        <f>F$11*'Loads'!$B64*'LAFs'!F255*(1-'Contrib'!F112)/(24*'Input'!$F$58)*100</f>
        <v>0</v>
      </c>
      <c r="G41" s="38">
        <f>G$11*'Loads'!$B64*'LAFs'!G255*(1-'Contrib'!G112)/(24*'Input'!$F$58)*100</f>
        <v>0</v>
      </c>
      <c r="H41" s="38">
        <f>H$11*'Loads'!$B64*'LAFs'!H255*(1-'Contrib'!H112)/(24*'Input'!$F$58)*100</f>
        <v>0</v>
      </c>
      <c r="I41" s="38">
        <f>I$11*'Loads'!$B64*'LAFs'!I255*(1-'Contrib'!I112)/(24*'Input'!$F$58)*100</f>
        <v>0</v>
      </c>
      <c r="J41" s="38">
        <f>J$11*'Loads'!$B64*'LAFs'!J255*(1-'Contrib'!J112)/(24*'Input'!$F$58)*100</f>
        <v>0</v>
      </c>
      <c r="K41" s="38">
        <f>K$11*'Loads'!$B64*'LAFs'!B255*(1-'Contrib'!K112)/(24*'Input'!$F$58)*100</f>
        <v>0</v>
      </c>
      <c r="L41" s="38">
        <f>L$11*'Loads'!$B64*'LAFs'!C255*(1-'Contrib'!L112)/(24*'Input'!$F$58)*100</f>
        <v>0</v>
      </c>
      <c r="M41" s="38">
        <f>M$11*'Loads'!$B64*'LAFs'!D255*(1-'Contrib'!M112)/(24*'Input'!$F$58)*100</f>
        <v>0</v>
      </c>
      <c r="N41" s="38">
        <f>N$11*'Loads'!$B64*'LAFs'!E255*(1-'Contrib'!N112)/(24*'Input'!$F$58)*100</f>
        <v>0</v>
      </c>
      <c r="O41" s="38">
        <f>O$11*'Loads'!$B64*'LAFs'!F255*(1-'Contrib'!O112)/(24*'Input'!$F$58)*100</f>
        <v>0</v>
      </c>
      <c r="P41" s="38">
        <f>P$11*'Loads'!$B64*'LAFs'!G255*(1-'Contrib'!P112)/(24*'Input'!$F$58)*100</f>
        <v>0</v>
      </c>
      <c r="Q41" s="38">
        <f>Q$11*'Loads'!$B64*'LAFs'!H255*(1-'Contrib'!Q112)/(24*'Input'!$F$58)*100</f>
        <v>0</v>
      </c>
      <c r="R41" s="38">
        <f>R$11*'Loads'!$B64*'LAFs'!I255*(1-'Contrib'!R112)/(24*'Input'!$F$58)*100</f>
        <v>0</v>
      </c>
      <c r="S41" s="38">
        <f>S$11*'Loads'!$B64*'LAFs'!J255*(1-'Contrib'!S112)/(24*'Input'!$F$58)*100</f>
        <v>0</v>
      </c>
      <c r="T41" s="17"/>
    </row>
    <row r="42" spans="1:20">
      <c r="A42" s="4" t="s">
        <v>184</v>
      </c>
      <c r="B42" s="38">
        <f>B$11*'Loads'!$B65*'LAFs'!B256*(1-'Contrib'!B113)/(24*'Input'!$F$58)*100</f>
        <v>0</v>
      </c>
      <c r="C42" s="38">
        <f>C$11*'Loads'!$B65*'LAFs'!C256*(1-'Contrib'!C113)/(24*'Input'!$F$58)*100</f>
        <v>0</v>
      </c>
      <c r="D42" s="38">
        <f>D$11*'Loads'!$B65*'LAFs'!D256*(1-'Contrib'!D113)/(24*'Input'!$F$58)*100</f>
        <v>0</v>
      </c>
      <c r="E42" s="38">
        <f>E$11*'Loads'!$B65*'LAFs'!E256*(1-'Contrib'!E113)/(24*'Input'!$F$58)*100</f>
        <v>0</v>
      </c>
      <c r="F42" s="38">
        <f>F$11*'Loads'!$B65*'LAFs'!F256*(1-'Contrib'!F113)/(24*'Input'!$F$58)*100</f>
        <v>0</v>
      </c>
      <c r="G42" s="38">
        <f>G$11*'Loads'!$B65*'LAFs'!G256*(1-'Contrib'!G113)/(24*'Input'!$F$58)*100</f>
        <v>0</v>
      </c>
      <c r="H42" s="38">
        <f>H$11*'Loads'!$B65*'LAFs'!H256*(1-'Contrib'!H113)/(24*'Input'!$F$58)*100</f>
        <v>0</v>
      </c>
      <c r="I42" s="38">
        <f>I$11*'Loads'!$B65*'LAFs'!I256*(1-'Contrib'!I113)/(24*'Input'!$F$58)*100</f>
        <v>0</v>
      </c>
      <c r="J42" s="38">
        <f>J$11*'Loads'!$B65*'LAFs'!J256*(1-'Contrib'!J113)/(24*'Input'!$F$58)*100</f>
        <v>0</v>
      </c>
      <c r="K42" s="38">
        <f>K$11*'Loads'!$B65*'LAFs'!B256*(1-'Contrib'!K113)/(24*'Input'!$F$58)*100</f>
        <v>0</v>
      </c>
      <c r="L42" s="38">
        <f>L$11*'Loads'!$B65*'LAFs'!C256*(1-'Contrib'!L113)/(24*'Input'!$F$58)*100</f>
        <v>0</v>
      </c>
      <c r="M42" s="38">
        <f>M$11*'Loads'!$B65*'LAFs'!D256*(1-'Contrib'!M113)/(24*'Input'!$F$58)*100</f>
        <v>0</v>
      </c>
      <c r="N42" s="38">
        <f>N$11*'Loads'!$B65*'LAFs'!E256*(1-'Contrib'!N113)/(24*'Input'!$F$58)*100</f>
        <v>0</v>
      </c>
      <c r="O42" s="38">
        <f>O$11*'Loads'!$B65*'LAFs'!F256*(1-'Contrib'!O113)/(24*'Input'!$F$58)*100</f>
        <v>0</v>
      </c>
      <c r="P42" s="38">
        <f>P$11*'Loads'!$B65*'LAFs'!G256*(1-'Contrib'!P113)/(24*'Input'!$F$58)*100</f>
        <v>0</v>
      </c>
      <c r="Q42" s="38">
        <f>Q$11*'Loads'!$B65*'LAFs'!H256*(1-'Contrib'!Q113)/(24*'Input'!$F$58)*100</f>
        <v>0</v>
      </c>
      <c r="R42" s="38">
        <f>R$11*'Loads'!$B65*'LAFs'!I256*(1-'Contrib'!R113)/(24*'Input'!$F$58)*100</f>
        <v>0</v>
      </c>
      <c r="S42" s="38">
        <f>S$11*'Loads'!$B65*'LAFs'!J256*(1-'Contrib'!S113)/(24*'Input'!$F$58)*100</f>
        <v>0</v>
      </c>
      <c r="T42" s="17"/>
    </row>
    <row r="43" spans="1:20">
      <c r="A43" s="4" t="s">
        <v>185</v>
      </c>
      <c r="B43" s="38">
        <f>B$11*'Loads'!$B66*'LAFs'!B257*(1-'Contrib'!B114)/(24*'Input'!$F$58)*100</f>
        <v>0</v>
      </c>
      <c r="C43" s="38">
        <f>C$11*'Loads'!$B66*'LAFs'!C257*(1-'Contrib'!C114)/(24*'Input'!$F$58)*100</f>
        <v>0</v>
      </c>
      <c r="D43" s="38">
        <f>D$11*'Loads'!$B66*'LAFs'!D257*(1-'Contrib'!D114)/(24*'Input'!$F$58)*100</f>
        <v>0</v>
      </c>
      <c r="E43" s="38">
        <f>E$11*'Loads'!$B66*'LAFs'!E257*(1-'Contrib'!E114)/(24*'Input'!$F$58)*100</f>
        <v>0</v>
      </c>
      <c r="F43" s="38">
        <f>F$11*'Loads'!$B66*'LAFs'!F257*(1-'Contrib'!F114)/(24*'Input'!$F$58)*100</f>
        <v>0</v>
      </c>
      <c r="G43" s="38">
        <f>G$11*'Loads'!$B66*'LAFs'!G257*(1-'Contrib'!G114)/(24*'Input'!$F$58)*100</f>
        <v>0</v>
      </c>
      <c r="H43" s="38">
        <f>H$11*'Loads'!$B66*'LAFs'!H257*(1-'Contrib'!H114)/(24*'Input'!$F$58)*100</f>
        <v>0</v>
      </c>
      <c r="I43" s="38">
        <f>I$11*'Loads'!$B66*'LAFs'!I257*(1-'Contrib'!I114)/(24*'Input'!$F$58)*100</f>
        <v>0</v>
      </c>
      <c r="J43" s="38">
        <f>J$11*'Loads'!$B66*'LAFs'!J257*(1-'Contrib'!J114)/(24*'Input'!$F$58)*100</f>
        <v>0</v>
      </c>
      <c r="K43" s="38">
        <f>K$11*'Loads'!$B66*'LAFs'!B257*(1-'Contrib'!K114)/(24*'Input'!$F$58)*100</f>
        <v>0</v>
      </c>
      <c r="L43" s="38">
        <f>L$11*'Loads'!$B66*'LAFs'!C257*(1-'Contrib'!L114)/(24*'Input'!$F$58)*100</f>
        <v>0</v>
      </c>
      <c r="M43" s="38">
        <f>M$11*'Loads'!$B66*'LAFs'!D257*(1-'Contrib'!M114)/(24*'Input'!$F$58)*100</f>
        <v>0</v>
      </c>
      <c r="N43" s="38">
        <f>N$11*'Loads'!$B66*'LAFs'!E257*(1-'Contrib'!N114)/(24*'Input'!$F$58)*100</f>
        <v>0</v>
      </c>
      <c r="O43" s="38">
        <f>O$11*'Loads'!$B66*'LAFs'!F257*(1-'Contrib'!O114)/(24*'Input'!$F$58)*100</f>
        <v>0</v>
      </c>
      <c r="P43" s="38">
        <f>P$11*'Loads'!$B66*'LAFs'!G257*(1-'Contrib'!P114)/(24*'Input'!$F$58)*100</f>
        <v>0</v>
      </c>
      <c r="Q43" s="38">
        <f>Q$11*'Loads'!$B66*'LAFs'!H257*(1-'Contrib'!Q114)/(24*'Input'!$F$58)*100</f>
        <v>0</v>
      </c>
      <c r="R43" s="38">
        <f>R$11*'Loads'!$B66*'LAFs'!I257*(1-'Contrib'!R114)/(24*'Input'!$F$58)*100</f>
        <v>0</v>
      </c>
      <c r="S43" s="38">
        <f>S$11*'Loads'!$B66*'LAFs'!J257*(1-'Contrib'!S114)/(24*'Input'!$F$58)*100</f>
        <v>0</v>
      </c>
      <c r="T43" s="17"/>
    </row>
    <row r="44" spans="1:20">
      <c r="A44" s="4" t="s">
        <v>186</v>
      </c>
      <c r="B44" s="38">
        <f>B$11*'Loads'!$B67*'LAFs'!B258*(1-'Contrib'!B115)/(24*'Input'!$F$58)*100</f>
        <v>0</v>
      </c>
      <c r="C44" s="38">
        <f>C$11*'Loads'!$B67*'LAFs'!C258*(1-'Contrib'!C115)/(24*'Input'!$F$58)*100</f>
        <v>0</v>
      </c>
      <c r="D44" s="38">
        <f>D$11*'Loads'!$B67*'LAFs'!D258*(1-'Contrib'!D115)/(24*'Input'!$F$58)*100</f>
        <v>0</v>
      </c>
      <c r="E44" s="38">
        <f>E$11*'Loads'!$B67*'LAFs'!E258*(1-'Contrib'!E115)/(24*'Input'!$F$58)*100</f>
        <v>0</v>
      </c>
      <c r="F44" s="38">
        <f>F$11*'Loads'!$B67*'LAFs'!F258*(1-'Contrib'!F115)/(24*'Input'!$F$58)*100</f>
        <v>0</v>
      </c>
      <c r="G44" s="38">
        <f>G$11*'Loads'!$B67*'LAFs'!G258*(1-'Contrib'!G115)/(24*'Input'!$F$58)*100</f>
        <v>0</v>
      </c>
      <c r="H44" s="38">
        <f>H$11*'Loads'!$B67*'LAFs'!H258*(1-'Contrib'!H115)/(24*'Input'!$F$58)*100</f>
        <v>0</v>
      </c>
      <c r="I44" s="38">
        <f>I$11*'Loads'!$B67*'LAFs'!I258*(1-'Contrib'!I115)/(24*'Input'!$F$58)*100</f>
        <v>0</v>
      </c>
      <c r="J44" s="38">
        <f>J$11*'Loads'!$B67*'LAFs'!J258*(1-'Contrib'!J115)/(24*'Input'!$F$58)*100</f>
        <v>0</v>
      </c>
      <c r="K44" s="38">
        <f>K$11*'Loads'!$B67*'LAFs'!B258*(1-'Contrib'!K115)/(24*'Input'!$F$58)*100</f>
        <v>0</v>
      </c>
      <c r="L44" s="38">
        <f>L$11*'Loads'!$B67*'LAFs'!C258*(1-'Contrib'!L115)/(24*'Input'!$F$58)*100</f>
        <v>0</v>
      </c>
      <c r="M44" s="38">
        <f>M$11*'Loads'!$B67*'LAFs'!D258*(1-'Contrib'!M115)/(24*'Input'!$F$58)*100</f>
        <v>0</v>
      </c>
      <c r="N44" s="38">
        <f>N$11*'Loads'!$B67*'LAFs'!E258*(1-'Contrib'!N115)/(24*'Input'!$F$58)*100</f>
        <v>0</v>
      </c>
      <c r="O44" s="38">
        <f>O$11*'Loads'!$B67*'LAFs'!F258*(1-'Contrib'!O115)/(24*'Input'!$F$58)*100</f>
        <v>0</v>
      </c>
      <c r="P44" s="38">
        <f>P$11*'Loads'!$B67*'LAFs'!G258*(1-'Contrib'!P115)/(24*'Input'!$F$58)*100</f>
        <v>0</v>
      </c>
      <c r="Q44" s="38">
        <f>Q$11*'Loads'!$B67*'LAFs'!H258*(1-'Contrib'!Q115)/(24*'Input'!$F$58)*100</f>
        <v>0</v>
      </c>
      <c r="R44" s="38">
        <f>R$11*'Loads'!$B67*'LAFs'!I258*(1-'Contrib'!R115)/(24*'Input'!$F$58)*100</f>
        <v>0</v>
      </c>
      <c r="S44" s="38">
        <f>S$11*'Loads'!$B67*'LAFs'!J258*(1-'Contrib'!S115)/(24*'Input'!$F$58)*100</f>
        <v>0</v>
      </c>
      <c r="T44" s="17"/>
    </row>
    <row r="45" spans="1:20">
      <c r="A45" s="4" t="s">
        <v>187</v>
      </c>
      <c r="B45" s="38">
        <f>B$11*'Loads'!$B68*'LAFs'!B259*(1-'Contrib'!B116)/(24*'Input'!$F$58)*100</f>
        <v>0</v>
      </c>
      <c r="C45" s="38">
        <f>C$11*'Loads'!$B68*'LAFs'!C259*(1-'Contrib'!C116)/(24*'Input'!$F$58)*100</f>
        <v>0</v>
      </c>
      <c r="D45" s="38">
        <f>D$11*'Loads'!$B68*'LAFs'!D259*(1-'Contrib'!D116)/(24*'Input'!$F$58)*100</f>
        <v>0</v>
      </c>
      <c r="E45" s="38">
        <f>E$11*'Loads'!$B68*'LAFs'!E259*(1-'Contrib'!E116)/(24*'Input'!$F$58)*100</f>
        <v>0</v>
      </c>
      <c r="F45" s="38">
        <f>F$11*'Loads'!$B68*'LAFs'!F259*(1-'Contrib'!F116)/(24*'Input'!$F$58)*100</f>
        <v>0</v>
      </c>
      <c r="G45" s="38">
        <f>G$11*'Loads'!$B68*'LAFs'!G259*(1-'Contrib'!G116)/(24*'Input'!$F$58)*100</f>
        <v>0</v>
      </c>
      <c r="H45" s="38">
        <f>H$11*'Loads'!$B68*'LAFs'!H259*(1-'Contrib'!H116)/(24*'Input'!$F$58)*100</f>
        <v>0</v>
      </c>
      <c r="I45" s="38">
        <f>I$11*'Loads'!$B68*'LAFs'!I259*(1-'Contrib'!I116)/(24*'Input'!$F$58)*100</f>
        <v>0</v>
      </c>
      <c r="J45" s="38">
        <f>J$11*'Loads'!$B68*'LAFs'!J259*(1-'Contrib'!J116)/(24*'Input'!$F$58)*100</f>
        <v>0</v>
      </c>
      <c r="K45" s="38">
        <f>K$11*'Loads'!$B68*'LAFs'!B259*(1-'Contrib'!K116)/(24*'Input'!$F$58)*100</f>
        <v>0</v>
      </c>
      <c r="L45" s="38">
        <f>L$11*'Loads'!$B68*'LAFs'!C259*(1-'Contrib'!L116)/(24*'Input'!$F$58)*100</f>
        <v>0</v>
      </c>
      <c r="M45" s="38">
        <f>M$11*'Loads'!$B68*'LAFs'!D259*(1-'Contrib'!M116)/(24*'Input'!$F$58)*100</f>
        <v>0</v>
      </c>
      <c r="N45" s="38">
        <f>N$11*'Loads'!$B68*'LAFs'!E259*(1-'Contrib'!N116)/(24*'Input'!$F$58)*100</f>
        <v>0</v>
      </c>
      <c r="O45" s="38">
        <f>O$11*'Loads'!$B68*'LAFs'!F259*(1-'Contrib'!O116)/(24*'Input'!$F$58)*100</f>
        <v>0</v>
      </c>
      <c r="P45" s="38">
        <f>P$11*'Loads'!$B68*'LAFs'!G259*(1-'Contrib'!P116)/(24*'Input'!$F$58)*100</f>
        <v>0</v>
      </c>
      <c r="Q45" s="38">
        <f>Q$11*'Loads'!$B68*'LAFs'!H259*(1-'Contrib'!Q116)/(24*'Input'!$F$58)*100</f>
        <v>0</v>
      </c>
      <c r="R45" s="38">
        <f>R$11*'Loads'!$B68*'LAFs'!I259*(1-'Contrib'!R116)/(24*'Input'!$F$58)*100</f>
        <v>0</v>
      </c>
      <c r="S45" s="38">
        <f>S$11*'Loads'!$B68*'LAFs'!J259*(1-'Contrib'!S116)/(24*'Input'!$F$58)*100</f>
        <v>0</v>
      </c>
      <c r="T45" s="17"/>
    </row>
    <row r="46" spans="1:20">
      <c r="A46" s="4" t="s">
        <v>188</v>
      </c>
      <c r="B46" s="38">
        <f>B$11*'Loads'!$B69*'LAFs'!B260*(1-'Contrib'!B117)/(24*'Input'!$F$58)*100</f>
        <v>0</v>
      </c>
      <c r="C46" s="38">
        <f>C$11*'Loads'!$B69*'LAFs'!C260*(1-'Contrib'!C117)/(24*'Input'!$F$58)*100</f>
        <v>0</v>
      </c>
      <c r="D46" s="38">
        <f>D$11*'Loads'!$B69*'LAFs'!D260*(1-'Contrib'!D117)/(24*'Input'!$F$58)*100</f>
        <v>0</v>
      </c>
      <c r="E46" s="38">
        <f>E$11*'Loads'!$B69*'LAFs'!E260*(1-'Contrib'!E117)/(24*'Input'!$F$58)*100</f>
        <v>0</v>
      </c>
      <c r="F46" s="38">
        <f>F$11*'Loads'!$B69*'LAFs'!F260*(1-'Contrib'!F117)/(24*'Input'!$F$58)*100</f>
        <v>0</v>
      </c>
      <c r="G46" s="38">
        <f>G$11*'Loads'!$B69*'LAFs'!G260*(1-'Contrib'!G117)/(24*'Input'!$F$58)*100</f>
        <v>0</v>
      </c>
      <c r="H46" s="38">
        <f>H$11*'Loads'!$B69*'LAFs'!H260*(1-'Contrib'!H117)/(24*'Input'!$F$58)*100</f>
        <v>0</v>
      </c>
      <c r="I46" s="38">
        <f>I$11*'Loads'!$B69*'LAFs'!I260*(1-'Contrib'!I117)/(24*'Input'!$F$58)*100</f>
        <v>0</v>
      </c>
      <c r="J46" s="38">
        <f>J$11*'Loads'!$B69*'LAFs'!J260*(1-'Contrib'!J117)/(24*'Input'!$F$58)*100</f>
        <v>0</v>
      </c>
      <c r="K46" s="38">
        <f>K$11*'Loads'!$B69*'LAFs'!B260*(1-'Contrib'!K117)/(24*'Input'!$F$58)*100</f>
        <v>0</v>
      </c>
      <c r="L46" s="38">
        <f>L$11*'Loads'!$B69*'LAFs'!C260*(1-'Contrib'!L117)/(24*'Input'!$F$58)*100</f>
        <v>0</v>
      </c>
      <c r="M46" s="38">
        <f>M$11*'Loads'!$B69*'LAFs'!D260*(1-'Contrib'!M117)/(24*'Input'!$F$58)*100</f>
        <v>0</v>
      </c>
      <c r="N46" s="38">
        <f>N$11*'Loads'!$B69*'LAFs'!E260*(1-'Contrib'!N117)/(24*'Input'!$F$58)*100</f>
        <v>0</v>
      </c>
      <c r="O46" s="38">
        <f>O$11*'Loads'!$B69*'LAFs'!F260*(1-'Contrib'!O117)/(24*'Input'!$F$58)*100</f>
        <v>0</v>
      </c>
      <c r="P46" s="38">
        <f>P$11*'Loads'!$B69*'LAFs'!G260*(1-'Contrib'!P117)/(24*'Input'!$F$58)*100</f>
        <v>0</v>
      </c>
      <c r="Q46" s="38">
        <f>Q$11*'Loads'!$B69*'LAFs'!H260*(1-'Contrib'!Q117)/(24*'Input'!$F$58)*100</f>
        <v>0</v>
      </c>
      <c r="R46" s="38">
        <f>R$11*'Loads'!$B69*'LAFs'!I260*(1-'Contrib'!R117)/(24*'Input'!$F$58)*100</f>
        <v>0</v>
      </c>
      <c r="S46" s="38">
        <f>S$11*'Loads'!$B69*'LAFs'!J260*(1-'Contrib'!S117)/(24*'Input'!$F$58)*100</f>
        <v>0</v>
      </c>
      <c r="T46" s="17"/>
    </row>
    <row r="47" spans="1:20">
      <c r="A47" s="4" t="s">
        <v>189</v>
      </c>
      <c r="B47" s="38">
        <f>B$11*'Loads'!$B70*'LAFs'!B261*(1-'Contrib'!B118)/(24*'Input'!$F$58)*100</f>
        <v>0</v>
      </c>
      <c r="C47" s="38">
        <f>C$11*'Loads'!$B70*'LAFs'!C261*(1-'Contrib'!C118)/(24*'Input'!$F$58)*100</f>
        <v>0</v>
      </c>
      <c r="D47" s="38">
        <f>D$11*'Loads'!$B70*'LAFs'!D261*(1-'Contrib'!D118)/(24*'Input'!$F$58)*100</f>
        <v>0</v>
      </c>
      <c r="E47" s="38">
        <f>E$11*'Loads'!$B70*'LAFs'!E261*(1-'Contrib'!E118)/(24*'Input'!$F$58)*100</f>
        <v>0</v>
      </c>
      <c r="F47" s="38">
        <f>F$11*'Loads'!$B70*'LAFs'!F261*(1-'Contrib'!F118)/(24*'Input'!$F$58)*100</f>
        <v>0</v>
      </c>
      <c r="G47" s="38">
        <f>G$11*'Loads'!$B70*'LAFs'!G261*(1-'Contrib'!G118)/(24*'Input'!$F$58)*100</f>
        <v>0</v>
      </c>
      <c r="H47" s="38">
        <f>H$11*'Loads'!$B70*'LAFs'!H261*(1-'Contrib'!H118)/(24*'Input'!$F$58)*100</f>
        <v>0</v>
      </c>
      <c r="I47" s="38">
        <f>I$11*'Loads'!$B70*'LAFs'!I261*(1-'Contrib'!I118)/(24*'Input'!$F$58)*100</f>
        <v>0</v>
      </c>
      <c r="J47" s="38">
        <f>J$11*'Loads'!$B70*'LAFs'!J261*(1-'Contrib'!J118)/(24*'Input'!$F$58)*100</f>
        <v>0</v>
      </c>
      <c r="K47" s="38">
        <f>K$11*'Loads'!$B70*'LAFs'!B261*(1-'Contrib'!K118)/(24*'Input'!$F$58)*100</f>
        <v>0</v>
      </c>
      <c r="L47" s="38">
        <f>L$11*'Loads'!$B70*'LAFs'!C261*(1-'Contrib'!L118)/(24*'Input'!$F$58)*100</f>
        <v>0</v>
      </c>
      <c r="M47" s="38">
        <f>M$11*'Loads'!$B70*'LAFs'!D261*(1-'Contrib'!M118)/(24*'Input'!$F$58)*100</f>
        <v>0</v>
      </c>
      <c r="N47" s="38">
        <f>N$11*'Loads'!$B70*'LAFs'!E261*(1-'Contrib'!N118)/(24*'Input'!$F$58)*100</f>
        <v>0</v>
      </c>
      <c r="O47" s="38">
        <f>O$11*'Loads'!$B70*'LAFs'!F261*(1-'Contrib'!O118)/(24*'Input'!$F$58)*100</f>
        <v>0</v>
      </c>
      <c r="P47" s="38">
        <f>P$11*'Loads'!$B70*'LAFs'!G261*(1-'Contrib'!P118)/(24*'Input'!$F$58)*100</f>
        <v>0</v>
      </c>
      <c r="Q47" s="38">
        <f>Q$11*'Loads'!$B70*'LAFs'!H261*(1-'Contrib'!Q118)/(24*'Input'!$F$58)*100</f>
        <v>0</v>
      </c>
      <c r="R47" s="38">
        <f>R$11*'Loads'!$B70*'LAFs'!I261*(1-'Contrib'!R118)/(24*'Input'!$F$58)*100</f>
        <v>0</v>
      </c>
      <c r="S47" s="38">
        <f>S$11*'Loads'!$B70*'LAFs'!J261*(1-'Contrib'!S118)/(24*'Input'!$F$58)*100</f>
        <v>0</v>
      </c>
      <c r="T47" s="17"/>
    </row>
    <row r="48" spans="1:20">
      <c r="A48" s="4" t="s">
        <v>197</v>
      </c>
      <c r="B48" s="38">
        <f>B$11*'Loads'!$B71*'LAFs'!B262*(1-'Contrib'!B119)/(24*'Input'!$F$58)*100</f>
        <v>0</v>
      </c>
      <c r="C48" s="38">
        <f>C$11*'Loads'!$B71*'LAFs'!C262*(1-'Contrib'!C119)/(24*'Input'!$F$58)*100</f>
        <v>0</v>
      </c>
      <c r="D48" s="38">
        <f>D$11*'Loads'!$B71*'LAFs'!D262*(1-'Contrib'!D119)/(24*'Input'!$F$58)*100</f>
        <v>0</v>
      </c>
      <c r="E48" s="38">
        <f>E$11*'Loads'!$B71*'LAFs'!E262*(1-'Contrib'!E119)/(24*'Input'!$F$58)*100</f>
        <v>0</v>
      </c>
      <c r="F48" s="38">
        <f>F$11*'Loads'!$B71*'LAFs'!F262*(1-'Contrib'!F119)/(24*'Input'!$F$58)*100</f>
        <v>0</v>
      </c>
      <c r="G48" s="38">
        <f>G$11*'Loads'!$B71*'LAFs'!G262*(1-'Contrib'!G119)/(24*'Input'!$F$58)*100</f>
        <v>0</v>
      </c>
      <c r="H48" s="38">
        <f>H$11*'Loads'!$B71*'LAFs'!H262*(1-'Contrib'!H119)/(24*'Input'!$F$58)*100</f>
        <v>0</v>
      </c>
      <c r="I48" s="38">
        <f>I$11*'Loads'!$B71*'LAFs'!I262*(1-'Contrib'!I119)/(24*'Input'!$F$58)*100</f>
        <v>0</v>
      </c>
      <c r="J48" s="38">
        <f>J$11*'Loads'!$B71*'LAFs'!J262*(1-'Contrib'!J119)/(24*'Input'!$F$58)*100</f>
        <v>0</v>
      </c>
      <c r="K48" s="38">
        <f>K$11*'Loads'!$B71*'LAFs'!B262*(1-'Contrib'!K119)/(24*'Input'!$F$58)*100</f>
        <v>0</v>
      </c>
      <c r="L48" s="38">
        <f>L$11*'Loads'!$B71*'LAFs'!C262*(1-'Contrib'!L119)/(24*'Input'!$F$58)*100</f>
        <v>0</v>
      </c>
      <c r="M48" s="38">
        <f>M$11*'Loads'!$B71*'LAFs'!D262*(1-'Contrib'!M119)/(24*'Input'!$F$58)*100</f>
        <v>0</v>
      </c>
      <c r="N48" s="38">
        <f>N$11*'Loads'!$B71*'LAFs'!E262*(1-'Contrib'!N119)/(24*'Input'!$F$58)*100</f>
        <v>0</v>
      </c>
      <c r="O48" s="38">
        <f>O$11*'Loads'!$B71*'LAFs'!F262*(1-'Contrib'!O119)/(24*'Input'!$F$58)*100</f>
        <v>0</v>
      </c>
      <c r="P48" s="38">
        <f>P$11*'Loads'!$B71*'LAFs'!G262*(1-'Contrib'!P119)/(24*'Input'!$F$58)*100</f>
        <v>0</v>
      </c>
      <c r="Q48" s="38">
        <f>Q$11*'Loads'!$B71*'LAFs'!H262*(1-'Contrib'!Q119)/(24*'Input'!$F$58)*100</f>
        <v>0</v>
      </c>
      <c r="R48" s="38">
        <f>R$11*'Loads'!$B71*'LAFs'!I262*(1-'Contrib'!R119)/(24*'Input'!$F$58)*100</f>
        <v>0</v>
      </c>
      <c r="S48" s="38">
        <f>S$11*'Loads'!$B71*'LAFs'!J262*(1-'Contrib'!S119)/(24*'Input'!$F$58)*100</f>
        <v>0</v>
      </c>
      <c r="T48" s="17"/>
    </row>
    <row r="49" spans="1:20">
      <c r="A49" s="4" t="s">
        <v>198</v>
      </c>
      <c r="B49" s="38">
        <f>B$11*'Loads'!$B72*'LAFs'!B263*(1-'Contrib'!B120)/(24*'Input'!$F$58)*100</f>
        <v>0</v>
      </c>
      <c r="C49" s="38">
        <f>C$11*'Loads'!$B72*'LAFs'!C263*(1-'Contrib'!C120)/(24*'Input'!$F$58)*100</f>
        <v>0</v>
      </c>
      <c r="D49" s="38">
        <f>D$11*'Loads'!$B72*'LAFs'!D263*(1-'Contrib'!D120)/(24*'Input'!$F$58)*100</f>
        <v>0</v>
      </c>
      <c r="E49" s="38">
        <f>E$11*'Loads'!$B72*'LAFs'!E263*(1-'Contrib'!E120)/(24*'Input'!$F$58)*100</f>
        <v>0</v>
      </c>
      <c r="F49" s="38">
        <f>F$11*'Loads'!$B72*'LAFs'!F263*(1-'Contrib'!F120)/(24*'Input'!$F$58)*100</f>
        <v>0</v>
      </c>
      <c r="G49" s="38">
        <f>G$11*'Loads'!$B72*'LAFs'!G263*(1-'Contrib'!G120)/(24*'Input'!$F$58)*100</f>
        <v>0</v>
      </c>
      <c r="H49" s="38">
        <f>H$11*'Loads'!$B72*'LAFs'!H263*(1-'Contrib'!H120)/(24*'Input'!$F$58)*100</f>
        <v>0</v>
      </c>
      <c r="I49" s="38">
        <f>I$11*'Loads'!$B72*'LAFs'!I263*(1-'Contrib'!I120)/(24*'Input'!$F$58)*100</f>
        <v>0</v>
      </c>
      <c r="J49" s="38">
        <f>J$11*'Loads'!$B72*'LAFs'!J263*(1-'Contrib'!J120)/(24*'Input'!$F$58)*100</f>
        <v>0</v>
      </c>
      <c r="K49" s="38">
        <f>K$11*'Loads'!$B72*'LAFs'!B263*(1-'Contrib'!K120)/(24*'Input'!$F$58)*100</f>
        <v>0</v>
      </c>
      <c r="L49" s="38">
        <f>L$11*'Loads'!$B72*'LAFs'!C263*(1-'Contrib'!L120)/(24*'Input'!$F$58)*100</f>
        <v>0</v>
      </c>
      <c r="M49" s="38">
        <f>M$11*'Loads'!$B72*'LAFs'!D263*(1-'Contrib'!M120)/(24*'Input'!$F$58)*100</f>
        <v>0</v>
      </c>
      <c r="N49" s="38">
        <f>N$11*'Loads'!$B72*'LAFs'!E263*(1-'Contrib'!N120)/(24*'Input'!$F$58)*100</f>
        <v>0</v>
      </c>
      <c r="O49" s="38">
        <f>O$11*'Loads'!$B72*'LAFs'!F263*(1-'Contrib'!O120)/(24*'Input'!$F$58)*100</f>
        <v>0</v>
      </c>
      <c r="P49" s="38">
        <f>P$11*'Loads'!$B72*'LAFs'!G263*(1-'Contrib'!P120)/(24*'Input'!$F$58)*100</f>
        <v>0</v>
      </c>
      <c r="Q49" s="38">
        <f>Q$11*'Loads'!$B72*'LAFs'!H263*(1-'Contrib'!Q120)/(24*'Input'!$F$58)*100</f>
        <v>0</v>
      </c>
      <c r="R49" s="38">
        <f>R$11*'Loads'!$B72*'LAFs'!I263*(1-'Contrib'!R120)/(24*'Input'!$F$58)*100</f>
        <v>0</v>
      </c>
      <c r="S49" s="38">
        <f>S$11*'Loads'!$B72*'LAFs'!J263*(1-'Contrib'!S120)/(24*'Input'!$F$58)*100</f>
        <v>0</v>
      </c>
      <c r="T49" s="17"/>
    </row>
    <row r="51" spans="1:20" ht="21" customHeight="1">
      <c r="A51" s="1" t="s">
        <v>972</v>
      </c>
    </row>
    <row r="52" spans="1:20">
      <c r="A52" s="2" t="s">
        <v>353</v>
      </c>
    </row>
    <row r="53" spans="1:20">
      <c r="A53" s="33" t="s">
        <v>973</v>
      </c>
    </row>
    <row r="54" spans="1:20">
      <c r="A54" s="33" t="s">
        <v>974</v>
      </c>
    </row>
    <row r="55" spans="1:20">
      <c r="A55" s="33" t="s">
        <v>795</v>
      </c>
    </row>
    <row r="56" spans="1:20">
      <c r="A56" s="33" t="s">
        <v>970</v>
      </c>
    </row>
    <row r="57" spans="1:20">
      <c r="A57" s="33" t="s">
        <v>739</v>
      </c>
    </row>
    <row r="58" spans="1:20">
      <c r="A58" s="2" t="s">
        <v>975</v>
      </c>
    </row>
    <row r="60" spans="1:20">
      <c r="B60" s="15" t="s">
        <v>142</v>
      </c>
      <c r="C60" s="15" t="s">
        <v>308</v>
      </c>
      <c r="D60" s="15" t="s">
        <v>309</v>
      </c>
      <c r="E60" s="15" t="s">
        <v>310</v>
      </c>
      <c r="F60" s="15" t="s">
        <v>311</v>
      </c>
      <c r="G60" s="15" t="s">
        <v>312</v>
      </c>
      <c r="H60" s="15" t="s">
        <v>313</v>
      </c>
      <c r="I60" s="15" t="s">
        <v>314</v>
      </c>
      <c r="J60" s="15" t="s">
        <v>315</v>
      </c>
      <c r="K60" s="15" t="s">
        <v>296</v>
      </c>
      <c r="L60" s="15" t="s">
        <v>874</v>
      </c>
      <c r="M60" s="15" t="s">
        <v>875</v>
      </c>
      <c r="N60" s="15" t="s">
        <v>876</v>
      </c>
      <c r="O60" s="15" t="s">
        <v>877</v>
      </c>
      <c r="P60" s="15" t="s">
        <v>878</v>
      </c>
      <c r="Q60" s="15" t="s">
        <v>879</v>
      </c>
      <c r="R60" s="15" t="s">
        <v>880</v>
      </c>
      <c r="S60" s="15" t="s">
        <v>881</v>
      </c>
    </row>
    <row r="61" spans="1:20">
      <c r="A61" s="4" t="s">
        <v>174</v>
      </c>
      <c r="B61" s="38">
        <f>'Multi'!B852*B$11*'LAFs'!B$237*(1-'Contrib'!B$94)*100/(24*'Input'!$F$58)</f>
        <v>0</v>
      </c>
      <c r="C61" s="38">
        <f>'Multi'!C852*C$11*'LAFs'!C$237*(1-'Contrib'!C$94)*100/(24*'Input'!$F$58)</f>
        <v>0</v>
      </c>
      <c r="D61" s="38">
        <f>'Multi'!D852*D$11*'LAFs'!D$237*(1-'Contrib'!D$94)*100/(24*'Input'!$F$58)</f>
        <v>0</v>
      </c>
      <c r="E61" s="38">
        <f>'Multi'!E852*E$11*'LAFs'!E$237*(1-'Contrib'!E$94)*100/(24*'Input'!$F$58)</f>
        <v>0</v>
      </c>
      <c r="F61" s="38">
        <f>'Multi'!F852*F$11*'LAFs'!F$237*(1-'Contrib'!F$94)*100/(24*'Input'!$F$58)</f>
        <v>0</v>
      </c>
      <c r="G61" s="38">
        <f>'Multi'!G852*G$11*'LAFs'!G$237*(1-'Contrib'!G$94)*100/(24*'Input'!$F$58)</f>
        <v>0</v>
      </c>
      <c r="H61" s="38">
        <f>'Multi'!H852*H$11*'LAFs'!H$237*(1-'Contrib'!H$94)*100/(24*'Input'!$F$58)</f>
        <v>0</v>
      </c>
      <c r="I61" s="38">
        <f>'Multi'!I852*I$11*'LAFs'!I$237*(1-'Contrib'!I$94)*100/(24*'Input'!$F$58)</f>
        <v>0</v>
      </c>
      <c r="J61" s="38">
        <f>'Multi'!J852*J$11*'LAFs'!J$237*(1-'Contrib'!J$94)*100/(24*'Input'!$F$58)</f>
        <v>0</v>
      </c>
      <c r="K61" s="38">
        <f>'Multi'!B852*K$11*'LAFs'!B$237*(1-'Contrib'!K$94)*100/(24*'Input'!$F$58)</f>
        <v>0</v>
      </c>
      <c r="L61" s="38">
        <f>'Multi'!C852*L$11*'LAFs'!C$237*(1-'Contrib'!L$94)*100/(24*'Input'!$F$58)</f>
        <v>0</v>
      </c>
      <c r="M61" s="38">
        <f>'Multi'!D852*M$11*'LAFs'!D$237*(1-'Contrib'!M$94)*100/(24*'Input'!$F$58)</f>
        <v>0</v>
      </c>
      <c r="N61" s="38">
        <f>'Multi'!E852*N$11*'LAFs'!E$237*(1-'Contrib'!N$94)*100/(24*'Input'!$F$58)</f>
        <v>0</v>
      </c>
      <c r="O61" s="38">
        <f>'Multi'!F852*O$11*'LAFs'!F$237*(1-'Contrib'!O$94)*100/(24*'Input'!$F$58)</f>
        <v>0</v>
      </c>
      <c r="P61" s="38">
        <f>'Multi'!G852*P$11*'LAFs'!G$237*(1-'Contrib'!P$94)*100/(24*'Input'!$F$58)</f>
        <v>0</v>
      </c>
      <c r="Q61" s="38">
        <f>'Multi'!H852*Q$11*'LAFs'!H$237*(1-'Contrib'!Q$94)*100/(24*'Input'!$F$58)</f>
        <v>0</v>
      </c>
      <c r="R61" s="38">
        <f>'Multi'!I852*R$11*'LAFs'!I$237*(1-'Contrib'!R$94)*100/(24*'Input'!$F$58)</f>
        <v>0</v>
      </c>
      <c r="S61" s="38">
        <f>'Multi'!J852*S$11*'LAFs'!J$237*(1-'Contrib'!S$94)*100/(24*'Input'!$F$58)</f>
        <v>0</v>
      </c>
      <c r="T61" s="17"/>
    </row>
    <row r="62" spans="1:20">
      <c r="A62" s="4" t="s">
        <v>175</v>
      </c>
      <c r="B62" s="38">
        <f>'Multi'!B853*B$11*'LAFs'!B$238*(1-'Contrib'!B$95)*100/(24*'Input'!$F$58)</f>
        <v>0</v>
      </c>
      <c r="C62" s="38">
        <f>'Multi'!C853*C$11*'LAFs'!C$238*(1-'Contrib'!C$95)*100/(24*'Input'!$F$58)</f>
        <v>0</v>
      </c>
      <c r="D62" s="38">
        <f>'Multi'!D853*D$11*'LAFs'!D$238*(1-'Contrib'!D$95)*100/(24*'Input'!$F$58)</f>
        <v>0</v>
      </c>
      <c r="E62" s="38">
        <f>'Multi'!E853*E$11*'LAFs'!E$238*(1-'Contrib'!E$95)*100/(24*'Input'!$F$58)</f>
        <v>0</v>
      </c>
      <c r="F62" s="38">
        <f>'Multi'!F853*F$11*'LAFs'!F$238*(1-'Contrib'!F$95)*100/(24*'Input'!$F$58)</f>
        <v>0</v>
      </c>
      <c r="G62" s="38">
        <f>'Multi'!G853*G$11*'LAFs'!G$238*(1-'Contrib'!G$95)*100/(24*'Input'!$F$58)</f>
        <v>0</v>
      </c>
      <c r="H62" s="38">
        <f>'Multi'!H853*H$11*'LAFs'!H$238*(1-'Contrib'!H$95)*100/(24*'Input'!$F$58)</f>
        <v>0</v>
      </c>
      <c r="I62" s="38">
        <f>'Multi'!I853*I$11*'LAFs'!I$238*(1-'Contrib'!I$95)*100/(24*'Input'!$F$58)</f>
        <v>0</v>
      </c>
      <c r="J62" s="38">
        <f>'Multi'!J853*J$11*'LAFs'!J$238*(1-'Contrib'!J$95)*100/(24*'Input'!$F$58)</f>
        <v>0</v>
      </c>
      <c r="K62" s="38">
        <f>'Multi'!B853*K$11*'LAFs'!B$238*(1-'Contrib'!K$95)*100/(24*'Input'!$F$58)</f>
        <v>0</v>
      </c>
      <c r="L62" s="38">
        <f>'Multi'!C853*L$11*'LAFs'!C$238*(1-'Contrib'!L$95)*100/(24*'Input'!$F$58)</f>
        <v>0</v>
      </c>
      <c r="M62" s="38">
        <f>'Multi'!D853*M$11*'LAFs'!D$238*(1-'Contrib'!M$95)*100/(24*'Input'!$F$58)</f>
        <v>0</v>
      </c>
      <c r="N62" s="38">
        <f>'Multi'!E853*N$11*'LAFs'!E$238*(1-'Contrib'!N$95)*100/(24*'Input'!$F$58)</f>
        <v>0</v>
      </c>
      <c r="O62" s="38">
        <f>'Multi'!F853*O$11*'LAFs'!F$238*(1-'Contrib'!O$95)*100/(24*'Input'!$F$58)</f>
        <v>0</v>
      </c>
      <c r="P62" s="38">
        <f>'Multi'!G853*P$11*'LAFs'!G$238*(1-'Contrib'!P$95)*100/(24*'Input'!$F$58)</f>
        <v>0</v>
      </c>
      <c r="Q62" s="38">
        <f>'Multi'!H853*Q$11*'LAFs'!H$238*(1-'Contrib'!Q$95)*100/(24*'Input'!$F$58)</f>
        <v>0</v>
      </c>
      <c r="R62" s="38">
        <f>'Multi'!I853*R$11*'LAFs'!I$238*(1-'Contrib'!R$95)*100/(24*'Input'!$F$58)</f>
        <v>0</v>
      </c>
      <c r="S62" s="38">
        <f>'Multi'!J853*S$11*'LAFs'!J$238*(1-'Contrib'!S$95)*100/(24*'Input'!$F$58)</f>
        <v>0</v>
      </c>
      <c r="T62" s="17"/>
    </row>
    <row r="63" spans="1:20">
      <c r="A63" s="4" t="s">
        <v>211</v>
      </c>
      <c r="B63" s="38">
        <f>'Multi'!B854*B$11*'LAFs'!B$239*(1-'Contrib'!B$96)*100/(24*'Input'!$F$58)</f>
        <v>0</v>
      </c>
      <c r="C63" s="38">
        <f>'Multi'!C854*C$11*'LAFs'!C$239*(1-'Contrib'!C$96)*100/(24*'Input'!$F$58)</f>
        <v>0</v>
      </c>
      <c r="D63" s="38">
        <f>'Multi'!D854*D$11*'LAFs'!D$239*(1-'Contrib'!D$96)*100/(24*'Input'!$F$58)</f>
        <v>0</v>
      </c>
      <c r="E63" s="38">
        <f>'Multi'!E854*E$11*'LAFs'!E$239*(1-'Contrib'!E$96)*100/(24*'Input'!$F$58)</f>
        <v>0</v>
      </c>
      <c r="F63" s="38">
        <f>'Multi'!F854*F$11*'LAFs'!F$239*(1-'Contrib'!F$96)*100/(24*'Input'!$F$58)</f>
        <v>0</v>
      </c>
      <c r="G63" s="38">
        <f>'Multi'!G854*G$11*'LAFs'!G$239*(1-'Contrib'!G$96)*100/(24*'Input'!$F$58)</f>
        <v>0</v>
      </c>
      <c r="H63" s="38">
        <f>'Multi'!H854*H$11*'LAFs'!H$239*(1-'Contrib'!H$96)*100/(24*'Input'!$F$58)</f>
        <v>0</v>
      </c>
      <c r="I63" s="38">
        <f>'Multi'!I854*I$11*'LAFs'!I$239*(1-'Contrib'!I$96)*100/(24*'Input'!$F$58)</f>
        <v>0</v>
      </c>
      <c r="J63" s="38">
        <f>'Multi'!J854*J$11*'LAFs'!J$239*(1-'Contrib'!J$96)*100/(24*'Input'!$F$58)</f>
        <v>0</v>
      </c>
      <c r="K63" s="38">
        <f>'Multi'!B854*K$11*'LAFs'!B$239*(1-'Contrib'!K$96)*100/(24*'Input'!$F$58)</f>
        <v>0</v>
      </c>
      <c r="L63" s="38">
        <f>'Multi'!C854*L$11*'LAFs'!C$239*(1-'Contrib'!L$96)*100/(24*'Input'!$F$58)</f>
        <v>0</v>
      </c>
      <c r="M63" s="38">
        <f>'Multi'!D854*M$11*'LAFs'!D$239*(1-'Contrib'!M$96)*100/(24*'Input'!$F$58)</f>
        <v>0</v>
      </c>
      <c r="N63" s="38">
        <f>'Multi'!E854*N$11*'LAFs'!E$239*(1-'Contrib'!N$96)*100/(24*'Input'!$F$58)</f>
        <v>0</v>
      </c>
      <c r="O63" s="38">
        <f>'Multi'!F854*O$11*'LAFs'!F$239*(1-'Contrib'!O$96)*100/(24*'Input'!$F$58)</f>
        <v>0</v>
      </c>
      <c r="P63" s="38">
        <f>'Multi'!G854*P$11*'LAFs'!G$239*(1-'Contrib'!P$96)*100/(24*'Input'!$F$58)</f>
        <v>0</v>
      </c>
      <c r="Q63" s="38">
        <f>'Multi'!H854*Q$11*'LAFs'!H$239*(1-'Contrib'!Q$96)*100/(24*'Input'!$F$58)</f>
        <v>0</v>
      </c>
      <c r="R63" s="38">
        <f>'Multi'!I854*R$11*'LAFs'!I$239*(1-'Contrib'!R$96)*100/(24*'Input'!$F$58)</f>
        <v>0</v>
      </c>
      <c r="S63" s="38">
        <f>'Multi'!J854*S$11*'LAFs'!J$239*(1-'Contrib'!S$96)*100/(24*'Input'!$F$58)</f>
        <v>0</v>
      </c>
      <c r="T63" s="17"/>
    </row>
    <row r="64" spans="1:20">
      <c r="A64" s="4" t="s">
        <v>176</v>
      </c>
      <c r="B64" s="38">
        <f>'Multi'!B855*B$11*'LAFs'!B$240*(1-'Contrib'!B$97)*100/(24*'Input'!$F$58)</f>
        <v>0</v>
      </c>
      <c r="C64" s="38">
        <f>'Multi'!C855*C$11*'LAFs'!C$240*(1-'Contrib'!C$97)*100/(24*'Input'!$F$58)</f>
        <v>0</v>
      </c>
      <c r="D64" s="38">
        <f>'Multi'!D855*D$11*'LAFs'!D$240*(1-'Contrib'!D$97)*100/(24*'Input'!$F$58)</f>
        <v>0</v>
      </c>
      <c r="E64" s="38">
        <f>'Multi'!E855*E$11*'LAFs'!E$240*(1-'Contrib'!E$97)*100/(24*'Input'!$F$58)</f>
        <v>0</v>
      </c>
      <c r="F64" s="38">
        <f>'Multi'!F855*F$11*'LAFs'!F$240*(1-'Contrib'!F$97)*100/(24*'Input'!$F$58)</f>
        <v>0</v>
      </c>
      <c r="G64" s="38">
        <f>'Multi'!G855*G$11*'LAFs'!G$240*(1-'Contrib'!G$97)*100/(24*'Input'!$F$58)</f>
        <v>0</v>
      </c>
      <c r="H64" s="38">
        <f>'Multi'!H855*H$11*'LAFs'!H$240*(1-'Contrib'!H$97)*100/(24*'Input'!$F$58)</f>
        <v>0</v>
      </c>
      <c r="I64" s="38">
        <f>'Multi'!I855*I$11*'LAFs'!I$240*(1-'Contrib'!I$97)*100/(24*'Input'!$F$58)</f>
        <v>0</v>
      </c>
      <c r="J64" s="38">
        <f>'Multi'!J855*J$11*'LAFs'!J$240*(1-'Contrib'!J$97)*100/(24*'Input'!$F$58)</f>
        <v>0</v>
      </c>
      <c r="K64" s="38">
        <f>'Multi'!B855*K$11*'LAFs'!B$240*(1-'Contrib'!K$97)*100/(24*'Input'!$F$58)</f>
        <v>0</v>
      </c>
      <c r="L64" s="38">
        <f>'Multi'!C855*L$11*'LAFs'!C$240*(1-'Contrib'!L$97)*100/(24*'Input'!$F$58)</f>
        <v>0</v>
      </c>
      <c r="M64" s="38">
        <f>'Multi'!D855*M$11*'LAFs'!D$240*(1-'Contrib'!M$97)*100/(24*'Input'!$F$58)</f>
        <v>0</v>
      </c>
      <c r="N64" s="38">
        <f>'Multi'!E855*N$11*'LAFs'!E$240*(1-'Contrib'!N$97)*100/(24*'Input'!$F$58)</f>
        <v>0</v>
      </c>
      <c r="O64" s="38">
        <f>'Multi'!F855*O$11*'LAFs'!F$240*(1-'Contrib'!O$97)*100/(24*'Input'!$F$58)</f>
        <v>0</v>
      </c>
      <c r="P64" s="38">
        <f>'Multi'!G855*P$11*'LAFs'!G$240*(1-'Contrib'!P$97)*100/(24*'Input'!$F$58)</f>
        <v>0</v>
      </c>
      <c r="Q64" s="38">
        <f>'Multi'!H855*Q$11*'LAFs'!H$240*(1-'Contrib'!Q$97)*100/(24*'Input'!$F$58)</f>
        <v>0</v>
      </c>
      <c r="R64" s="38">
        <f>'Multi'!I855*R$11*'LAFs'!I$240*(1-'Contrib'!R$97)*100/(24*'Input'!$F$58)</f>
        <v>0</v>
      </c>
      <c r="S64" s="38">
        <f>'Multi'!J855*S$11*'LAFs'!J$240*(1-'Contrib'!S$97)*100/(24*'Input'!$F$58)</f>
        <v>0</v>
      </c>
      <c r="T64" s="17"/>
    </row>
    <row r="65" spans="1:20">
      <c r="A65" s="4" t="s">
        <v>177</v>
      </c>
      <c r="B65" s="38">
        <f>'Multi'!B856*B$11*'LAFs'!B$241*(1-'Contrib'!B$98)*100/(24*'Input'!$F$58)</f>
        <v>0</v>
      </c>
      <c r="C65" s="38">
        <f>'Multi'!C856*C$11*'LAFs'!C$241*(1-'Contrib'!C$98)*100/(24*'Input'!$F$58)</f>
        <v>0</v>
      </c>
      <c r="D65" s="38">
        <f>'Multi'!D856*D$11*'LAFs'!D$241*(1-'Contrib'!D$98)*100/(24*'Input'!$F$58)</f>
        <v>0</v>
      </c>
      <c r="E65" s="38">
        <f>'Multi'!E856*E$11*'LAFs'!E$241*(1-'Contrib'!E$98)*100/(24*'Input'!$F$58)</f>
        <v>0</v>
      </c>
      <c r="F65" s="38">
        <f>'Multi'!F856*F$11*'LAFs'!F$241*(1-'Contrib'!F$98)*100/(24*'Input'!$F$58)</f>
        <v>0</v>
      </c>
      <c r="G65" s="38">
        <f>'Multi'!G856*G$11*'LAFs'!G$241*(1-'Contrib'!G$98)*100/(24*'Input'!$F$58)</f>
        <v>0</v>
      </c>
      <c r="H65" s="38">
        <f>'Multi'!H856*H$11*'LAFs'!H$241*(1-'Contrib'!H$98)*100/(24*'Input'!$F$58)</f>
        <v>0</v>
      </c>
      <c r="I65" s="38">
        <f>'Multi'!I856*I$11*'LAFs'!I$241*(1-'Contrib'!I$98)*100/(24*'Input'!$F$58)</f>
        <v>0</v>
      </c>
      <c r="J65" s="38">
        <f>'Multi'!J856*J$11*'LAFs'!J$241*(1-'Contrib'!J$98)*100/(24*'Input'!$F$58)</f>
        <v>0</v>
      </c>
      <c r="K65" s="38">
        <f>'Multi'!B856*K$11*'LAFs'!B$241*(1-'Contrib'!K$98)*100/(24*'Input'!$F$58)</f>
        <v>0</v>
      </c>
      <c r="L65" s="38">
        <f>'Multi'!C856*L$11*'LAFs'!C$241*(1-'Contrib'!L$98)*100/(24*'Input'!$F$58)</f>
        <v>0</v>
      </c>
      <c r="M65" s="38">
        <f>'Multi'!D856*M$11*'LAFs'!D$241*(1-'Contrib'!M$98)*100/(24*'Input'!$F$58)</f>
        <v>0</v>
      </c>
      <c r="N65" s="38">
        <f>'Multi'!E856*N$11*'LAFs'!E$241*(1-'Contrib'!N$98)*100/(24*'Input'!$F$58)</f>
        <v>0</v>
      </c>
      <c r="O65" s="38">
        <f>'Multi'!F856*O$11*'LAFs'!F$241*(1-'Contrib'!O$98)*100/(24*'Input'!$F$58)</f>
        <v>0</v>
      </c>
      <c r="P65" s="38">
        <f>'Multi'!G856*P$11*'LAFs'!G$241*(1-'Contrib'!P$98)*100/(24*'Input'!$F$58)</f>
        <v>0</v>
      </c>
      <c r="Q65" s="38">
        <f>'Multi'!H856*Q$11*'LAFs'!H$241*(1-'Contrib'!Q$98)*100/(24*'Input'!$F$58)</f>
        <v>0</v>
      </c>
      <c r="R65" s="38">
        <f>'Multi'!I856*R$11*'LAFs'!I$241*(1-'Contrib'!R$98)*100/(24*'Input'!$F$58)</f>
        <v>0</v>
      </c>
      <c r="S65" s="38">
        <f>'Multi'!J856*S$11*'LAFs'!J$241*(1-'Contrib'!S$98)*100/(24*'Input'!$F$58)</f>
        <v>0</v>
      </c>
      <c r="T65" s="17"/>
    </row>
    <row r="66" spans="1:20">
      <c r="A66" s="4" t="s">
        <v>221</v>
      </c>
      <c r="B66" s="38">
        <f>'Multi'!B857*B$11*'LAFs'!B$242*(1-'Contrib'!B$99)*100/(24*'Input'!$F$58)</f>
        <v>0</v>
      </c>
      <c r="C66" s="38">
        <f>'Multi'!C857*C$11*'LAFs'!C$242*(1-'Contrib'!C$99)*100/(24*'Input'!$F$58)</f>
        <v>0</v>
      </c>
      <c r="D66" s="38">
        <f>'Multi'!D857*D$11*'LAFs'!D$242*(1-'Contrib'!D$99)*100/(24*'Input'!$F$58)</f>
        <v>0</v>
      </c>
      <c r="E66" s="38">
        <f>'Multi'!E857*E$11*'LAFs'!E$242*(1-'Contrib'!E$99)*100/(24*'Input'!$F$58)</f>
        <v>0</v>
      </c>
      <c r="F66" s="38">
        <f>'Multi'!F857*F$11*'LAFs'!F$242*(1-'Contrib'!F$99)*100/(24*'Input'!$F$58)</f>
        <v>0</v>
      </c>
      <c r="G66" s="38">
        <f>'Multi'!G857*G$11*'LAFs'!G$242*(1-'Contrib'!G$99)*100/(24*'Input'!$F$58)</f>
        <v>0</v>
      </c>
      <c r="H66" s="38">
        <f>'Multi'!H857*H$11*'LAFs'!H$242*(1-'Contrib'!H$99)*100/(24*'Input'!$F$58)</f>
        <v>0</v>
      </c>
      <c r="I66" s="38">
        <f>'Multi'!I857*I$11*'LAFs'!I$242*(1-'Contrib'!I$99)*100/(24*'Input'!$F$58)</f>
        <v>0</v>
      </c>
      <c r="J66" s="38">
        <f>'Multi'!J857*J$11*'LAFs'!J$242*(1-'Contrib'!J$99)*100/(24*'Input'!$F$58)</f>
        <v>0</v>
      </c>
      <c r="K66" s="38">
        <f>'Multi'!B857*K$11*'LAFs'!B$242*(1-'Contrib'!K$99)*100/(24*'Input'!$F$58)</f>
        <v>0</v>
      </c>
      <c r="L66" s="38">
        <f>'Multi'!C857*L$11*'LAFs'!C$242*(1-'Contrib'!L$99)*100/(24*'Input'!$F$58)</f>
        <v>0</v>
      </c>
      <c r="M66" s="38">
        <f>'Multi'!D857*M$11*'LAFs'!D$242*(1-'Contrib'!M$99)*100/(24*'Input'!$F$58)</f>
        <v>0</v>
      </c>
      <c r="N66" s="38">
        <f>'Multi'!E857*N$11*'LAFs'!E$242*(1-'Contrib'!N$99)*100/(24*'Input'!$F$58)</f>
        <v>0</v>
      </c>
      <c r="O66" s="38">
        <f>'Multi'!F857*O$11*'LAFs'!F$242*(1-'Contrib'!O$99)*100/(24*'Input'!$F$58)</f>
        <v>0</v>
      </c>
      <c r="P66" s="38">
        <f>'Multi'!G857*P$11*'LAFs'!G$242*(1-'Contrib'!P$99)*100/(24*'Input'!$F$58)</f>
        <v>0</v>
      </c>
      <c r="Q66" s="38">
        <f>'Multi'!H857*Q$11*'LAFs'!H$242*(1-'Contrib'!Q$99)*100/(24*'Input'!$F$58)</f>
        <v>0</v>
      </c>
      <c r="R66" s="38">
        <f>'Multi'!I857*R$11*'LAFs'!I$242*(1-'Contrib'!R$99)*100/(24*'Input'!$F$58)</f>
        <v>0</v>
      </c>
      <c r="S66" s="38">
        <f>'Multi'!J857*S$11*'LAFs'!J$242*(1-'Contrib'!S$99)*100/(24*'Input'!$F$58)</f>
        <v>0</v>
      </c>
      <c r="T66" s="17"/>
    </row>
    <row r="67" spans="1:20">
      <c r="A67" s="4" t="s">
        <v>178</v>
      </c>
      <c r="B67" s="38">
        <f>'Multi'!B858*B$11*'LAFs'!B$243*(1-'Contrib'!B$100)*100/(24*'Input'!$F$58)</f>
        <v>0</v>
      </c>
      <c r="C67" s="38">
        <f>'Multi'!C858*C$11*'LAFs'!C$243*(1-'Contrib'!C$100)*100/(24*'Input'!$F$58)</f>
        <v>0</v>
      </c>
      <c r="D67" s="38">
        <f>'Multi'!D858*D$11*'LAFs'!D$243*(1-'Contrib'!D$100)*100/(24*'Input'!$F$58)</f>
        <v>0</v>
      </c>
      <c r="E67" s="38">
        <f>'Multi'!E858*E$11*'LAFs'!E$243*(1-'Contrib'!E$100)*100/(24*'Input'!$F$58)</f>
        <v>0</v>
      </c>
      <c r="F67" s="38">
        <f>'Multi'!F858*F$11*'LAFs'!F$243*(1-'Contrib'!F$100)*100/(24*'Input'!$F$58)</f>
        <v>0</v>
      </c>
      <c r="G67" s="38">
        <f>'Multi'!G858*G$11*'LAFs'!G$243*(1-'Contrib'!G$100)*100/(24*'Input'!$F$58)</f>
        <v>0</v>
      </c>
      <c r="H67" s="38">
        <f>'Multi'!H858*H$11*'LAFs'!H$243*(1-'Contrib'!H$100)*100/(24*'Input'!$F$58)</f>
        <v>0</v>
      </c>
      <c r="I67" s="38">
        <f>'Multi'!I858*I$11*'LAFs'!I$243*(1-'Contrib'!I$100)*100/(24*'Input'!$F$58)</f>
        <v>0</v>
      </c>
      <c r="J67" s="38">
        <f>'Multi'!J858*J$11*'LAFs'!J$243*(1-'Contrib'!J$100)*100/(24*'Input'!$F$58)</f>
        <v>0</v>
      </c>
      <c r="K67" s="38">
        <f>'Multi'!B858*K$11*'LAFs'!B$243*(1-'Contrib'!K$100)*100/(24*'Input'!$F$58)</f>
        <v>0</v>
      </c>
      <c r="L67" s="38">
        <f>'Multi'!C858*L$11*'LAFs'!C$243*(1-'Contrib'!L$100)*100/(24*'Input'!$F$58)</f>
        <v>0</v>
      </c>
      <c r="M67" s="38">
        <f>'Multi'!D858*M$11*'LAFs'!D$243*(1-'Contrib'!M$100)*100/(24*'Input'!$F$58)</f>
        <v>0</v>
      </c>
      <c r="N67" s="38">
        <f>'Multi'!E858*N$11*'LAFs'!E$243*(1-'Contrib'!N$100)*100/(24*'Input'!$F$58)</f>
        <v>0</v>
      </c>
      <c r="O67" s="38">
        <f>'Multi'!F858*O$11*'LAFs'!F$243*(1-'Contrib'!O$100)*100/(24*'Input'!$F$58)</f>
        <v>0</v>
      </c>
      <c r="P67" s="38">
        <f>'Multi'!G858*P$11*'LAFs'!G$243*(1-'Contrib'!P$100)*100/(24*'Input'!$F$58)</f>
        <v>0</v>
      </c>
      <c r="Q67" s="38">
        <f>'Multi'!H858*Q$11*'LAFs'!H$243*(1-'Contrib'!Q$100)*100/(24*'Input'!$F$58)</f>
        <v>0</v>
      </c>
      <c r="R67" s="38">
        <f>'Multi'!I858*R$11*'LAFs'!I$243*(1-'Contrib'!R$100)*100/(24*'Input'!$F$58)</f>
        <v>0</v>
      </c>
      <c r="S67" s="38">
        <f>'Multi'!J858*S$11*'LAFs'!J$243*(1-'Contrib'!S$100)*100/(24*'Input'!$F$58)</f>
        <v>0</v>
      </c>
      <c r="T67" s="17"/>
    </row>
    <row r="68" spans="1:20">
      <c r="A68" s="4" t="s">
        <v>179</v>
      </c>
      <c r="B68" s="38">
        <f>'Multi'!B859*B$11*'LAFs'!B$244*(1-'Contrib'!B$101)*100/(24*'Input'!$F$58)</f>
        <v>0</v>
      </c>
      <c r="C68" s="38">
        <f>'Multi'!C859*C$11*'LAFs'!C$244*(1-'Contrib'!C$101)*100/(24*'Input'!$F$58)</f>
        <v>0</v>
      </c>
      <c r="D68" s="38">
        <f>'Multi'!D859*D$11*'LAFs'!D$244*(1-'Contrib'!D$101)*100/(24*'Input'!$F$58)</f>
        <v>0</v>
      </c>
      <c r="E68" s="38">
        <f>'Multi'!E859*E$11*'LAFs'!E$244*(1-'Contrib'!E$101)*100/(24*'Input'!$F$58)</f>
        <v>0</v>
      </c>
      <c r="F68" s="38">
        <f>'Multi'!F859*F$11*'LAFs'!F$244*(1-'Contrib'!F$101)*100/(24*'Input'!$F$58)</f>
        <v>0</v>
      </c>
      <c r="G68" s="38">
        <f>'Multi'!G859*G$11*'LAFs'!G$244*(1-'Contrib'!G$101)*100/(24*'Input'!$F$58)</f>
        <v>0</v>
      </c>
      <c r="H68" s="38">
        <f>'Multi'!H859*H$11*'LAFs'!H$244*(1-'Contrib'!H$101)*100/(24*'Input'!$F$58)</f>
        <v>0</v>
      </c>
      <c r="I68" s="38">
        <f>'Multi'!I859*I$11*'LAFs'!I$244*(1-'Contrib'!I$101)*100/(24*'Input'!$F$58)</f>
        <v>0</v>
      </c>
      <c r="J68" s="38">
        <f>'Multi'!J859*J$11*'LAFs'!J$244*(1-'Contrib'!J$101)*100/(24*'Input'!$F$58)</f>
        <v>0</v>
      </c>
      <c r="K68" s="38">
        <f>'Multi'!B859*K$11*'LAFs'!B$244*(1-'Contrib'!K$101)*100/(24*'Input'!$F$58)</f>
        <v>0</v>
      </c>
      <c r="L68" s="38">
        <f>'Multi'!C859*L$11*'LAFs'!C$244*(1-'Contrib'!L$101)*100/(24*'Input'!$F$58)</f>
        <v>0</v>
      </c>
      <c r="M68" s="38">
        <f>'Multi'!D859*M$11*'LAFs'!D$244*(1-'Contrib'!M$101)*100/(24*'Input'!$F$58)</f>
        <v>0</v>
      </c>
      <c r="N68" s="38">
        <f>'Multi'!E859*N$11*'LAFs'!E$244*(1-'Contrib'!N$101)*100/(24*'Input'!$F$58)</f>
        <v>0</v>
      </c>
      <c r="O68" s="38">
        <f>'Multi'!F859*O$11*'LAFs'!F$244*(1-'Contrib'!O$101)*100/(24*'Input'!$F$58)</f>
        <v>0</v>
      </c>
      <c r="P68" s="38">
        <f>'Multi'!G859*P$11*'LAFs'!G$244*(1-'Contrib'!P$101)*100/(24*'Input'!$F$58)</f>
        <v>0</v>
      </c>
      <c r="Q68" s="38">
        <f>'Multi'!H859*Q$11*'LAFs'!H$244*(1-'Contrib'!Q$101)*100/(24*'Input'!$F$58)</f>
        <v>0</v>
      </c>
      <c r="R68" s="38">
        <f>'Multi'!I859*R$11*'LAFs'!I$244*(1-'Contrib'!R$101)*100/(24*'Input'!$F$58)</f>
        <v>0</v>
      </c>
      <c r="S68" s="38">
        <f>'Multi'!J859*S$11*'LAFs'!J$244*(1-'Contrib'!S$101)*100/(24*'Input'!$F$58)</f>
        <v>0</v>
      </c>
      <c r="T68" s="17"/>
    </row>
    <row r="69" spans="1:20">
      <c r="A69" s="4" t="s">
        <v>195</v>
      </c>
      <c r="B69" s="38">
        <f>'Multi'!B860*B$11*'LAFs'!B$245*(1-'Contrib'!B$102)*100/(24*'Input'!$F$58)</f>
        <v>0</v>
      </c>
      <c r="C69" s="38">
        <f>'Multi'!C860*C$11*'LAFs'!C$245*(1-'Contrib'!C$102)*100/(24*'Input'!$F$58)</f>
        <v>0</v>
      </c>
      <c r="D69" s="38">
        <f>'Multi'!D860*D$11*'LAFs'!D$245*(1-'Contrib'!D$102)*100/(24*'Input'!$F$58)</f>
        <v>0</v>
      </c>
      <c r="E69" s="38">
        <f>'Multi'!E860*E$11*'LAFs'!E$245*(1-'Contrib'!E$102)*100/(24*'Input'!$F$58)</f>
        <v>0</v>
      </c>
      <c r="F69" s="38">
        <f>'Multi'!F860*F$11*'LAFs'!F$245*(1-'Contrib'!F$102)*100/(24*'Input'!$F$58)</f>
        <v>0</v>
      </c>
      <c r="G69" s="38">
        <f>'Multi'!G860*G$11*'LAFs'!G$245*(1-'Contrib'!G$102)*100/(24*'Input'!$F$58)</f>
        <v>0</v>
      </c>
      <c r="H69" s="38">
        <f>'Multi'!H860*H$11*'LAFs'!H$245*(1-'Contrib'!H$102)*100/(24*'Input'!$F$58)</f>
        <v>0</v>
      </c>
      <c r="I69" s="38">
        <f>'Multi'!I860*I$11*'LAFs'!I$245*(1-'Contrib'!I$102)*100/(24*'Input'!$F$58)</f>
        <v>0</v>
      </c>
      <c r="J69" s="38">
        <f>'Multi'!J860*J$11*'LAFs'!J$245*(1-'Contrib'!J$102)*100/(24*'Input'!$F$58)</f>
        <v>0</v>
      </c>
      <c r="K69" s="38">
        <f>'Multi'!B860*K$11*'LAFs'!B$245*(1-'Contrib'!K$102)*100/(24*'Input'!$F$58)</f>
        <v>0</v>
      </c>
      <c r="L69" s="38">
        <f>'Multi'!C860*L$11*'LAFs'!C$245*(1-'Contrib'!L$102)*100/(24*'Input'!$F$58)</f>
        <v>0</v>
      </c>
      <c r="M69" s="38">
        <f>'Multi'!D860*M$11*'LAFs'!D$245*(1-'Contrib'!M$102)*100/(24*'Input'!$F$58)</f>
        <v>0</v>
      </c>
      <c r="N69" s="38">
        <f>'Multi'!E860*N$11*'LAFs'!E$245*(1-'Contrib'!N$102)*100/(24*'Input'!$F$58)</f>
        <v>0</v>
      </c>
      <c r="O69" s="38">
        <f>'Multi'!F860*O$11*'LAFs'!F$245*(1-'Contrib'!O$102)*100/(24*'Input'!$F$58)</f>
        <v>0</v>
      </c>
      <c r="P69" s="38">
        <f>'Multi'!G860*P$11*'LAFs'!G$245*(1-'Contrib'!P$102)*100/(24*'Input'!$F$58)</f>
        <v>0</v>
      </c>
      <c r="Q69" s="38">
        <f>'Multi'!H860*Q$11*'LAFs'!H$245*(1-'Contrib'!Q$102)*100/(24*'Input'!$F$58)</f>
        <v>0</v>
      </c>
      <c r="R69" s="38">
        <f>'Multi'!I860*R$11*'LAFs'!I$245*(1-'Contrib'!R$102)*100/(24*'Input'!$F$58)</f>
        <v>0</v>
      </c>
      <c r="S69" s="38">
        <f>'Multi'!J860*S$11*'LAFs'!J$245*(1-'Contrib'!S$102)*100/(24*'Input'!$F$58)</f>
        <v>0</v>
      </c>
      <c r="T69" s="17"/>
    </row>
    <row r="70" spans="1:20">
      <c r="A70" s="4" t="s">
        <v>180</v>
      </c>
      <c r="B70" s="38">
        <f>'Multi'!B861*B$11*'LAFs'!B$246*(1-'Contrib'!B$103)*100/(24*'Input'!$F$58)</f>
        <v>0</v>
      </c>
      <c r="C70" s="38">
        <f>'Multi'!C861*C$11*'LAFs'!C$246*(1-'Contrib'!C$103)*100/(24*'Input'!$F$58)</f>
        <v>0</v>
      </c>
      <c r="D70" s="38">
        <f>'Multi'!D861*D$11*'LAFs'!D$246*(1-'Contrib'!D$103)*100/(24*'Input'!$F$58)</f>
        <v>0</v>
      </c>
      <c r="E70" s="38">
        <f>'Multi'!E861*E$11*'LAFs'!E$246*(1-'Contrib'!E$103)*100/(24*'Input'!$F$58)</f>
        <v>0</v>
      </c>
      <c r="F70" s="38">
        <f>'Multi'!F861*F$11*'LAFs'!F$246*(1-'Contrib'!F$103)*100/(24*'Input'!$F$58)</f>
        <v>0</v>
      </c>
      <c r="G70" s="38">
        <f>'Multi'!G861*G$11*'LAFs'!G$246*(1-'Contrib'!G$103)*100/(24*'Input'!$F$58)</f>
        <v>0</v>
      </c>
      <c r="H70" s="38">
        <f>'Multi'!H861*H$11*'LAFs'!H$246*(1-'Contrib'!H$103)*100/(24*'Input'!$F$58)</f>
        <v>0</v>
      </c>
      <c r="I70" s="38">
        <f>'Multi'!I861*I$11*'LAFs'!I$246*(1-'Contrib'!I$103)*100/(24*'Input'!$F$58)</f>
        <v>0</v>
      </c>
      <c r="J70" s="38">
        <f>'Multi'!J861*J$11*'LAFs'!J$246*(1-'Contrib'!J$103)*100/(24*'Input'!$F$58)</f>
        <v>0</v>
      </c>
      <c r="K70" s="38">
        <f>'Multi'!B861*K$11*'LAFs'!B$246*(1-'Contrib'!K$103)*100/(24*'Input'!$F$58)</f>
        <v>0</v>
      </c>
      <c r="L70" s="38">
        <f>'Multi'!C861*L$11*'LAFs'!C$246*(1-'Contrib'!L$103)*100/(24*'Input'!$F$58)</f>
        <v>0</v>
      </c>
      <c r="M70" s="38">
        <f>'Multi'!D861*M$11*'LAFs'!D$246*(1-'Contrib'!M$103)*100/(24*'Input'!$F$58)</f>
        <v>0</v>
      </c>
      <c r="N70" s="38">
        <f>'Multi'!E861*N$11*'LAFs'!E$246*(1-'Contrib'!N$103)*100/(24*'Input'!$F$58)</f>
        <v>0</v>
      </c>
      <c r="O70" s="38">
        <f>'Multi'!F861*O$11*'LAFs'!F$246*(1-'Contrib'!O$103)*100/(24*'Input'!$F$58)</f>
        <v>0</v>
      </c>
      <c r="P70" s="38">
        <f>'Multi'!G861*P$11*'LAFs'!G$246*(1-'Contrib'!P$103)*100/(24*'Input'!$F$58)</f>
        <v>0</v>
      </c>
      <c r="Q70" s="38">
        <f>'Multi'!H861*Q$11*'LAFs'!H$246*(1-'Contrib'!Q$103)*100/(24*'Input'!$F$58)</f>
        <v>0</v>
      </c>
      <c r="R70" s="38">
        <f>'Multi'!I861*R$11*'LAFs'!I$246*(1-'Contrib'!R$103)*100/(24*'Input'!$F$58)</f>
        <v>0</v>
      </c>
      <c r="S70" s="38">
        <f>'Multi'!J861*S$11*'LAFs'!J$246*(1-'Contrib'!S$103)*100/(24*'Input'!$F$58)</f>
        <v>0</v>
      </c>
      <c r="T70" s="17"/>
    </row>
    <row r="71" spans="1:20">
      <c r="A71" s="4" t="s">
        <v>181</v>
      </c>
      <c r="B71" s="38">
        <f>'Multi'!B862*B$11*'LAFs'!B$247*(1-'Contrib'!B$104)*100/(24*'Input'!$F$58)</f>
        <v>0</v>
      </c>
      <c r="C71" s="38">
        <f>'Multi'!C862*C$11*'LAFs'!C$247*(1-'Contrib'!C$104)*100/(24*'Input'!$F$58)</f>
        <v>0</v>
      </c>
      <c r="D71" s="38">
        <f>'Multi'!D862*D$11*'LAFs'!D$247*(1-'Contrib'!D$104)*100/(24*'Input'!$F$58)</f>
        <v>0</v>
      </c>
      <c r="E71" s="38">
        <f>'Multi'!E862*E$11*'LAFs'!E$247*(1-'Contrib'!E$104)*100/(24*'Input'!$F$58)</f>
        <v>0</v>
      </c>
      <c r="F71" s="38">
        <f>'Multi'!F862*F$11*'LAFs'!F$247*(1-'Contrib'!F$104)*100/(24*'Input'!$F$58)</f>
        <v>0</v>
      </c>
      <c r="G71" s="38">
        <f>'Multi'!G862*G$11*'LAFs'!G$247*(1-'Contrib'!G$104)*100/(24*'Input'!$F$58)</f>
        <v>0</v>
      </c>
      <c r="H71" s="38">
        <f>'Multi'!H862*H$11*'LAFs'!H$247*(1-'Contrib'!H$104)*100/(24*'Input'!$F$58)</f>
        <v>0</v>
      </c>
      <c r="I71" s="38">
        <f>'Multi'!I862*I$11*'LAFs'!I$247*(1-'Contrib'!I$104)*100/(24*'Input'!$F$58)</f>
        <v>0</v>
      </c>
      <c r="J71" s="38">
        <f>'Multi'!J862*J$11*'LAFs'!J$247*(1-'Contrib'!J$104)*100/(24*'Input'!$F$58)</f>
        <v>0</v>
      </c>
      <c r="K71" s="38">
        <f>'Multi'!B862*K$11*'LAFs'!B$247*(1-'Contrib'!K$104)*100/(24*'Input'!$F$58)</f>
        <v>0</v>
      </c>
      <c r="L71" s="38">
        <f>'Multi'!C862*L$11*'LAFs'!C$247*(1-'Contrib'!L$104)*100/(24*'Input'!$F$58)</f>
        <v>0</v>
      </c>
      <c r="M71" s="38">
        <f>'Multi'!D862*M$11*'LAFs'!D$247*(1-'Contrib'!M$104)*100/(24*'Input'!$F$58)</f>
        <v>0</v>
      </c>
      <c r="N71" s="38">
        <f>'Multi'!E862*N$11*'LAFs'!E$247*(1-'Contrib'!N$104)*100/(24*'Input'!$F$58)</f>
        <v>0</v>
      </c>
      <c r="O71" s="38">
        <f>'Multi'!F862*O$11*'LAFs'!F$247*(1-'Contrib'!O$104)*100/(24*'Input'!$F$58)</f>
        <v>0</v>
      </c>
      <c r="P71" s="38">
        <f>'Multi'!G862*P$11*'LAFs'!G$247*(1-'Contrib'!P$104)*100/(24*'Input'!$F$58)</f>
        <v>0</v>
      </c>
      <c r="Q71" s="38">
        <f>'Multi'!H862*Q$11*'LAFs'!H$247*(1-'Contrib'!Q$104)*100/(24*'Input'!$F$58)</f>
        <v>0</v>
      </c>
      <c r="R71" s="38">
        <f>'Multi'!I862*R$11*'LAFs'!I$247*(1-'Contrib'!R$104)*100/(24*'Input'!$F$58)</f>
        <v>0</v>
      </c>
      <c r="S71" s="38">
        <f>'Multi'!J862*S$11*'LAFs'!J$247*(1-'Contrib'!S$104)*100/(24*'Input'!$F$58)</f>
        <v>0</v>
      </c>
      <c r="T71" s="17"/>
    </row>
    <row r="72" spans="1:20">
      <c r="A72" s="4" t="s">
        <v>182</v>
      </c>
      <c r="B72" s="38">
        <f>'Multi'!B863*B$11*'LAFs'!B$248*(1-'Contrib'!B$105)*100/(24*'Input'!$F$58)</f>
        <v>0</v>
      </c>
      <c r="C72" s="38">
        <f>'Multi'!C863*C$11*'LAFs'!C$248*(1-'Contrib'!C$105)*100/(24*'Input'!$F$58)</f>
        <v>0</v>
      </c>
      <c r="D72" s="38">
        <f>'Multi'!D863*D$11*'LAFs'!D$248*(1-'Contrib'!D$105)*100/(24*'Input'!$F$58)</f>
        <v>0</v>
      </c>
      <c r="E72" s="38">
        <f>'Multi'!E863*E$11*'LAFs'!E$248*(1-'Contrib'!E$105)*100/(24*'Input'!$F$58)</f>
        <v>0</v>
      </c>
      <c r="F72" s="38">
        <f>'Multi'!F863*F$11*'LAFs'!F$248*(1-'Contrib'!F$105)*100/(24*'Input'!$F$58)</f>
        <v>0</v>
      </c>
      <c r="G72" s="38">
        <f>'Multi'!G863*G$11*'LAFs'!G$248*(1-'Contrib'!G$105)*100/(24*'Input'!$F$58)</f>
        <v>0</v>
      </c>
      <c r="H72" s="38">
        <f>'Multi'!H863*H$11*'LAFs'!H$248*(1-'Contrib'!H$105)*100/(24*'Input'!$F$58)</f>
        <v>0</v>
      </c>
      <c r="I72" s="38">
        <f>'Multi'!I863*I$11*'LAFs'!I$248*(1-'Contrib'!I$105)*100/(24*'Input'!$F$58)</f>
        <v>0</v>
      </c>
      <c r="J72" s="38">
        <f>'Multi'!J863*J$11*'LAFs'!J$248*(1-'Contrib'!J$105)*100/(24*'Input'!$F$58)</f>
        <v>0</v>
      </c>
      <c r="K72" s="38">
        <f>'Multi'!B863*K$11*'LAFs'!B$248*(1-'Contrib'!K$105)*100/(24*'Input'!$F$58)</f>
        <v>0</v>
      </c>
      <c r="L72" s="38">
        <f>'Multi'!C863*L$11*'LAFs'!C$248*(1-'Contrib'!L$105)*100/(24*'Input'!$F$58)</f>
        <v>0</v>
      </c>
      <c r="M72" s="38">
        <f>'Multi'!D863*M$11*'LAFs'!D$248*(1-'Contrib'!M$105)*100/(24*'Input'!$F$58)</f>
        <v>0</v>
      </c>
      <c r="N72" s="38">
        <f>'Multi'!E863*N$11*'LAFs'!E$248*(1-'Contrib'!N$105)*100/(24*'Input'!$F$58)</f>
        <v>0</v>
      </c>
      <c r="O72" s="38">
        <f>'Multi'!F863*O$11*'LAFs'!F$248*(1-'Contrib'!O$105)*100/(24*'Input'!$F$58)</f>
        <v>0</v>
      </c>
      <c r="P72" s="38">
        <f>'Multi'!G863*P$11*'LAFs'!G$248*(1-'Contrib'!P$105)*100/(24*'Input'!$F$58)</f>
        <v>0</v>
      </c>
      <c r="Q72" s="38">
        <f>'Multi'!H863*Q$11*'LAFs'!H$248*(1-'Contrib'!Q$105)*100/(24*'Input'!$F$58)</f>
        <v>0</v>
      </c>
      <c r="R72" s="38">
        <f>'Multi'!I863*R$11*'LAFs'!I$248*(1-'Contrib'!R$105)*100/(24*'Input'!$F$58)</f>
        <v>0</v>
      </c>
      <c r="S72" s="38">
        <f>'Multi'!J863*S$11*'LAFs'!J$248*(1-'Contrib'!S$105)*100/(24*'Input'!$F$58)</f>
        <v>0</v>
      </c>
      <c r="T72" s="17"/>
    </row>
    <row r="73" spans="1:20">
      <c r="A73" s="4" t="s">
        <v>183</v>
      </c>
      <c r="B73" s="38">
        <f>'Multi'!B864*B$11*'LAFs'!B$249*(1-'Contrib'!B$106)*100/(24*'Input'!$F$58)</f>
        <v>0</v>
      </c>
      <c r="C73" s="38">
        <f>'Multi'!C864*C$11*'LAFs'!C$249*(1-'Contrib'!C$106)*100/(24*'Input'!$F$58)</f>
        <v>0</v>
      </c>
      <c r="D73" s="38">
        <f>'Multi'!D864*D$11*'LAFs'!D$249*(1-'Contrib'!D$106)*100/(24*'Input'!$F$58)</f>
        <v>0</v>
      </c>
      <c r="E73" s="38">
        <f>'Multi'!E864*E$11*'LAFs'!E$249*(1-'Contrib'!E$106)*100/(24*'Input'!$F$58)</f>
        <v>0</v>
      </c>
      <c r="F73" s="38">
        <f>'Multi'!F864*F$11*'LAFs'!F$249*(1-'Contrib'!F$106)*100/(24*'Input'!$F$58)</f>
        <v>0</v>
      </c>
      <c r="G73" s="38">
        <f>'Multi'!G864*G$11*'LAFs'!G$249*(1-'Contrib'!G$106)*100/(24*'Input'!$F$58)</f>
        <v>0</v>
      </c>
      <c r="H73" s="38">
        <f>'Multi'!H864*H$11*'LAFs'!H$249*(1-'Contrib'!H$106)*100/(24*'Input'!$F$58)</f>
        <v>0</v>
      </c>
      <c r="I73" s="38">
        <f>'Multi'!I864*I$11*'LAFs'!I$249*(1-'Contrib'!I$106)*100/(24*'Input'!$F$58)</f>
        <v>0</v>
      </c>
      <c r="J73" s="38">
        <f>'Multi'!J864*J$11*'LAFs'!J$249*(1-'Contrib'!J$106)*100/(24*'Input'!$F$58)</f>
        <v>0</v>
      </c>
      <c r="K73" s="38">
        <f>'Multi'!B864*K$11*'LAFs'!B$249*(1-'Contrib'!K$106)*100/(24*'Input'!$F$58)</f>
        <v>0</v>
      </c>
      <c r="L73" s="38">
        <f>'Multi'!C864*L$11*'LAFs'!C$249*(1-'Contrib'!L$106)*100/(24*'Input'!$F$58)</f>
        <v>0</v>
      </c>
      <c r="M73" s="38">
        <f>'Multi'!D864*M$11*'LAFs'!D$249*(1-'Contrib'!M$106)*100/(24*'Input'!$F$58)</f>
        <v>0</v>
      </c>
      <c r="N73" s="38">
        <f>'Multi'!E864*N$11*'LAFs'!E$249*(1-'Contrib'!N$106)*100/(24*'Input'!$F$58)</f>
        <v>0</v>
      </c>
      <c r="O73" s="38">
        <f>'Multi'!F864*O$11*'LAFs'!F$249*(1-'Contrib'!O$106)*100/(24*'Input'!$F$58)</f>
        <v>0</v>
      </c>
      <c r="P73" s="38">
        <f>'Multi'!G864*P$11*'LAFs'!G$249*(1-'Contrib'!P$106)*100/(24*'Input'!$F$58)</f>
        <v>0</v>
      </c>
      <c r="Q73" s="38">
        <f>'Multi'!H864*Q$11*'LAFs'!H$249*(1-'Contrib'!Q$106)*100/(24*'Input'!$F$58)</f>
        <v>0</v>
      </c>
      <c r="R73" s="38">
        <f>'Multi'!I864*R$11*'LAFs'!I$249*(1-'Contrib'!R$106)*100/(24*'Input'!$F$58)</f>
        <v>0</v>
      </c>
      <c r="S73" s="38">
        <f>'Multi'!J864*S$11*'LAFs'!J$249*(1-'Contrib'!S$106)*100/(24*'Input'!$F$58)</f>
        <v>0</v>
      </c>
      <c r="T73" s="17"/>
    </row>
    <row r="74" spans="1:20">
      <c r="A74" s="4" t="s">
        <v>196</v>
      </c>
      <c r="B74" s="38">
        <f>'Multi'!B865*B$11*'LAFs'!B$250*(1-'Contrib'!B$107)*100/(24*'Input'!$F$58)</f>
        <v>0</v>
      </c>
      <c r="C74" s="38">
        <f>'Multi'!C865*C$11*'LAFs'!C$250*(1-'Contrib'!C$107)*100/(24*'Input'!$F$58)</f>
        <v>0</v>
      </c>
      <c r="D74" s="38">
        <f>'Multi'!D865*D$11*'LAFs'!D$250*(1-'Contrib'!D$107)*100/(24*'Input'!$F$58)</f>
        <v>0</v>
      </c>
      <c r="E74" s="38">
        <f>'Multi'!E865*E$11*'LAFs'!E$250*(1-'Contrib'!E$107)*100/(24*'Input'!$F$58)</f>
        <v>0</v>
      </c>
      <c r="F74" s="38">
        <f>'Multi'!F865*F$11*'LAFs'!F$250*(1-'Contrib'!F$107)*100/(24*'Input'!$F$58)</f>
        <v>0</v>
      </c>
      <c r="G74" s="38">
        <f>'Multi'!G865*G$11*'LAFs'!G$250*(1-'Contrib'!G$107)*100/(24*'Input'!$F$58)</f>
        <v>0</v>
      </c>
      <c r="H74" s="38">
        <f>'Multi'!H865*H$11*'LAFs'!H$250*(1-'Contrib'!H$107)*100/(24*'Input'!$F$58)</f>
        <v>0</v>
      </c>
      <c r="I74" s="38">
        <f>'Multi'!I865*I$11*'LAFs'!I$250*(1-'Contrib'!I$107)*100/(24*'Input'!$F$58)</f>
        <v>0</v>
      </c>
      <c r="J74" s="38">
        <f>'Multi'!J865*J$11*'LAFs'!J$250*(1-'Contrib'!J$107)*100/(24*'Input'!$F$58)</f>
        <v>0</v>
      </c>
      <c r="K74" s="38">
        <f>'Multi'!B865*K$11*'LAFs'!B$250*(1-'Contrib'!K$107)*100/(24*'Input'!$F$58)</f>
        <v>0</v>
      </c>
      <c r="L74" s="38">
        <f>'Multi'!C865*L$11*'LAFs'!C$250*(1-'Contrib'!L$107)*100/(24*'Input'!$F$58)</f>
        <v>0</v>
      </c>
      <c r="M74" s="38">
        <f>'Multi'!D865*M$11*'LAFs'!D$250*(1-'Contrib'!M$107)*100/(24*'Input'!$F$58)</f>
        <v>0</v>
      </c>
      <c r="N74" s="38">
        <f>'Multi'!E865*N$11*'LAFs'!E$250*(1-'Contrib'!N$107)*100/(24*'Input'!$F$58)</f>
        <v>0</v>
      </c>
      <c r="O74" s="38">
        <f>'Multi'!F865*O$11*'LAFs'!F$250*(1-'Contrib'!O$107)*100/(24*'Input'!$F$58)</f>
        <v>0</v>
      </c>
      <c r="P74" s="38">
        <f>'Multi'!G865*P$11*'LAFs'!G$250*(1-'Contrib'!P$107)*100/(24*'Input'!$F$58)</f>
        <v>0</v>
      </c>
      <c r="Q74" s="38">
        <f>'Multi'!H865*Q$11*'LAFs'!H$250*(1-'Contrib'!Q$107)*100/(24*'Input'!$F$58)</f>
        <v>0</v>
      </c>
      <c r="R74" s="38">
        <f>'Multi'!I865*R$11*'LAFs'!I$250*(1-'Contrib'!R$107)*100/(24*'Input'!$F$58)</f>
        <v>0</v>
      </c>
      <c r="S74" s="38">
        <f>'Multi'!J865*S$11*'LAFs'!J$250*(1-'Contrib'!S$107)*100/(24*'Input'!$F$58)</f>
        <v>0</v>
      </c>
      <c r="T74" s="17"/>
    </row>
    <row r="75" spans="1:20">
      <c r="A75" s="4" t="s">
        <v>243</v>
      </c>
      <c r="B75" s="38">
        <f>'Multi'!B866*B$11*'LAFs'!B$251*(1-'Contrib'!B$108)*100/(24*'Input'!$F$58)</f>
        <v>0</v>
      </c>
      <c r="C75" s="38">
        <f>'Multi'!C866*C$11*'LAFs'!C$251*(1-'Contrib'!C$108)*100/(24*'Input'!$F$58)</f>
        <v>0</v>
      </c>
      <c r="D75" s="38">
        <f>'Multi'!D866*D$11*'LAFs'!D$251*(1-'Contrib'!D$108)*100/(24*'Input'!$F$58)</f>
        <v>0</v>
      </c>
      <c r="E75" s="38">
        <f>'Multi'!E866*E$11*'LAFs'!E$251*(1-'Contrib'!E$108)*100/(24*'Input'!$F$58)</f>
        <v>0</v>
      </c>
      <c r="F75" s="38">
        <f>'Multi'!F866*F$11*'LAFs'!F$251*(1-'Contrib'!F$108)*100/(24*'Input'!$F$58)</f>
        <v>0</v>
      </c>
      <c r="G75" s="38">
        <f>'Multi'!G866*G$11*'LAFs'!G$251*(1-'Contrib'!G$108)*100/(24*'Input'!$F$58)</f>
        <v>0</v>
      </c>
      <c r="H75" s="38">
        <f>'Multi'!H866*H$11*'LAFs'!H$251*(1-'Contrib'!H$108)*100/(24*'Input'!$F$58)</f>
        <v>0</v>
      </c>
      <c r="I75" s="38">
        <f>'Multi'!I866*I$11*'LAFs'!I$251*(1-'Contrib'!I$108)*100/(24*'Input'!$F$58)</f>
        <v>0</v>
      </c>
      <c r="J75" s="38">
        <f>'Multi'!J866*J$11*'LAFs'!J$251*(1-'Contrib'!J$108)*100/(24*'Input'!$F$58)</f>
        <v>0</v>
      </c>
      <c r="K75" s="38">
        <f>'Multi'!B866*K$11*'LAFs'!B$251*(1-'Contrib'!K$108)*100/(24*'Input'!$F$58)</f>
        <v>0</v>
      </c>
      <c r="L75" s="38">
        <f>'Multi'!C866*L$11*'LAFs'!C$251*(1-'Contrib'!L$108)*100/(24*'Input'!$F$58)</f>
        <v>0</v>
      </c>
      <c r="M75" s="38">
        <f>'Multi'!D866*M$11*'LAFs'!D$251*(1-'Contrib'!M$108)*100/(24*'Input'!$F$58)</f>
        <v>0</v>
      </c>
      <c r="N75" s="38">
        <f>'Multi'!E866*N$11*'LAFs'!E$251*(1-'Contrib'!N$108)*100/(24*'Input'!$F$58)</f>
        <v>0</v>
      </c>
      <c r="O75" s="38">
        <f>'Multi'!F866*O$11*'LAFs'!F$251*(1-'Contrib'!O$108)*100/(24*'Input'!$F$58)</f>
        <v>0</v>
      </c>
      <c r="P75" s="38">
        <f>'Multi'!G866*P$11*'LAFs'!G$251*(1-'Contrib'!P$108)*100/(24*'Input'!$F$58)</f>
        <v>0</v>
      </c>
      <c r="Q75" s="38">
        <f>'Multi'!H866*Q$11*'LAFs'!H$251*(1-'Contrib'!Q$108)*100/(24*'Input'!$F$58)</f>
        <v>0</v>
      </c>
      <c r="R75" s="38">
        <f>'Multi'!I866*R$11*'LAFs'!I$251*(1-'Contrib'!R$108)*100/(24*'Input'!$F$58)</f>
        <v>0</v>
      </c>
      <c r="S75" s="38">
        <f>'Multi'!J866*S$11*'LAFs'!J$251*(1-'Contrib'!S$108)*100/(24*'Input'!$F$58)</f>
        <v>0</v>
      </c>
      <c r="T75" s="17"/>
    </row>
    <row r="76" spans="1:20">
      <c r="A76" s="4" t="s">
        <v>247</v>
      </c>
      <c r="B76" s="38">
        <f>'Multi'!B867*B$11*'LAFs'!B$252*(1-'Contrib'!B$109)*100/(24*'Input'!$F$58)</f>
        <v>0</v>
      </c>
      <c r="C76" s="38">
        <f>'Multi'!C867*C$11*'LAFs'!C$252*(1-'Contrib'!C$109)*100/(24*'Input'!$F$58)</f>
        <v>0</v>
      </c>
      <c r="D76" s="38">
        <f>'Multi'!D867*D$11*'LAFs'!D$252*(1-'Contrib'!D$109)*100/(24*'Input'!$F$58)</f>
        <v>0</v>
      </c>
      <c r="E76" s="38">
        <f>'Multi'!E867*E$11*'LAFs'!E$252*(1-'Contrib'!E$109)*100/(24*'Input'!$F$58)</f>
        <v>0</v>
      </c>
      <c r="F76" s="38">
        <f>'Multi'!F867*F$11*'LAFs'!F$252*(1-'Contrib'!F$109)*100/(24*'Input'!$F$58)</f>
        <v>0</v>
      </c>
      <c r="G76" s="38">
        <f>'Multi'!G867*G$11*'LAFs'!G$252*(1-'Contrib'!G$109)*100/(24*'Input'!$F$58)</f>
        <v>0</v>
      </c>
      <c r="H76" s="38">
        <f>'Multi'!H867*H$11*'LAFs'!H$252*(1-'Contrib'!H$109)*100/(24*'Input'!$F$58)</f>
        <v>0</v>
      </c>
      <c r="I76" s="38">
        <f>'Multi'!I867*I$11*'LAFs'!I$252*(1-'Contrib'!I$109)*100/(24*'Input'!$F$58)</f>
        <v>0</v>
      </c>
      <c r="J76" s="38">
        <f>'Multi'!J867*J$11*'LAFs'!J$252*(1-'Contrib'!J$109)*100/(24*'Input'!$F$58)</f>
        <v>0</v>
      </c>
      <c r="K76" s="38">
        <f>'Multi'!B867*K$11*'LAFs'!B$252*(1-'Contrib'!K$109)*100/(24*'Input'!$F$58)</f>
        <v>0</v>
      </c>
      <c r="L76" s="38">
        <f>'Multi'!C867*L$11*'LAFs'!C$252*(1-'Contrib'!L$109)*100/(24*'Input'!$F$58)</f>
        <v>0</v>
      </c>
      <c r="M76" s="38">
        <f>'Multi'!D867*M$11*'LAFs'!D$252*(1-'Contrib'!M$109)*100/(24*'Input'!$F$58)</f>
        <v>0</v>
      </c>
      <c r="N76" s="38">
        <f>'Multi'!E867*N$11*'LAFs'!E$252*(1-'Contrib'!N$109)*100/(24*'Input'!$F$58)</f>
        <v>0</v>
      </c>
      <c r="O76" s="38">
        <f>'Multi'!F867*O$11*'LAFs'!F$252*(1-'Contrib'!O$109)*100/(24*'Input'!$F$58)</f>
        <v>0</v>
      </c>
      <c r="P76" s="38">
        <f>'Multi'!G867*P$11*'LAFs'!G$252*(1-'Contrib'!P$109)*100/(24*'Input'!$F$58)</f>
        <v>0</v>
      </c>
      <c r="Q76" s="38">
        <f>'Multi'!H867*Q$11*'LAFs'!H$252*(1-'Contrib'!Q$109)*100/(24*'Input'!$F$58)</f>
        <v>0</v>
      </c>
      <c r="R76" s="38">
        <f>'Multi'!I867*R$11*'LAFs'!I$252*(1-'Contrib'!R$109)*100/(24*'Input'!$F$58)</f>
        <v>0</v>
      </c>
      <c r="S76" s="38">
        <f>'Multi'!J867*S$11*'LAFs'!J$252*(1-'Contrib'!S$109)*100/(24*'Input'!$F$58)</f>
        <v>0</v>
      </c>
      <c r="T76" s="17"/>
    </row>
    <row r="77" spans="1:20">
      <c r="A77" s="4" t="s">
        <v>251</v>
      </c>
      <c r="B77" s="38">
        <f>'Multi'!B868*B$11*'LAFs'!B$253*(1-'Contrib'!B$110)*100/(24*'Input'!$F$58)</f>
        <v>0</v>
      </c>
      <c r="C77" s="38">
        <f>'Multi'!C868*C$11*'LAFs'!C$253*(1-'Contrib'!C$110)*100/(24*'Input'!$F$58)</f>
        <v>0</v>
      </c>
      <c r="D77" s="38">
        <f>'Multi'!D868*D$11*'LAFs'!D$253*(1-'Contrib'!D$110)*100/(24*'Input'!$F$58)</f>
        <v>0</v>
      </c>
      <c r="E77" s="38">
        <f>'Multi'!E868*E$11*'LAFs'!E$253*(1-'Contrib'!E$110)*100/(24*'Input'!$F$58)</f>
        <v>0</v>
      </c>
      <c r="F77" s="38">
        <f>'Multi'!F868*F$11*'LAFs'!F$253*(1-'Contrib'!F$110)*100/(24*'Input'!$F$58)</f>
        <v>0</v>
      </c>
      <c r="G77" s="38">
        <f>'Multi'!G868*G$11*'LAFs'!G$253*(1-'Contrib'!G$110)*100/(24*'Input'!$F$58)</f>
        <v>0</v>
      </c>
      <c r="H77" s="38">
        <f>'Multi'!H868*H$11*'LAFs'!H$253*(1-'Contrib'!H$110)*100/(24*'Input'!$F$58)</f>
        <v>0</v>
      </c>
      <c r="I77" s="38">
        <f>'Multi'!I868*I$11*'LAFs'!I$253*(1-'Contrib'!I$110)*100/(24*'Input'!$F$58)</f>
        <v>0</v>
      </c>
      <c r="J77" s="38">
        <f>'Multi'!J868*J$11*'LAFs'!J$253*(1-'Contrib'!J$110)*100/(24*'Input'!$F$58)</f>
        <v>0</v>
      </c>
      <c r="K77" s="38">
        <f>'Multi'!B868*K$11*'LAFs'!B$253*(1-'Contrib'!K$110)*100/(24*'Input'!$F$58)</f>
        <v>0</v>
      </c>
      <c r="L77" s="38">
        <f>'Multi'!C868*L$11*'LAFs'!C$253*(1-'Contrib'!L$110)*100/(24*'Input'!$F$58)</f>
        <v>0</v>
      </c>
      <c r="M77" s="38">
        <f>'Multi'!D868*M$11*'LAFs'!D$253*(1-'Contrib'!M$110)*100/(24*'Input'!$F$58)</f>
        <v>0</v>
      </c>
      <c r="N77" s="38">
        <f>'Multi'!E868*N$11*'LAFs'!E$253*(1-'Contrib'!N$110)*100/(24*'Input'!$F$58)</f>
        <v>0</v>
      </c>
      <c r="O77" s="38">
        <f>'Multi'!F868*O$11*'LAFs'!F$253*(1-'Contrib'!O$110)*100/(24*'Input'!$F$58)</f>
        <v>0</v>
      </c>
      <c r="P77" s="38">
        <f>'Multi'!G868*P$11*'LAFs'!G$253*(1-'Contrib'!P$110)*100/(24*'Input'!$F$58)</f>
        <v>0</v>
      </c>
      <c r="Q77" s="38">
        <f>'Multi'!H868*Q$11*'LAFs'!H$253*(1-'Contrib'!Q$110)*100/(24*'Input'!$F$58)</f>
        <v>0</v>
      </c>
      <c r="R77" s="38">
        <f>'Multi'!I868*R$11*'LAFs'!I$253*(1-'Contrib'!R$110)*100/(24*'Input'!$F$58)</f>
        <v>0</v>
      </c>
      <c r="S77" s="38">
        <f>'Multi'!J868*S$11*'LAFs'!J$253*(1-'Contrib'!S$110)*100/(24*'Input'!$F$58)</f>
        <v>0</v>
      </c>
      <c r="T77" s="17"/>
    </row>
    <row r="78" spans="1:20">
      <c r="A78" s="4" t="s">
        <v>255</v>
      </c>
      <c r="B78" s="38">
        <f>'Multi'!B869*B$11*'LAFs'!B$254*(1-'Contrib'!B$111)*100/(24*'Input'!$F$58)</f>
        <v>0</v>
      </c>
      <c r="C78" s="38">
        <f>'Multi'!C869*C$11*'LAFs'!C$254*(1-'Contrib'!C$111)*100/(24*'Input'!$F$58)</f>
        <v>0</v>
      </c>
      <c r="D78" s="38">
        <f>'Multi'!D869*D$11*'LAFs'!D$254*(1-'Contrib'!D$111)*100/(24*'Input'!$F$58)</f>
        <v>0</v>
      </c>
      <c r="E78" s="38">
        <f>'Multi'!E869*E$11*'LAFs'!E$254*(1-'Contrib'!E$111)*100/(24*'Input'!$F$58)</f>
        <v>0</v>
      </c>
      <c r="F78" s="38">
        <f>'Multi'!F869*F$11*'LAFs'!F$254*(1-'Contrib'!F$111)*100/(24*'Input'!$F$58)</f>
        <v>0</v>
      </c>
      <c r="G78" s="38">
        <f>'Multi'!G869*G$11*'LAFs'!G$254*(1-'Contrib'!G$111)*100/(24*'Input'!$F$58)</f>
        <v>0</v>
      </c>
      <c r="H78" s="38">
        <f>'Multi'!H869*H$11*'LAFs'!H$254*(1-'Contrib'!H$111)*100/(24*'Input'!$F$58)</f>
        <v>0</v>
      </c>
      <c r="I78" s="38">
        <f>'Multi'!I869*I$11*'LAFs'!I$254*(1-'Contrib'!I$111)*100/(24*'Input'!$F$58)</f>
        <v>0</v>
      </c>
      <c r="J78" s="38">
        <f>'Multi'!J869*J$11*'LAFs'!J$254*(1-'Contrib'!J$111)*100/(24*'Input'!$F$58)</f>
        <v>0</v>
      </c>
      <c r="K78" s="38">
        <f>'Multi'!B869*K$11*'LAFs'!B$254*(1-'Contrib'!K$111)*100/(24*'Input'!$F$58)</f>
        <v>0</v>
      </c>
      <c r="L78" s="38">
        <f>'Multi'!C869*L$11*'LAFs'!C$254*(1-'Contrib'!L$111)*100/(24*'Input'!$F$58)</f>
        <v>0</v>
      </c>
      <c r="M78" s="38">
        <f>'Multi'!D869*M$11*'LAFs'!D$254*(1-'Contrib'!M$111)*100/(24*'Input'!$F$58)</f>
        <v>0</v>
      </c>
      <c r="N78" s="38">
        <f>'Multi'!E869*N$11*'LAFs'!E$254*(1-'Contrib'!N$111)*100/(24*'Input'!$F$58)</f>
        <v>0</v>
      </c>
      <c r="O78" s="38">
        <f>'Multi'!F869*O$11*'LAFs'!F$254*(1-'Contrib'!O$111)*100/(24*'Input'!$F$58)</f>
        <v>0</v>
      </c>
      <c r="P78" s="38">
        <f>'Multi'!G869*P$11*'LAFs'!G$254*(1-'Contrib'!P$111)*100/(24*'Input'!$F$58)</f>
        <v>0</v>
      </c>
      <c r="Q78" s="38">
        <f>'Multi'!H869*Q$11*'LAFs'!H$254*(1-'Contrib'!Q$111)*100/(24*'Input'!$F$58)</f>
        <v>0</v>
      </c>
      <c r="R78" s="38">
        <f>'Multi'!I869*R$11*'LAFs'!I$254*(1-'Contrib'!R$111)*100/(24*'Input'!$F$58)</f>
        <v>0</v>
      </c>
      <c r="S78" s="38">
        <f>'Multi'!J869*S$11*'LAFs'!J$254*(1-'Contrib'!S$111)*100/(24*'Input'!$F$58)</f>
        <v>0</v>
      </c>
      <c r="T78" s="17"/>
    </row>
    <row r="79" spans="1:20">
      <c r="A79" s="4" t="s">
        <v>259</v>
      </c>
      <c r="B79" s="38">
        <f>'Multi'!B870*B$11*'LAFs'!B$255*(1-'Contrib'!B$112)*100/(24*'Input'!$F$58)</f>
        <v>0</v>
      </c>
      <c r="C79" s="38">
        <f>'Multi'!C870*C$11*'LAFs'!C$255*(1-'Contrib'!C$112)*100/(24*'Input'!$F$58)</f>
        <v>0</v>
      </c>
      <c r="D79" s="38">
        <f>'Multi'!D870*D$11*'LAFs'!D$255*(1-'Contrib'!D$112)*100/(24*'Input'!$F$58)</f>
        <v>0</v>
      </c>
      <c r="E79" s="38">
        <f>'Multi'!E870*E$11*'LAFs'!E$255*(1-'Contrib'!E$112)*100/(24*'Input'!$F$58)</f>
        <v>0</v>
      </c>
      <c r="F79" s="38">
        <f>'Multi'!F870*F$11*'LAFs'!F$255*(1-'Contrib'!F$112)*100/(24*'Input'!$F$58)</f>
        <v>0</v>
      </c>
      <c r="G79" s="38">
        <f>'Multi'!G870*G$11*'LAFs'!G$255*(1-'Contrib'!G$112)*100/(24*'Input'!$F$58)</f>
        <v>0</v>
      </c>
      <c r="H79" s="38">
        <f>'Multi'!H870*H$11*'LAFs'!H$255*(1-'Contrib'!H$112)*100/(24*'Input'!$F$58)</f>
        <v>0</v>
      </c>
      <c r="I79" s="38">
        <f>'Multi'!I870*I$11*'LAFs'!I$255*(1-'Contrib'!I$112)*100/(24*'Input'!$F$58)</f>
        <v>0</v>
      </c>
      <c r="J79" s="38">
        <f>'Multi'!J870*J$11*'LAFs'!J$255*(1-'Contrib'!J$112)*100/(24*'Input'!$F$58)</f>
        <v>0</v>
      </c>
      <c r="K79" s="38">
        <f>'Multi'!B870*K$11*'LAFs'!B$255*(1-'Contrib'!K$112)*100/(24*'Input'!$F$58)</f>
        <v>0</v>
      </c>
      <c r="L79" s="38">
        <f>'Multi'!C870*L$11*'LAFs'!C$255*(1-'Contrib'!L$112)*100/(24*'Input'!$F$58)</f>
        <v>0</v>
      </c>
      <c r="M79" s="38">
        <f>'Multi'!D870*M$11*'LAFs'!D$255*(1-'Contrib'!M$112)*100/(24*'Input'!$F$58)</f>
        <v>0</v>
      </c>
      <c r="N79" s="38">
        <f>'Multi'!E870*N$11*'LAFs'!E$255*(1-'Contrib'!N$112)*100/(24*'Input'!$F$58)</f>
        <v>0</v>
      </c>
      <c r="O79" s="38">
        <f>'Multi'!F870*O$11*'LAFs'!F$255*(1-'Contrib'!O$112)*100/(24*'Input'!$F$58)</f>
        <v>0</v>
      </c>
      <c r="P79" s="38">
        <f>'Multi'!G870*P$11*'LAFs'!G$255*(1-'Contrib'!P$112)*100/(24*'Input'!$F$58)</f>
        <v>0</v>
      </c>
      <c r="Q79" s="38">
        <f>'Multi'!H870*Q$11*'LAFs'!H$255*(1-'Contrib'!Q$112)*100/(24*'Input'!$F$58)</f>
        <v>0</v>
      </c>
      <c r="R79" s="38">
        <f>'Multi'!I870*R$11*'LAFs'!I$255*(1-'Contrib'!R$112)*100/(24*'Input'!$F$58)</f>
        <v>0</v>
      </c>
      <c r="S79" s="38">
        <f>'Multi'!J870*S$11*'LAFs'!J$255*(1-'Contrib'!S$112)*100/(24*'Input'!$F$58)</f>
        <v>0</v>
      </c>
      <c r="T79" s="17"/>
    </row>
    <row r="80" spans="1:20">
      <c r="A80" s="4" t="s">
        <v>187</v>
      </c>
      <c r="B80" s="38">
        <f>'Multi'!B871*B$11*'LAFs'!B$259*(1-'Contrib'!B$116)*100/(24*'Input'!$F$58)</f>
        <v>0</v>
      </c>
      <c r="C80" s="38">
        <f>'Multi'!C871*C$11*'LAFs'!C$259*(1-'Contrib'!C$116)*100/(24*'Input'!$F$58)</f>
        <v>0</v>
      </c>
      <c r="D80" s="38">
        <f>'Multi'!D871*D$11*'LAFs'!D$259*(1-'Contrib'!D$116)*100/(24*'Input'!$F$58)</f>
        <v>0</v>
      </c>
      <c r="E80" s="38">
        <f>'Multi'!E871*E$11*'LAFs'!E$259*(1-'Contrib'!E$116)*100/(24*'Input'!$F$58)</f>
        <v>0</v>
      </c>
      <c r="F80" s="38">
        <f>'Multi'!F871*F$11*'LAFs'!F$259*(1-'Contrib'!F$116)*100/(24*'Input'!$F$58)</f>
        <v>0</v>
      </c>
      <c r="G80" s="38">
        <f>'Multi'!G871*G$11*'LAFs'!G$259*(1-'Contrib'!G$116)*100/(24*'Input'!$F$58)</f>
        <v>0</v>
      </c>
      <c r="H80" s="38">
        <f>'Multi'!H871*H$11*'LAFs'!H$259*(1-'Contrib'!H$116)*100/(24*'Input'!$F$58)</f>
        <v>0</v>
      </c>
      <c r="I80" s="38">
        <f>'Multi'!I871*I$11*'LAFs'!I$259*(1-'Contrib'!I$116)*100/(24*'Input'!$F$58)</f>
        <v>0</v>
      </c>
      <c r="J80" s="38">
        <f>'Multi'!J871*J$11*'LAFs'!J$259*(1-'Contrib'!J$116)*100/(24*'Input'!$F$58)</f>
        <v>0</v>
      </c>
      <c r="K80" s="38">
        <f>'Multi'!B871*K$11*'LAFs'!B$259*(1-'Contrib'!K$116)*100/(24*'Input'!$F$58)</f>
        <v>0</v>
      </c>
      <c r="L80" s="38">
        <f>'Multi'!C871*L$11*'LAFs'!C$259*(1-'Contrib'!L$116)*100/(24*'Input'!$F$58)</f>
        <v>0</v>
      </c>
      <c r="M80" s="38">
        <f>'Multi'!D871*M$11*'LAFs'!D$259*(1-'Contrib'!M$116)*100/(24*'Input'!$F$58)</f>
        <v>0</v>
      </c>
      <c r="N80" s="38">
        <f>'Multi'!E871*N$11*'LAFs'!E$259*(1-'Contrib'!N$116)*100/(24*'Input'!$F$58)</f>
        <v>0</v>
      </c>
      <c r="O80" s="38">
        <f>'Multi'!F871*O$11*'LAFs'!F$259*(1-'Contrib'!O$116)*100/(24*'Input'!$F$58)</f>
        <v>0</v>
      </c>
      <c r="P80" s="38">
        <f>'Multi'!G871*P$11*'LAFs'!G$259*(1-'Contrib'!P$116)*100/(24*'Input'!$F$58)</f>
        <v>0</v>
      </c>
      <c r="Q80" s="38">
        <f>'Multi'!H871*Q$11*'LAFs'!H$259*(1-'Contrib'!Q$116)*100/(24*'Input'!$F$58)</f>
        <v>0</v>
      </c>
      <c r="R80" s="38">
        <f>'Multi'!I871*R$11*'LAFs'!I$259*(1-'Contrib'!R$116)*100/(24*'Input'!$F$58)</f>
        <v>0</v>
      </c>
      <c r="S80" s="38">
        <f>'Multi'!J871*S$11*'LAFs'!J$259*(1-'Contrib'!S$116)*100/(24*'Input'!$F$58)</f>
        <v>0</v>
      </c>
      <c r="T80" s="17"/>
    </row>
    <row r="81" spans="1:20">
      <c r="A81" s="4" t="s">
        <v>189</v>
      </c>
      <c r="B81" s="38">
        <f>'Multi'!B872*B$11*'LAFs'!B$261*(1-'Contrib'!B$118)*100/(24*'Input'!$F$58)</f>
        <v>0</v>
      </c>
      <c r="C81" s="38">
        <f>'Multi'!C872*C$11*'LAFs'!C$261*(1-'Contrib'!C$118)*100/(24*'Input'!$F$58)</f>
        <v>0</v>
      </c>
      <c r="D81" s="38">
        <f>'Multi'!D872*D$11*'LAFs'!D$261*(1-'Contrib'!D$118)*100/(24*'Input'!$F$58)</f>
        <v>0</v>
      </c>
      <c r="E81" s="38">
        <f>'Multi'!E872*E$11*'LAFs'!E$261*(1-'Contrib'!E$118)*100/(24*'Input'!$F$58)</f>
        <v>0</v>
      </c>
      <c r="F81" s="38">
        <f>'Multi'!F872*F$11*'LAFs'!F$261*(1-'Contrib'!F$118)*100/(24*'Input'!$F$58)</f>
        <v>0</v>
      </c>
      <c r="G81" s="38">
        <f>'Multi'!G872*G$11*'LAFs'!G$261*(1-'Contrib'!G$118)*100/(24*'Input'!$F$58)</f>
        <v>0</v>
      </c>
      <c r="H81" s="38">
        <f>'Multi'!H872*H$11*'LAFs'!H$261*(1-'Contrib'!H$118)*100/(24*'Input'!$F$58)</f>
        <v>0</v>
      </c>
      <c r="I81" s="38">
        <f>'Multi'!I872*I$11*'LAFs'!I$261*(1-'Contrib'!I$118)*100/(24*'Input'!$F$58)</f>
        <v>0</v>
      </c>
      <c r="J81" s="38">
        <f>'Multi'!J872*J$11*'LAFs'!J$261*(1-'Contrib'!J$118)*100/(24*'Input'!$F$58)</f>
        <v>0</v>
      </c>
      <c r="K81" s="38">
        <f>'Multi'!B872*K$11*'LAFs'!B$261*(1-'Contrib'!K$118)*100/(24*'Input'!$F$58)</f>
        <v>0</v>
      </c>
      <c r="L81" s="38">
        <f>'Multi'!C872*L$11*'LAFs'!C$261*(1-'Contrib'!L$118)*100/(24*'Input'!$F$58)</f>
        <v>0</v>
      </c>
      <c r="M81" s="38">
        <f>'Multi'!D872*M$11*'LAFs'!D$261*(1-'Contrib'!M$118)*100/(24*'Input'!$F$58)</f>
        <v>0</v>
      </c>
      <c r="N81" s="38">
        <f>'Multi'!E872*N$11*'LAFs'!E$261*(1-'Contrib'!N$118)*100/(24*'Input'!$F$58)</f>
        <v>0</v>
      </c>
      <c r="O81" s="38">
        <f>'Multi'!F872*O$11*'LAFs'!F$261*(1-'Contrib'!O$118)*100/(24*'Input'!$F$58)</f>
        <v>0</v>
      </c>
      <c r="P81" s="38">
        <f>'Multi'!G872*P$11*'LAFs'!G$261*(1-'Contrib'!P$118)*100/(24*'Input'!$F$58)</f>
        <v>0</v>
      </c>
      <c r="Q81" s="38">
        <f>'Multi'!H872*Q$11*'LAFs'!H$261*(1-'Contrib'!Q$118)*100/(24*'Input'!$F$58)</f>
        <v>0</v>
      </c>
      <c r="R81" s="38">
        <f>'Multi'!I872*R$11*'LAFs'!I$261*(1-'Contrib'!R$118)*100/(24*'Input'!$F$58)</f>
        <v>0</v>
      </c>
      <c r="S81" s="38">
        <f>'Multi'!J872*S$11*'LAFs'!J$261*(1-'Contrib'!S$118)*100/(24*'Input'!$F$58)</f>
        <v>0</v>
      </c>
      <c r="T81" s="17"/>
    </row>
    <row r="82" spans="1:20">
      <c r="A82" s="4" t="s">
        <v>198</v>
      </c>
      <c r="B82" s="38">
        <f>'Multi'!B873*B$11*'LAFs'!B$263*(1-'Contrib'!B$120)*100/(24*'Input'!$F$58)</f>
        <v>0</v>
      </c>
      <c r="C82" s="38">
        <f>'Multi'!C873*C$11*'LAFs'!C$263*(1-'Contrib'!C$120)*100/(24*'Input'!$F$58)</f>
        <v>0</v>
      </c>
      <c r="D82" s="38">
        <f>'Multi'!D873*D$11*'LAFs'!D$263*(1-'Contrib'!D$120)*100/(24*'Input'!$F$58)</f>
        <v>0</v>
      </c>
      <c r="E82" s="38">
        <f>'Multi'!E873*E$11*'LAFs'!E$263*(1-'Contrib'!E$120)*100/(24*'Input'!$F$58)</f>
        <v>0</v>
      </c>
      <c r="F82" s="38">
        <f>'Multi'!F873*F$11*'LAFs'!F$263*(1-'Contrib'!F$120)*100/(24*'Input'!$F$58)</f>
        <v>0</v>
      </c>
      <c r="G82" s="38">
        <f>'Multi'!G873*G$11*'LAFs'!G$263*(1-'Contrib'!G$120)*100/(24*'Input'!$F$58)</f>
        <v>0</v>
      </c>
      <c r="H82" s="38">
        <f>'Multi'!H873*H$11*'LAFs'!H$263*(1-'Contrib'!H$120)*100/(24*'Input'!$F$58)</f>
        <v>0</v>
      </c>
      <c r="I82" s="38">
        <f>'Multi'!I873*I$11*'LAFs'!I$263*(1-'Contrib'!I$120)*100/(24*'Input'!$F$58)</f>
        <v>0</v>
      </c>
      <c r="J82" s="38">
        <f>'Multi'!J873*J$11*'LAFs'!J$263*(1-'Contrib'!J$120)*100/(24*'Input'!$F$58)</f>
        <v>0</v>
      </c>
      <c r="K82" s="38">
        <f>'Multi'!B873*K$11*'LAFs'!B$263*(1-'Contrib'!K$120)*100/(24*'Input'!$F$58)</f>
        <v>0</v>
      </c>
      <c r="L82" s="38">
        <f>'Multi'!C873*L$11*'LAFs'!C$263*(1-'Contrib'!L$120)*100/(24*'Input'!$F$58)</f>
        <v>0</v>
      </c>
      <c r="M82" s="38">
        <f>'Multi'!D873*M$11*'LAFs'!D$263*(1-'Contrib'!M$120)*100/(24*'Input'!$F$58)</f>
        <v>0</v>
      </c>
      <c r="N82" s="38">
        <f>'Multi'!E873*N$11*'LAFs'!E$263*(1-'Contrib'!N$120)*100/(24*'Input'!$F$58)</f>
        <v>0</v>
      </c>
      <c r="O82" s="38">
        <f>'Multi'!F873*O$11*'LAFs'!F$263*(1-'Contrib'!O$120)*100/(24*'Input'!$F$58)</f>
        <v>0</v>
      </c>
      <c r="P82" s="38">
        <f>'Multi'!G873*P$11*'LAFs'!G$263*(1-'Contrib'!P$120)*100/(24*'Input'!$F$58)</f>
        <v>0</v>
      </c>
      <c r="Q82" s="38">
        <f>'Multi'!H873*Q$11*'LAFs'!H$263*(1-'Contrib'!Q$120)*100/(24*'Input'!$F$58)</f>
        <v>0</v>
      </c>
      <c r="R82" s="38">
        <f>'Multi'!I873*R$11*'LAFs'!I$263*(1-'Contrib'!R$120)*100/(24*'Input'!$F$58)</f>
        <v>0</v>
      </c>
      <c r="S82" s="38">
        <f>'Multi'!J873*S$11*'LAFs'!J$263*(1-'Contrib'!S$120)*100/(24*'Input'!$F$58)</f>
        <v>0</v>
      </c>
      <c r="T82" s="17"/>
    </row>
    <row r="84" spans="1:20" ht="21" customHeight="1">
      <c r="A84" s="1" t="s">
        <v>976</v>
      </c>
    </row>
    <row r="85" spans="1:20">
      <c r="A85" s="2" t="s">
        <v>353</v>
      </c>
    </row>
    <row r="86" spans="1:20">
      <c r="A86" s="33" t="s">
        <v>977</v>
      </c>
    </row>
    <row r="87" spans="1:20">
      <c r="A87" s="33" t="s">
        <v>974</v>
      </c>
    </row>
    <row r="88" spans="1:20">
      <c r="A88" s="33" t="s">
        <v>795</v>
      </c>
    </row>
    <row r="89" spans="1:20">
      <c r="A89" s="33" t="s">
        <v>970</v>
      </c>
    </row>
    <row r="90" spans="1:20">
      <c r="A90" s="33" t="s">
        <v>739</v>
      </c>
    </row>
    <row r="91" spans="1:20">
      <c r="A91" s="2" t="s">
        <v>975</v>
      </c>
    </row>
    <row r="93" spans="1:20">
      <c r="B93" s="15" t="s">
        <v>142</v>
      </c>
      <c r="C93" s="15" t="s">
        <v>308</v>
      </c>
      <c r="D93" s="15" t="s">
        <v>309</v>
      </c>
      <c r="E93" s="15" t="s">
        <v>310</v>
      </c>
      <c r="F93" s="15" t="s">
        <v>311</v>
      </c>
      <c r="G93" s="15" t="s">
        <v>312</v>
      </c>
      <c r="H93" s="15" t="s">
        <v>313</v>
      </c>
      <c r="I93" s="15" t="s">
        <v>314</v>
      </c>
      <c r="J93" s="15" t="s">
        <v>315</v>
      </c>
      <c r="K93" s="15" t="s">
        <v>296</v>
      </c>
      <c r="L93" s="15" t="s">
        <v>874</v>
      </c>
      <c r="M93" s="15" t="s">
        <v>875</v>
      </c>
      <c r="N93" s="15" t="s">
        <v>876</v>
      </c>
      <c r="O93" s="15" t="s">
        <v>877</v>
      </c>
      <c r="P93" s="15" t="s">
        <v>878</v>
      </c>
      <c r="Q93" s="15" t="s">
        <v>879</v>
      </c>
      <c r="R93" s="15" t="s">
        <v>880</v>
      </c>
      <c r="S93" s="15" t="s">
        <v>881</v>
      </c>
    </row>
    <row r="94" spans="1:20">
      <c r="A94" s="4" t="s">
        <v>175</v>
      </c>
      <c r="B94" s="38">
        <f>'Multi'!B882*B$11*'LAFs'!B$238*(1-'Contrib'!B$95)*100/(24*'Input'!$F$58)</f>
        <v>0</v>
      </c>
      <c r="C94" s="38">
        <f>'Multi'!C882*C$11*'LAFs'!C$238*(1-'Contrib'!C$95)*100/(24*'Input'!$F$58)</f>
        <v>0</v>
      </c>
      <c r="D94" s="38">
        <f>'Multi'!D882*D$11*'LAFs'!D$238*(1-'Contrib'!D$95)*100/(24*'Input'!$F$58)</f>
        <v>0</v>
      </c>
      <c r="E94" s="38">
        <f>'Multi'!E882*E$11*'LAFs'!E$238*(1-'Contrib'!E$95)*100/(24*'Input'!$F$58)</f>
        <v>0</v>
      </c>
      <c r="F94" s="38">
        <f>'Multi'!F882*F$11*'LAFs'!F$238*(1-'Contrib'!F$95)*100/(24*'Input'!$F$58)</f>
        <v>0</v>
      </c>
      <c r="G94" s="38">
        <f>'Multi'!G882*G$11*'LAFs'!G$238*(1-'Contrib'!G$95)*100/(24*'Input'!$F$58)</f>
        <v>0</v>
      </c>
      <c r="H94" s="38">
        <f>'Multi'!H882*H$11*'LAFs'!H$238*(1-'Contrib'!H$95)*100/(24*'Input'!$F$58)</f>
        <v>0</v>
      </c>
      <c r="I94" s="38">
        <f>'Multi'!I882*I$11*'LAFs'!I$238*(1-'Contrib'!I$95)*100/(24*'Input'!$F$58)</f>
        <v>0</v>
      </c>
      <c r="J94" s="38">
        <f>'Multi'!J882*J$11*'LAFs'!J$238*(1-'Contrib'!J$95)*100/(24*'Input'!$F$58)</f>
        <v>0</v>
      </c>
      <c r="K94" s="38">
        <f>'Multi'!B882*K$11*'LAFs'!B$238*(1-'Contrib'!K$95)*100/(24*'Input'!$F$58)</f>
        <v>0</v>
      </c>
      <c r="L94" s="38">
        <f>'Multi'!C882*L$11*'LAFs'!C$238*(1-'Contrib'!L$95)*100/(24*'Input'!$F$58)</f>
        <v>0</v>
      </c>
      <c r="M94" s="38">
        <f>'Multi'!D882*M$11*'LAFs'!D$238*(1-'Contrib'!M$95)*100/(24*'Input'!$F$58)</f>
        <v>0</v>
      </c>
      <c r="N94" s="38">
        <f>'Multi'!E882*N$11*'LAFs'!E$238*(1-'Contrib'!N$95)*100/(24*'Input'!$F$58)</f>
        <v>0</v>
      </c>
      <c r="O94" s="38">
        <f>'Multi'!F882*O$11*'LAFs'!F$238*(1-'Contrib'!O$95)*100/(24*'Input'!$F$58)</f>
        <v>0</v>
      </c>
      <c r="P94" s="38">
        <f>'Multi'!G882*P$11*'LAFs'!G$238*(1-'Contrib'!P$95)*100/(24*'Input'!$F$58)</f>
        <v>0</v>
      </c>
      <c r="Q94" s="38">
        <f>'Multi'!H882*Q$11*'LAFs'!H$238*(1-'Contrib'!Q$95)*100/(24*'Input'!$F$58)</f>
        <v>0</v>
      </c>
      <c r="R94" s="38">
        <f>'Multi'!I882*R$11*'LAFs'!I$238*(1-'Contrib'!R$95)*100/(24*'Input'!$F$58)</f>
        <v>0</v>
      </c>
      <c r="S94" s="38">
        <f>'Multi'!J882*S$11*'LAFs'!J$238*(1-'Contrib'!S$95)*100/(24*'Input'!$F$58)</f>
        <v>0</v>
      </c>
      <c r="T94" s="17"/>
    </row>
    <row r="95" spans="1:20">
      <c r="A95" s="4" t="s">
        <v>177</v>
      </c>
      <c r="B95" s="38">
        <f>'Multi'!B883*B$11*'LAFs'!B$241*(1-'Contrib'!B$98)*100/(24*'Input'!$F$58)</f>
        <v>0</v>
      </c>
      <c r="C95" s="38">
        <f>'Multi'!C883*C$11*'LAFs'!C$241*(1-'Contrib'!C$98)*100/(24*'Input'!$F$58)</f>
        <v>0</v>
      </c>
      <c r="D95" s="38">
        <f>'Multi'!D883*D$11*'LAFs'!D$241*(1-'Contrib'!D$98)*100/(24*'Input'!$F$58)</f>
        <v>0</v>
      </c>
      <c r="E95" s="38">
        <f>'Multi'!E883*E$11*'LAFs'!E$241*(1-'Contrib'!E$98)*100/(24*'Input'!$F$58)</f>
        <v>0</v>
      </c>
      <c r="F95" s="38">
        <f>'Multi'!F883*F$11*'LAFs'!F$241*(1-'Contrib'!F$98)*100/(24*'Input'!$F$58)</f>
        <v>0</v>
      </c>
      <c r="G95" s="38">
        <f>'Multi'!G883*G$11*'LAFs'!G$241*(1-'Contrib'!G$98)*100/(24*'Input'!$F$58)</f>
        <v>0</v>
      </c>
      <c r="H95" s="38">
        <f>'Multi'!H883*H$11*'LAFs'!H$241*(1-'Contrib'!H$98)*100/(24*'Input'!$F$58)</f>
        <v>0</v>
      </c>
      <c r="I95" s="38">
        <f>'Multi'!I883*I$11*'LAFs'!I$241*(1-'Contrib'!I$98)*100/(24*'Input'!$F$58)</f>
        <v>0</v>
      </c>
      <c r="J95" s="38">
        <f>'Multi'!J883*J$11*'LAFs'!J$241*(1-'Contrib'!J$98)*100/(24*'Input'!$F$58)</f>
        <v>0</v>
      </c>
      <c r="K95" s="38">
        <f>'Multi'!B883*K$11*'LAFs'!B$241*(1-'Contrib'!K$98)*100/(24*'Input'!$F$58)</f>
        <v>0</v>
      </c>
      <c r="L95" s="38">
        <f>'Multi'!C883*L$11*'LAFs'!C$241*(1-'Contrib'!L$98)*100/(24*'Input'!$F$58)</f>
        <v>0</v>
      </c>
      <c r="M95" s="38">
        <f>'Multi'!D883*M$11*'LAFs'!D$241*(1-'Contrib'!M$98)*100/(24*'Input'!$F$58)</f>
        <v>0</v>
      </c>
      <c r="N95" s="38">
        <f>'Multi'!E883*N$11*'LAFs'!E$241*(1-'Contrib'!N$98)*100/(24*'Input'!$F$58)</f>
        <v>0</v>
      </c>
      <c r="O95" s="38">
        <f>'Multi'!F883*O$11*'LAFs'!F$241*(1-'Contrib'!O$98)*100/(24*'Input'!$F$58)</f>
        <v>0</v>
      </c>
      <c r="P95" s="38">
        <f>'Multi'!G883*P$11*'LAFs'!G$241*(1-'Contrib'!P$98)*100/(24*'Input'!$F$58)</f>
        <v>0</v>
      </c>
      <c r="Q95" s="38">
        <f>'Multi'!H883*Q$11*'LAFs'!H$241*(1-'Contrib'!Q$98)*100/(24*'Input'!$F$58)</f>
        <v>0</v>
      </c>
      <c r="R95" s="38">
        <f>'Multi'!I883*R$11*'LAFs'!I$241*(1-'Contrib'!R$98)*100/(24*'Input'!$F$58)</f>
        <v>0</v>
      </c>
      <c r="S95" s="38">
        <f>'Multi'!J883*S$11*'LAFs'!J$241*(1-'Contrib'!S$98)*100/(24*'Input'!$F$58)</f>
        <v>0</v>
      </c>
      <c r="T95" s="17"/>
    </row>
    <row r="96" spans="1:20">
      <c r="A96" s="4" t="s">
        <v>178</v>
      </c>
      <c r="B96" s="38">
        <f>'Multi'!B884*B$11*'LAFs'!B$243*(1-'Contrib'!B$100)*100/(24*'Input'!$F$58)</f>
        <v>0</v>
      </c>
      <c r="C96" s="38">
        <f>'Multi'!C884*C$11*'LAFs'!C$243*(1-'Contrib'!C$100)*100/(24*'Input'!$F$58)</f>
        <v>0</v>
      </c>
      <c r="D96" s="38">
        <f>'Multi'!D884*D$11*'LAFs'!D$243*(1-'Contrib'!D$100)*100/(24*'Input'!$F$58)</f>
        <v>0</v>
      </c>
      <c r="E96" s="38">
        <f>'Multi'!E884*E$11*'LAFs'!E$243*(1-'Contrib'!E$100)*100/(24*'Input'!$F$58)</f>
        <v>0</v>
      </c>
      <c r="F96" s="38">
        <f>'Multi'!F884*F$11*'LAFs'!F$243*(1-'Contrib'!F$100)*100/(24*'Input'!$F$58)</f>
        <v>0</v>
      </c>
      <c r="G96" s="38">
        <f>'Multi'!G884*G$11*'LAFs'!G$243*(1-'Contrib'!G$100)*100/(24*'Input'!$F$58)</f>
        <v>0</v>
      </c>
      <c r="H96" s="38">
        <f>'Multi'!H884*H$11*'LAFs'!H$243*(1-'Contrib'!H$100)*100/(24*'Input'!$F$58)</f>
        <v>0</v>
      </c>
      <c r="I96" s="38">
        <f>'Multi'!I884*I$11*'LAFs'!I$243*(1-'Contrib'!I$100)*100/(24*'Input'!$F$58)</f>
        <v>0</v>
      </c>
      <c r="J96" s="38">
        <f>'Multi'!J884*J$11*'LAFs'!J$243*(1-'Contrib'!J$100)*100/(24*'Input'!$F$58)</f>
        <v>0</v>
      </c>
      <c r="K96" s="38">
        <f>'Multi'!B884*K$11*'LAFs'!B$243*(1-'Contrib'!K$100)*100/(24*'Input'!$F$58)</f>
        <v>0</v>
      </c>
      <c r="L96" s="38">
        <f>'Multi'!C884*L$11*'LAFs'!C$243*(1-'Contrib'!L$100)*100/(24*'Input'!$F$58)</f>
        <v>0</v>
      </c>
      <c r="M96" s="38">
        <f>'Multi'!D884*M$11*'LAFs'!D$243*(1-'Contrib'!M$100)*100/(24*'Input'!$F$58)</f>
        <v>0</v>
      </c>
      <c r="N96" s="38">
        <f>'Multi'!E884*N$11*'LAFs'!E$243*(1-'Contrib'!N$100)*100/(24*'Input'!$F$58)</f>
        <v>0</v>
      </c>
      <c r="O96" s="38">
        <f>'Multi'!F884*O$11*'LAFs'!F$243*(1-'Contrib'!O$100)*100/(24*'Input'!$F$58)</f>
        <v>0</v>
      </c>
      <c r="P96" s="38">
        <f>'Multi'!G884*P$11*'LAFs'!G$243*(1-'Contrib'!P$100)*100/(24*'Input'!$F$58)</f>
        <v>0</v>
      </c>
      <c r="Q96" s="38">
        <f>'Multi'!H884*Q$11*'LAFs'!H$243*(1-'Contrib'!Q$100)*100/(24*'Input'!$F$58)</f>
        <v>0</v>
      </c>
      <c r="R96" s="38">
        <f>'Multi'!I884*R$11*'LAFs'!I$243*(1-'Contrib'!R$100)*100/(24*'Input'!$F$58)</f>
        <v>0</v>
      </c>
      <c r="S96" s="38">
        <f>'Multi'!J884*S$11*'LAFs'!J$243*(1-'Contrib'!S$100)*100/(24*'Input'!$F$58)</f>
        <v>0</v>
      </c>
      <c r="T96" s="17"/>
    </row>
    <row r="97" spans="1:20">
      <c r="A97" s="4" t="s">
        <v>179</v>
      </c>
      <c r="B97" s="38">
        <f>'Multi'!B885*B$11*'LAFs'!B$244*(1-'Contrib'!B$101)*100/(24*'Input'!$F$58)</f>
        <v>0</v>
      </c>
      <c r="C97" s="38">
        <f>'Multi'!C885*C$11*'LAFs'!C$244*(1-'Contrib'!C$101)*100/(24*'Input'!$F$58)</f>
        <v>0</v>
      </c>
      <c r="D97" s="38">
        <f>'Multi'!D885*D$11*'LAFs'!D$244*(1-'Contrib'!D$101)*100/(24*'Input'!$F$58)</f>
        <v>0</v>
      </c>
      <c r="E97" s="38">
        <f>'Multi'!E885*E$11*'LAFs'!E$244*(1-'Contrib'!E$101)*100/(24*'Input'!$F$58)</f>
        <v>0</v>
      </c>
      <c r="F97" s="38">
        <f>'Multi'!F885*F$11*'LAFs'!F$244*(1-'Contrib'!F$101)*100/(24*'Input'!$F$58)</f>
        <v>0</v>
      </c>
      <c r="G97" s="38">
        <f>'Multi'!G885*G$11*'LAFs'!G$244*(1-'Contrib'!G$101)*100/(24*'Input'!$F$58)</f>
        <v>0</v>
      </c>
      <c r="H97" s="38">
        <f>'Multi'!H885*H$11*'LAFs'!H$244*(1-'Contrib'!H$101)*100/(24*'Input'!$F$58)</f>
        <v>0</v>
      </c>
      <c r="I97" s="38">
        <f>'Multi'!I885*I$11*'LAFs'!I$244*(1-'Contrib'!I$101)*100/(24*'Input'!$F$58)</f>
        <v>0</v>
      </c>
      <c r="J97" s="38">
        <f>'Multi'!J885*J$11*'LAFs'!J$244*(1-'Contrib'!J$101)*100/(24*'Input'!$F$58)</f>
        <v>0</v>
      </c>
      <c r="K97" s="38">
        <f>'Multi'!B885*K$11*'LAFs'!B$244*(1-'Contrib'!K$101)*100/(24*'Input'!$F$58)</f>
        <v>0</v>
      </c>
      <c r="L97" s="38">
        <f>'Multi'!C885*L$11*'LAFs'!C$244*(1-'Contrib'!L$101)*100/(24*'Input'!$F$58)</f>
        <v>0</v>
      </c>
      <c r="M97" s="38">
        <f>'Multi'!D885*M$11*'LAFs'!D$244*(1-'Contrib'!M$101)*100/(24*'Input'!$F$58)</f>
        <v>0</v>
      </c>
      <c r="N97" s="38">
        <f>'Multi'!E885*N$11*'LAFs'!E$244*(1-'Contrib'!N$101)*100/(24*'Input'!$F$58)</f>
        <v>0</v>
      </c>
      <c r="O97" s="38">
        <f>'Multi'!F885*O$11*'LAFs'!F$244*(1-'Contrib'!O$101)*100/(24*'Input'!$F$58)</f>
        <v>0</v>
      </c>
      <c r="P97" s="38">
        <f>'Multi'!G885*P$11*'LAFs'!G$244*(1-'Contrib'!P$101)*100/(24*'Input'!$F$58)</f>
        <v>0</v>
      </c>
      <c r="Q97" s="38">
        <f>'Multi'!H885*Q$11*'LAFs'!H$244*(1-'Contrib'!Q$101)*100/(24*'Input'!$F$58)</f>
        <v>0</v>
      </c>
      <c r="R97" s="38">
        <f>'Multi'!I885*R$11*'LAFs'!I$244*(1-'Contrib'!R$101)*100/(24*'Input'!$F$58)</f>
        <v>0</v>
      </c>
      <c r="S97" s="38">
        <f>'Multi'!J885*S$11*'LAFs'!J$244*(1-'Contrib'!S$101)*100/(24*'Input'!$F$58)</f>
        <v>0</v>
      </c>
      <c r="T97" s="17"/>
    </row>
    <row r="98" spans="1:20">
      <c r="A98" s="4" t="s">
        <v>195</v>
      </c>
      <c r="B98" s="38">
        <f>'Multi'!B886*B$11*'LAFs'!B$245*(1-'Contrib'!B$102)*100/(24*'Input'!$F$58)</f>
        <v>0</v>
      </c>
      <c r="C98" s="38">
        <f>'Multi'!C886*C$11*'LAFs'!C$245*(1-'Contrib'!C$102)*100/(24*'Input'!$F$58)</f>
        <v>0</v>
      </c>
      <c r="D98" s="38">
        <f>'Multi'!D886*D$11*'LAFs'!D$245*(1-'Contrib'!D$102)*100/(24*'Input'!$F$58)</f>
        <v>0</v>
      </c>
      <c r="E98" s="38">
        <f>'Multi'!E886*E$11*'LAFs'!E$245*(1-'Contrib'!E$102)*100/(24*'Input'!$F$58)</f>
        <v>0</v>
      </c>
      <c r="F98" s="38">
        <f>'Multi'!F886*F$11*'LAFs'!F$245*(1-'Contrib'!F$102)*100/(24*'Input'!$F$58)</f>
        <v>0</v>
      </c>
      <c r="G98" s="38">
        <f>'Multi'!G886*G$11*'LAFs'!G$245*(1-'Contrib'!G$102)*100/(24*'Input'!$F$58)</f>
        <v>0</v>
      </c>
      <c r="H98" s="38">
        <f>'Multi'!H886*H$11*'LAFs'!H$245*(1-'Contrib'!H$102)*100/(24*'Input'!$F$58)</f>
        <v>0</v>
      </c>
      <c r="I98" s="38">
        <f>'Multi'!I886*I$11*'LAFs'!I$245*(1-'Contrib'!I$102)*100/(24*'Input'!$F$58)</f>
        <v>0</v>
      </c>
      <c r="J98" s="38">
        <f>'Multi'!J886*J$11*'LAFs'!J$245*(1-'Contrib'!J$102)*100/(24*'Input'!$F$58)</f>
        <v>0</v>
      </c>
      <c r="K98" s="38">
        <f>'Multi'!B886*K$11*'LAFs'!B$245*(1-'Contrib'!K$102)*100/(24*'Input'!$F$58)</f>
        <v>0</v>
      </c>
      <c r="L98" s="38">
        <f>'Multi'!C886*L$11*'LAFs'!C$245*(1-'Contrib'!L$102)*100/(24*'Input'!$F$58)</f>
        <v>0</v>
      </c>
      <c r="M98" s="38">
        <f>'Multi'!D886*M$11*'LAFs'!D$245*(1-'Contrib'!M$102)*100/(24*'Input'!$F$58)</f>
        <v>0</v>
      </c>
      <c r="N98" s="38">
        <f>'Multi'!E886*N$11*'LAFs'!E$245*(1-'Contrib'!N$102)*100/(24*'Input'!$F$58)</f>
        <v>0</v>
      </c>
      <c r="O98" s="38">
        <f>'Multi'!F886*O$11*'LAFs'!F$245*(1-'Contrib'!O$102)*100/(24*'Input'!$F$58)</f>
        <v>0</v>
      </c>
      <c r="P98" s="38">
        <f>'Multi'!G886*P$11*'LAFs'!G$245*(1-'Contrib'!P$102)*100/(24*'Input'!$F$58)</f>
        <v>0</v>
      </c>
      <c r="Q98" s="38">
        <f>'Multi'!H886*Q$11*'LAFs'!H$245*(1-'Contrib'!Q$102)*100/(24*'Input'!$F$58)</f>
        <v>0</v>
      </c>
      <c r="R98" s="38">
        <f>'Multi'!I886*R$11*'LAFs'!I$245*(1-'Contrib'!R$102)*100/(24*'Input'!$F$58)</f>
        <v>0</v>
      </c>
      <c r="S98" s="38">
        <f>'Multi'!J886*S$11*'LAFs'!J$245*(1-'Contrib'!S$102)*100/(24*'Input'!$F$58)</f>
        <v>0</v>
      </c>
      <c r="T98" s="17"/>
    </row>
    <row r="99" spans="1:20">
      <c r="A99" s="4" t="s">
        <v>180</v>
      </c>
      <c r="B99" s="38">
        <f>'Multi'!B887*B$11*'LAFs'!B$246*(1-'Contrib'!B$103)*100/(24*'Input'!$F$58)</f>
        <v>0</v>
      </c>
      <c r="C99" s="38">
        <f>'Multi'!C887*C$11*'LAFs'!C$246*(1-'Contrib'!C$103)*100/(24*'Input'!$F$58)</f>
        <v>0</v>
      </c>
      <c r="D99" s="38">
        <f>'Multi'!D887*D$11*'LAFs'!D$246*(1-'Contrib'!D$103)*100/(24*'Input'!$F$58)</f>
        <v>0</v>
      </c>
      <c r="E99" s="38">
        <f>'Multi'!E887*E$11*'LAFs'!E$246*(1-'Contrib'!E$103)*100/(24*'Input'!$F$58)</f>
        <v>0</v>
      </c>
      <c r="F99" s="38">
        <f>'Multi'!F887*F$11*'LAFs'!F$246*(1-'Contrib'!F$103)*100/(24*'Input'!$F$58)</f>
        <v>0</v>
      </c>
      <c r="G99" s="38">
        <f>'Multi'!G887*G$11*'LAFs'!G$246*(1-'Contrib'!G$103)*100/(24*'Input'!$F$58)</f>
        <v>0</v>
      </c>
      <c r="H99" s="38">
        <f>'Multi'!H887*H$11*'LAFs'!H$246*(1-'Contrib'!H$103)*100/(24*'Input'!$F$58)</f>
        <v>0</v>
      </c>
      <c r="I99" s="38">
        <f>'Multi'!I887*I$11*'LAFs'!I$246*(1-'Contrib'!I$103)*100/(24*'Input'!$F$58)</f>
        <v>0</v>
      </c>
      <c r="J99" s="38">
        <f>'Multi'!J887*J$11*'LAFs'!J$246*(1-'Contrib'!J$103)*100/(24*'Input'!$F$58)</f>
        <v>0</v>
      </c>
      <c r="K99" s="38">
        <f>'Multi'!B887*K$11*'LAFs'!B$246*(1-'Contrib'!K$103)*100/(24*'Input'!$F$58)</f>
        <v>0</v>
      </c>
      <c r="L99" s="38">
        <f>'Multi'!C887*L$11*'LAFs'!C$246*(1-'Contrib'!L$103)*100/(24*'Input'!$F$58)</f>
        <v>0</v>
      </c>
      <c r="M99" s="38">
        <f>'Multi'!D887*M$11*'LAFs'!D$246*(1-'Contrib'!M$103)*100/(24*'Input'!$F$58)</f>
        <v>0</v>
      </c>
      <c r="N99" s="38">
        <f>'Multi'!E887*N$11*'LAFs'!E$246*(1-'Contrib'!N$103)*100/(24*'Input'!$F$58)</f>
        <v>0</v>
      </c>
      <c r="O99" s="38">
        <f>'Multi'!F887*O$11*'LAFs'!F$246*(1-'Contrib'!O$103)*100/(24*'Input'!$F$58)</f>
        <v>0</v>
      </c>
      <c r="P99" s="38">
        <f>'Multi'!G887*P$11*'LAFs'!G$246*(1-'Contrib'!P$103)*100/(24*'Input'!$F$58)</f>
        <v>0</v>
      </c>
      <c r="Q99" s="38">
        <f>'Multi'!H887*Q$11*'LAFs'!H$246*(1-'Contrib'!Q$103)*100/(24*'Input'!$F$58)</f>
        <v>0</v>
      </c>
      <c r="R99" s="38">
        <f>'Multi'!I887*R$11*'LAFs'!I$246*(1-'Contrib'!R$103)*100/(24*'Input'!$F$58)</f>
        <v>0</v>
      </c>
      <c r="S99" s="38">
        <f>'Multi'!J887*S$11*'LAFs'!J$246*(1-'Contrib'!S$103)*100/(24*'Input'!$F$58)</f>
        <v>0</v>
      </c>
      <c r="T99" s="17"/>
    </row>
    <row r="100" spans="1:20">
      <c r="A100" s="4" t="s">
        <v>181</v>
      </c>
      <c r="B100" s="38">
        <f>'Multi'!B888*B$11*'LAFs'!B$247*(1-'Contrib'!B$104)*100/(24*'Input'!$F$58)</f>
        <v>0</v>
      </c>
      <c r="C100" s="38">
        <f>'Multi'!C888*C$11*'LAFs'!C$247*(1-'Contrib'!C$104)*100/(24*'Input'!$F$58)</f>
        <v>0</v>
      </c>
      <c r="D100" s="38">
        <f>'Multi'!D888*D$11*'LAFs'!D$247*(1-'Contrib'!D$104)*100/(24*'Input'!$F$58)</f>
        <v>0</v>
      </c>
      <c r="E100" s="38">
        <f>'Multi'!E888*E$11*'LAFs'!E$247*(1-'Contrib'!E$104)*100/(24*'Input'!$F$58)</f>
        <v>0</v>
      </c>
      <c r="F100" s="38">
        <f>'Multi'!F888*F$11*'LAFs'!F$247*(1-'Contrib'!F$104)*100/(24*'Input'!$F$58)</f>
        <v>0</v>
      </c>
      <c r="G100" s="38">
        <f>'Multi'!G888*G$11*'LAFs'!G$247*(1-'Contrib'!G$104)*100/(24*'Input'!$F$58)</f>
        <v>0</v>
      </c>
      <c r="H100" s="38">
        <f>'Multi'!H888*H$11*'LAFs'!H$247*(1-'Contrib'!H$104)*100/(24*'Input'!$F$58)</f>
        <v>0</v>
      </c>
      <c r="I100" s="38">
        <f>'Multi'!I888*I$11*'LAFs'!I$247*(1-'Contrib'!I$104)*100/(24*'Input'!$F$58)</f>
        <v>0</v>
      </c>
      <c r="J100" s="38">
        <f>'Multi'!J888*J$11*'LAFs'!J$247*(1-'Contrib'!J$104)*100/(24*'Input'!$F$58)</f>
        <v>0</v>
      </c>
      <c r="K100" s="38">
        <f>'Multi'!B888*K$11*'LAFs'!B$247*(1-'Contrib'!K$104)*100/(24*'Input'!$F$58)</f>
        <v>0</v>
      </c>
      <c r="L100" s="38">
        <f>'Multi'!C888*L$11*'LAFs'!C$247*(1-'Contrib'!L$104)*100/(24*'Input'!$F$58)</f>
        <v>0</v>
      </c>
      <c r="M100" s="38">
        <f>'Multi'!D888*M$11*'LAFs'!D$247*(1-'Contrib'!M$104)*100/(24*'Input'!$F$58)</f>
        <v>0</v>
      </c>
      <c r="N100" s="38">
        <f>'Multi'!E888*N$11*'LAFs'!E$247*(1-'Contrib'!N$104)*100/(24*'Input'!$F$58)</f>
        <v>0</v>
      </c>
      <c r="O100" s="38">
        <f>'Multi'!F888*O$11*'LAFs'!F$247*(1-'Contrib'!O$104)*100/(24*'Input'!$F$58)</f>
        <v>0</v>
      </c>
      <c r="P100" s="38">
        <f>'Multi'!G888*P$11*'LAFs'!G$247*(1-'Contrib'!P$104)*100/(24*'Input'!$F$58)</f>
        <v>0</v>
      </c>
      <c r="Q100" s="38">
        <f>'Multi'!H888*Q$11*'LAFs'!H$247*(1-'Contrib'!Q$104)*100/(24*'Input'!$F$58)</f>
        <v>0</v>
      </c>
      <c r="R100" s="38">
        <f>'Multi'!I888*R$11*'LAFs'!I$247*(1-'Contrib'!R$104)*100/(24*'Input'!$F$58)</f>
        <v>0</v>
      </c>
      <c r="S100" s="38">
        <f>'Multi'!J888*S$11*'LAFs'!J$247*(1-'Contrib'!S$104)*100/(24*'Input'!$F$58)</f>
        <v>0</v>
      </c>
      <c r="T100" s="17"/>
    </row>
    <row r="101" spans="1:20">
      <c r="A101" s="4" t="s">
        <v>182</v>
      </c>
      <c r="B101" s="38">
        <f>'Multi'!B889*B$11*'LAFs'!B$248*(1-'Contrib'!B$105)*100/(24*'Input'!$F$58)</f>
        <v>0</v>
      </c>
      <c r="C101" s="38">
        <f>'Multi'!C889*C$11*'LAFs'!C$248*(1-'Contrib'!C$105)*100/(24*'Input'!$F$58)</f>
        <v>0</v>
      </c>
      <c r="D101" s="38">
        <f>'Multi'!D889*D$11*'LAFs'!D$248*(1-'Contrib'!D$105)*100/(24*'Input'!$F$58)</f>
        <v>0</v>
      </c>
      <c r="E101" s="38">
        <f>'Multi'!E889*E$11*'LAFs'!E$248*(1-'Contrib'!E$105)*100/(24*'Input'!$F$58)</f>
        <v>0</v>
      </c>
      <c r="F101" s="38">
        <f>'Multi'!F889*F$11*'LAFs'!F$248*(1-'Contrib'!F$105)*100/(24*'Input'!$F$58)</f>
        <v>0</v>
      </c>
      <c r="G101" s="38">
        <f>'Multi'!G889*G$11*'LAFs'!G$248*(1-'Contrib'!G$105)*100/(24*'Input'!$F$58)</f>
        <v>0</v>
      </c>
      <c r="H101" s="38">
        <f>'Multi'!H889*H$11*'LAFs'!H$248*(1-'Contrib'!H$105)*100/(24*'Input'!$F$58)</f>
        <v>0</v>
      </c>
      <c r="I101" s="38">
        <f>'Multi'!I889*I$11*'LAFs'!I$248*(1-'Contrib'!I$105)*100/(24*'Input'!$F$58)</f>
        <v>0</v>
      </c>
      <c r="J101" s="38">
        <f>'Multi'!J889*J$11*'LAFs'!J$248*(1-'Contrib'!J$105)*100/(24*'Input'!$F$58)</f>
        <v>0</v>
      </c>
      <c r="K101" s="38">
        <f>'Multi'!B889*K$11*'LAFs'!B$248*(1-'Contrib'!K$105)*100/(24*'Input'!$F$58)</f>
        <v>0</v>
      </c>
      <c r="L101" s="38">
        <f>'Multi'!C889*L$11*'LAFs'!C$248*(1-'Contrib'!L$105)*100/(24*'Input'!$F$58)</f>
        <v>0</v>
      </c>
      <c r="M101" s="38">
        <f>'Multi'!D889*M$11*'LAFs'!D$248*(1-'Contrib'!M$105)*100/(24*'Input'!$F$58)</f>
        <v>0</v>
      </c>
      <c r="N101" s="38">
        <f>'Multi'!E889*N$11*'LAFs'!E$248*(1-'Contrib'!N$105)*100/(24*'Input'!$F$58)</f>
        <v>0</v>
      </c>
      <c r="O101" s="38">
        <f>'Multi'!F889*O$11*'LAFs'!F$248*(1-'Contrib'!O$105)*100/(24*'Input'!$F$58)</f>
        <v>0</v>
      </c>
      <c r="P101" s="38">
        <f>'Multi'!G889*P$11*'LAFs'!G$248*(1-'Contrib'!P$105)*100/(24*'Input'!$F$58)</f>
        <v>0</v>
      </c>
      <c r="Q101" s="38">
        <f>'Multi'!H889*Q$11*'LAFs'!H$248*(1-'Contrib'!Q$105)*100/(24*'Input'!$F$58)</f>
        <v>0</v>
      </c>
      <c r="R101" s="38">
        <f>'Multi'!I889*R$11*'LAFs'!I$248*(1-'Contrib'!R$105)*100/(24*'Input'!$F$58)</f>
        <v>0</v>
      </c>
      <c r="S101" s="38">
        <f>'Multi'!J889*S$11*'LAFs'!J$248*(1-'Contrib'!S$105)*100/(24*'Input'!$F$58)</f>
        <v>0</v>
      </c>
      <c r="T101" s="17"/>
    </row>
    <row r="102" spans="1:20">
      <c r="A102" s="4" t="s">
        <v>183</v>
      </c>
      <c r="B102" s="38">
        <f>'Multi'!B890*B$11*'LAFs'!B$249*(1-'Contrib'!B$106)*100/(24*'Input'!$F$58)</f>
        <v>0</v>
      </c>
      <c r="C102" s="38">
        <f>'Multi'!C890*C$11*'LAFs'!C$249*(1-'Contrib'!C$106)*100/(24*'Input'!$F$58)</f>
        <v>0</v>
      </c>
      <c r="D102" s="38">
        <f>'Multi'!D890*D$11*'LAFs'!D$249*(1-'Contrib'!D$106)*100/(24*'Input'!$F$58)</f>
        <v>0</v>
      </c>
      <c r="E102" s="38">
        <f>'Multi'!E890*E$11*'LAFs'!E$249*(1-'Contrib'!E$106)*100/(24*'Input'!$F$58)</f>
        <v>0</v>
      </c>
      <c r="F102" s="38">
        <f>'Multi'!F890*F$11*'LAFs'!F$249*(1-'Contrib'!F$106)*100/(24*'Input'!$F$58)</f>
        <v>0</v>
      </c>
      <c r="G102" s="38">
        <f>'Multi'!G890*G$11*'LAFs'!G$249*(1-'Contrib'!G$106)*100/(24*'Input'!$F$58)</f>
        <v>0</v>
      </c>
      <c r="H102" s="38">
        <f>'Multi'!H890*H$11*'LAFs'!H$249*(1-'Contrib'!H$106)*100/(24*'Input'!$F$58)</f>
        <v>0</v>
      </c>
      <c r="I102" s="38">
        <f>'Multi'!I890*I$11*'LAFs'!I$249*(1-'Contrib'!I$106)*100/(24*'Input'!$F$58)</f>
        <v>0</v>
      </c>
      <c r="J102" s="38">
        <f>'Multi'!J890*J$11*'LAFs'!J$249*(1-'Contrib'!J$106)*100/(24*'Input'!$F$58)</f>
        <v>0</v>
      </c>
      <c r="K102" s="38">
        <f>'Multi'!B890*K$11*'LAFs'!B$249*(1-'Contrib'!K$106)*100/(24*'Input'!$F$58)</f>
        <v>0</v>
      </c>
      <c r="L102" s="38">
        <f>'Multi'!C890*L$11*'LAFs'!C$249*(1-'Contrib'!L$106)*100/(24*'Input'!$F$58)</f>
        <v>0</v>
      </c>
      <c r="M102" s="38">
        <f>'Multi'!D890*M$11*'LAFs'!D$249*(1-'Contrib'!M$106)*100/(24*'Input'!$F$58)</f>
        <v>0</v>
      </c>
      <c r="N102" s="38">
        <f>'Multi'!E890*N$11*'LAFs'!E$249*(1-'Contrib'!N$106)*100/(24*'Input'!$F$58)</f>
        <v>0</v>
      </c>
      <c r="O102" s="38">
        <f>'Multi'!F890*O$11*'LAFs'!F$249*(1-'Contrib'!O$106)*100/(24*'Input'!$F$58)</f>
        <v>0</v>
      </c>
      <c r="P102" s="38">
        <f>'Multi'!G890*P$11*'LAFs'!G$249*(1-'Contrib'!P$106)*100/(24*'Input'!$F$58)</f>
        <v>0</v>
      </c>
      <c r="Q102" s="38">
        <f>'Multi'!H890*Q$11*'LAFs'!H$249*(1-'Contrib'!Q$106)*100/(24*'Input'!$F$58)</f>
        <v>0</v>
      </c>
      <c r="R102" s="38">
        <f>'Multi'!I890*R$11*'LAFs'!I$249*(1-'Contrib'!R$106)*100/(24*'Input'!$F$58)</f>
        <v>0</v>
      </c>
      <c r="S102" s="38">
        <f>'Multi'!J890*S$11*'LAFs'!J$249*(1-'Contrib'!S$106)*100/(24*'Input'!$F$58)</f>
        <v>0</v>
      </c>
      <c r="T102" s="17"/>
    </row>
    <row r="103" spans="1:20">
      <c r="A103" s="4" t="s">
        <v>196</v>
      </c>
      <c r="B103" s="38">
        <f>'Multi'!B891*B$11*'LAFs'!B$250*(1-'Contrib'!B$107)*100/(24*'Input'!$F$58)</f>
        <v>0</v>
      </c>
      <c r="C103" s="38">
        <f>'Multi'!C891*C$11*'LAFs'!C$250*(1-'Contrib'!C$107)*100/(24*'Input'!$F$58)</f>
        <v>0</v>
      </c>
      <c r="D103" s="38">
        <f>'Multi'!D891*D$11*'LAFs'!D$250*(1-'Contrib'!D$107)*100/(24*'Input'!$F$58)</f>
        <v>0</v>
      </c>
      <c r="E103" s="38">
        <f>'Multi'!E891*E$11*'LAFs'!E$250*(1-'Contrib'!E$107)*100/(24*'Input'!$F$58)</f>
        <v>0</v>
      </c>
      <c r="F103" s="38">
        <f>'Multi'!F891*F$11*'LAFs'!F$250*(1-'Contrib'!F$107)*100/(24*'Input'!$F$58)</f>
        <v>0</v>
      </c>
      <c r="G103" s="38">
        <f>'Multi'!G891*G$11*'LAFs'!G$250*(1-'Contrib'!G$107)*100/(24*'Input'!$F$58)</f>
        <v>0</v>
      </c>
      <c r="H103" s="38">
        <f>'Multi'!H891*H$11*'LAFs'!H$250*(1-'Contrib'!H$107)*100/(24*'Input'!$F$58)</f>
        <v>0</v>
      </c>
      <c r="I103" s="38">
        <f>'Multi'!I891*I$11*'LAFs'!I$250*(1-'Contrib'!I$107)*100/(24*'Input'!$F$58)</f>
        <v>0</v>
      </c>
      <c r="J103" s="38">
        <f>'Multi'!J891*J$11*'LAFs'!J$250*(1-'Contrib'!J$107)*100/(24*'Input'!$F$58)</f>
        <v>0</v>
      </c>
      <c r="K103" s="38">
        <f>'Multi'!B891*K$11*'LAFs'!B$250*(1-'Contrib'!K$107)*100/(24*'Input'!$F$58)</f>
        <v>0</v>
      </c>
      <c r="L103" s="38">
        <f>'Multi'!C891*L$11*'LAFs'!C$250*(1-'Contrib'!L$107)*100/(24*'Input'!$F$58)</f>
        <v>0</v>
      </c>
      <c r="M103" s="38">
        <f>'Multi'!D891*M$11*'LAFs'!D$250*(1-'Contrib'!M$107)*100/(24*'Input'!$F$58)</f>
        <v>0</v>
      </c>
      <c r="N103" s="38">
        <f>'Multi'!E891*N$11*'LAFs'!E$250*(1-'Contrib'!N$107)*100/(24*'Input'!$F$58)</f>
        <v>0</v>
      </c>
      <c r="O103" s="38">
        <f>'Multi'!F891*O$11*'LAFs'!F$250*(1-'Contrib'!O$107)*100/(24*'Input'!$F$58)</f>
        <v>0</v>
      </c>
      <c r="P103" s="38">
        <f>'Multi'!G891*P$11*'LAFs'!G$250*(1-'Contrib'!P$107)*100/(24*'Input'!$F$58)</f>
        <v>0</v>
      </c>
      <c r="Q103" s="38">
        <f>'Multi'!H891*Q$11*'LAFs'!H$250*(1-'Contrib'!Q$107)*100/(24*'Input'!$F$58)</f>
        <v>0</v>
      </c>
      <c r="R103" s="38">
        <f>'Multi'!I891*R$11*'LAFs'!I$250*(1-'Contrib'!R$107)*100/(24*'Input'!$F$58)</f>
        <v>0</v>
      </c>
      <c r="S103" s="38">
        <f>'Multi'!J891*S$11*'LAFs'!J$250*(1-'Contrib'!S$107)*100/(24*'Input'!$F$58)</f>
        <v>0</v>
      </c>
      <c r="T103" s="17"/>
    </row>
    <row r="104" spans="1:20">
      <c r="A104" s="4" t="s">
        <v>259</v>
      </c>
      <c r="B104" s="38">
        <f>'Multi'!B892*B$11*'LAFs'!B$255*(1-'Contrib'!B$112)*100/(24*'Input'!$F$58)</f>
        <v>0</v>
      </c>
      <c r="C104" s="38">
        <f>'Multi'!C892*C$11*'LAFs'!C$255*(1-'Contrib'!C$112)*100/(24*'Input'!$F$58)</f>
        <v>0</v>
      </c>
      <c r="D104" s="38">
        <f>'Multi'!D892*D$11*'LAFs'!D$255*(1-'Contrib'!D$112)*100/(24*'Input'!$F$58)</f>
        <v>0</v>
      </c>
      <c r="E104" s="38">
        <f>'Multi'!E892*E$11*'LAFs'!E$255*(1-'Contrib'!E$112)*100/(24*'Input'!$F$58)</f>
        <v>0</v>
      </c>
      <c r="F104" s="38">
        <f>'Multi'!F892*F$11*'LAFs'!F$255*(1-'Contrib'!F$112)*100/(24*'Input'!$F$58)</f>
        <v>0</v>
      </c>
      <c r="G104" s="38">
        <f>'Multi'!G892*G$11*'LAFs'!G$255*(1-'Contrib'!G$112)*100/(24*'Input'!$F$58)</f>
        <v>0</v>
      </c>
      <c r="H104" s="38">
        <f>'Multi'!H892*H$11*'LAFs'!H$255*(1-'Contrib'!H$112)*100/(24*'Input'!$F$58)</f>
        <v>0</v>
      </c>
      <c r="I104" s="38">
        <f>'Multi'!I892*I$11*'LAFs'!I$255*(1-'Contrib'!I$112)*100/(24*'Input'!$F$58)</f>
        <v>0</v>
      </c>
      <c r="J104" s="38">
        <f>'Multi'!J892*J$11*'LAFs'!J$255*(1-'Contrib'!J$112)*100/(24*'Input'!$F$58)</f>
        <v>0</v>
      </c>
      <c r="K104" s="38">
        <f>'Multi'!B892*K$11*'LAFs'!B$255*(1-'Contrib'!K$112)*100/(24*'Input'!$F$58)</f>
        <v>0</v>
      </c>
      <c r="L104" s="38">
        <f>'Multi'!C892*L$11*'LAFs'!C$255*(1-'Contrib'!L$112)*100/(24*'Input'!$F$58)</f>
        <v>0</v>
      </c>
      <c r="M104" s="38">
        <f>'Multi'!D892*M$11*'LAFs'!D$255*(1-'Contrib'!M$112)*100/(24*'Input'!$F$58)</f>
        <v>0</v>
      </c>
      <c r="N104" s="38">
        <f>'Multi'!E892*N$11*'LAFs'!E$255*(1-'Contrib'!N$112)*100/(24*'Input'!$F$58)</f>
        <v>0</v>
      </c>
      <c r="O104" s="38">
        <f>'Multi'!F892*O$11*'LAFs'!F$255*(1-'Contrib'!O$112)*100/(24*'Input'!$F$58)</f>
        <v>0</v>
      </c>
      <c r="P104" s="38">
        <f>'Multi'!G892*P$11*'LAFs'!G$255*(1-'Contrib'!P$112)*100/(24*'Input'!$F$58)</f>
        <v>0</v>
      </c>
      <c r="Q104" s="38">
        <f>'Multi'!H892*Q$11*'LAFs'!H$255*(1-'Contrib'!Q$112)*100/(24*'Input'!$F$58)</f>
        <v>0</v>
      </c>
      <c r="R104" s="38">
        <f>'Multi'!I892*R$11*'LAFs'!I$255*(1-'Contrib'!R$112)*100/(24*'Input'!$F$58)</f>
        <v>0</v>
      </c>
      <c r="S104" s="38">
        <f>'Multi'!J892*S$11*'LAFs'!J$255*(1-'Contrib'!S$112)*100/(24*'Input'!$F$58)</f>
        <v>0</v>
      </c>
      <c r="T104" s="17"/>
    </row>
    <row r="105" spans="1:20">
      <c r="A105" s="4" t="s">
        <v>187</v>
      </c>
      <c r="B105" s="38">
        <f>'Multi'!B893*B$11*'LAFs'!B$259*(1-'Contrib'!B$116)*100/(24*'Input'!$F$58)</f>
        <v>0</v>
      </c>
      <c r="C105" s="38">
        <f>'Multi'!C893*C$11*'LAFs'!C$259*(1-'Contrib'!C$116)*100/(24*'Input'!$F$58)</f>
        <v>0</v>
      </c>
      <c r="D105" s="38">
        <f>'Multi'!D893*D$11*'LAFs'!D$259*(1-'Contrib'!D$116)*100/(24*'Input'!$F$58)</f>
        <v>0</v>
      </c>
      <c r="E105" s="38">
        <f>'Multi'!E893*E$11*'LAFs'!E$259*(1-'Contrib'!E$116)*100/(24*'Input'!$F$58)</f>
        <v>0</v>
      </c>
      <c r="F105" s="38">
        <f>'Multi'!F893*F$11*'LAFs'!F$259*(1-'Contrib'!F$116)*100/(24*'Input'!$F$58)</f>
        <v>0</v>
      </c>
      <c r="G105" s="38">
        <f>'Multi'!G893*G$11*'LAFs'!G$259*(1-'Contrib'!G$116)*100/(24*'Input'!$F$58)</f>
        <v>0</v>
      </c>
      <c r="H105" s="38">
        <f>'Multi'!H893*H$11*'LAFs'!H$259*(1-'Contrib'!H$116)*100/(24*'Input'!$F$58)</f>
        <v>0</v>
      </c>
      <c r="I105" s="38">
        <f>'Multi'!I893*I$11*'LAFs'!I$259*(1-'Contrib'!I$116)*100/(24*'Input'!$F$58)</f>
        <v>0</v>
      </c>
      <c r="J105" s="38">
        <f>'Multi'!J893*J$11*'LAFs'!J$259*(1-'Contrib'!J$116)*100/(24*'Input'!$F$58)</f>
        <v>0</v>
      </c>
      <c r="K105" s="38">
        <f>'Multi'!B893*K$11*'LAFs'!B$259*(1-'Contrib'!K$116)*100/(24*'Input'!$F$58)</f>
        <v>0</v>
      </c>
      <c r="L105" s="38">
        <f>'Multi'!C893*L$11*'LAFs'!C$259*(1-'Contrib'!L$116)*100/(24*'Input'!$F$58)</f>
        <v>0</v>
      </c>
      <c r="M105" s="38">
        <f>'Multi'!D893*M$11*'LAFs'!D$259*(1-'Contrib'!M$116)*100/(24*'Input'!$F$58)</f>
        <v>0</v>
      </c>
      <c r="N105" s="38">
        <f>'Multi'!E893*N$11*'LAFs'!E$259*(1-'Contrib'!N$116)*100/(24*'Input'!$F$58)</f>
        <v>0</v>
      </c>
      <c r="O105" s="38">
        <f>'Multi'!F893*O$11*'LAFs'!F$259*(1-'Contrib'!O$116)*100/(24*'Input'!$F$58)</f>
        <v>0</v>
      </c>
      <c r="P105" s="38">
        <f>'Multi'!G893*P$11*'LAFs'!G$259*(1-'Contrib'!P$116)*100/(24*'Input'!$F$58)</f>
        <v>0</v>
      </c>
      <c r="Q105" s="38">
        <f>'Multi'!H893*Q$11*'LAFs'!H$259*(1-'Contrib'!Q$116)*100/(24*'Input'!$F$58)</f>
        <v>0</v>
      </c>
      <c r="R105" s="38">
        <f>'Multi'!I893*R$11*'LAFs'!I$259*(1-'Contrib'!R$116)*100/(24*'Input'!$F$58)</f>
        <v>0</v>
      </c>
      <c r="S105" s="38">
        <f>'Multi'!J893*S$11*'LAFs'!J$259*(1-'Contrib'!S$116)*100/(24*'Input'!$F$58)</f>
        <v>0</v>
      </c>
      <c r="T105" s="17"/>
    </row>
    <row r="106" spans="1:20">
      <c r="A106" s="4" t="s">
        <v>189</v>
      </c>
      <c r="B106" s="38">
        <f>'Multi'!B894*B$11*'LAFs'!B$261*(1-'Contrib'!B$118)*100/(24*'Input'!$F$58)</f>
        <v>0</v>
      </c>
      <c r="C106" s="38">
        <f>'Multi'!C894*C$11*'LAFs'!C$261*(1-'Contrib'!C$118)*100/(24*'Input'!$F$58)</f>
        <v>0</v>
      </c>
      <c r="D106" s="38">
        <f>'Multi'!D894*D$11*'LAFs'!D$261*(1-'Contrib'!D$118)*100/(24*'Input'!$F$58)</f>
        <v>0</v>
      </c>
      <c r="E106" s="38">
        <f>'Multi'!E894*E$11*'LAFs'!E$261*(1-'Contrib'!E$118)*100/(24*'Input'!$F$58)</f>
        <v>0</v>
      </c>
      <c r="F106" s="38">
        <f>'Multi'!F894*F$11*'LAFs'!F$261*(1-'Contrib'!F$118)*100/(24*'Input'!$F$58)</f>
        <v>0</v>
      </c>
      <c r="G106" s="38">
        <f>'Multi'!G894*G$11*'LAFs'!G$261*(1-'Contrib'!G$118)*100/(24*'Input'!$F$58)</f>
        <v>0</v>
      </c>
      <c r="H106" s="38">
        <f>'Multi'!H894*H$11*'LAFs'!H$261*(1-'Contrib'!H$118)*100/(24*'Input'!$F$58)</f>
        <v>0</v>
      </c>
      <c r="I106" s="38">
        <f>'Multi'!I894*I$11*'LAFs'!I$261*(1-'Contrib'!I$118)*100/(24*'Input'!$F$58)</f>
        <v>0</v>
      </c>
      <c r="J106" s="38">
        <f>'Multi'!J894*J$11*'LAFs'!J$261*(1-'Contrib'!J$118)*100/(24*'Input'!$F$58)</f>
        <v>0</v>
      </c>
      <c r="K106" s="38">
        <f>'Multi'!B894*K$11*'LAFs'!B$261*(1-'Contrib'!K$118)*100/(24*'Input'!$F$58)</f>
        <v>0</v>
      </c>
      <c r="L106" s="38">
        <f>'Multi'!C894*L$11*'LAFs'!C$261*(1-'Contrib'!L$118)*100/(24*'Input'!$F$58)</f>
        <v>0</v>
      </c>
      <c r="M106" s="38">
        <f>'Multi'!D894*M$11*'LAFs'!D$261*(1-'Contrib'!M$118)*100/(24*'Input'!$F$58)</f>
        <v>0</v>
      </c>
      <c r="N106" s="38">
        <f>'Multi'!E894*N$11*'LAFs'!E$261*(1-'Contrib'!N$118)*100/(24*'Input'!$F$58)</f>
        <v>0</v>
      </c>
      <c r="O106" s="38">
        <f>'Multi'!F894*O$11*'LAFs'!F$261*(1-'Contrib'!O$118)*100/(24*'Input'!$F$58)</f>
        <v>0</v>
      </c>
      <c r="P106" s="38">
        <f>'Multi'!G894*P$11*'LAFs'!G$261*(1-'Contrib'!P$118)*100/(24*'Input'!$F$58)</f>
        <v>0</v>
      </c>
      <c r="Q106" s="38">
        <f>'Multi'!H894*Q$11*'LAFs'!H$261*(1-'Contrib'!Q$118)*100/(24*'Input'!$F$58)</f>
        <v>0</v>
      </c>
      <c r="R106" s="38">
        <f>'Multi'!I894*R$11*'LAFs'!I$261*(1-'Contrib'!R$118)*100/(24*'Input'!$F$58)</f>
        <v>0</v>
      </c>
      <c r="S106" s="38">
        <f>'Multi'!J894*S$11*'LAFs'!J$261*(1-'Contrib'!S$118)*100/(24*'Input'!$F$58)</f>
        <v>0</v>
      </c>
      <c r="T106" s="17"/>
    </row>
    <row r="107" spans="1:20">
      <c r="A107" s="4" t="s">
        <v>198</v>
      </c>
      <c r="B107" s="38">
        <f>'Multi'!B895*B$11*'LAFs'!B$263*(1-'Contrib'!B$120)*100/(24*'Input'!$F$58)</f>
        <v>0</v>
      </c>
      <c r="C107" s="38">
        <f>'Multi'!C895*C$11*'LAFs'!C$263*(1-'Contrib'!C$120)*100/(24*'Input'!$F$58)</f>
        <v>0</v>
      </c>
      <c r="D107" s="38">
        <f>'Multi'!D895*D$11*'LAFs'!D$263*(1-'Contrib'!D$120)*100/(24*'Input'!$F$58)</f>
        <v>0</v>
      </c>
      <c r="E107" s="38">
        <f>'Multi'!E895*E$11*'LAFs'!E$263*(1-'Contrib'!E$120)*100/(24*'Input'!$F$58)</f>
        <v>0</v>
      </c>
      <c r="F107" s="38">
        <f>'Multi'!F895*F$11*'LAFs'!F$263*(1-'Contrib'!F$120)*100/(24*'Input'!$F$58)</f>
        <v>0</v>
      </c>
      <c r="G107" s="38">
        <f>'Multi'!G895*G$11*'LAFs'!G$263*(1-'Contrib'!G$120)*100/(24*'Input'!$F$58)</f>
        <v>0</v>
      </c>
      <c r="H107" s="38">
        <f>'Multi'!H895*H$11*'LAFs'!H$263*(1-'Contrib'!H$120)*100/(24*'Input'!$F$58)</f>
        <v>0</v>
      </c>
      <c r="I107" s="38">
        <f>'Multi'!I895*I$11*'LAFs'!I$263*(1-'Contrib'!I$120)*100/(24*'Input'!$F$58)</f>
        <v>0</v>
      </c>
      <c r="J107" s="38">
        <f>'Multi'!J895*J$11*'LAFs'!J$263*(1-'Contrib'!J$120)*100/(24*'Input'!$F$58)</f>
        <v>0</v>
      </c>
      <c r="K107" s="38">
        <f>'Multi'!B895*K$11*'LAFs'!B$263*(1-'Contrib'!K$120)*100/(24*'Input'!$F$58)</f>
        <v>0</v>
      </c>
      <c r="L107" s="38">
        <f>'Multi'!C895*L$11*'LAFs'!C$263*(1-'Contrib'!L$120)*100/(24*'Input'!$F$58)</f>
        <v>0</v>
      </c>
      <c r="M107" s="38">
        <f>'Multi'!D895*M$11*'LAFs'!D$263*(1-'Contrib'!M$120)*100/(24*'Input'!$F$58)</f>
        <v>0</v>
      </c>
      <c r="N107" s="38">
        <f>'Multi'!E895*N$11*'LAFs'!E$263*(1-'Contrib'!N$120)*100/(24*'Input'!$F$58)</f>
        <v>0</v>
      </c>
      <c r="O107" s="38">
        <f>'Multi'!F895*O$11*'LAFs'!F$263*(1-'Contrib'!O$120)*100/(24*'Input'!$F$58)</f>
        <v>0</v>
      </c>
      <c r="P107" s="38">
        <f>'Multi'!G895*P$11*'LAFs'!G$263*(1-'Contrib'!P$120)*100/(24*'Input'!$F$58)</f>
        <v>0</v>
      </c>
      <c r="Q107" s="38">
        <f>'Multi'!H895*Q$11*'LAFs'!H$263*(1-'Contrib'!Q$120)*100/(24*'Input'!$F$58)</f>
        <v>0</v>
      </c>
      <c r="R107" s="38">
        <f>'Multi'!I895*R$11*'LAFs'!I$263*(1-'Contrib'!R$120)*100/(24*'Input'!$F$58)</f>
        <v>0</v>
      </c>
      <c r="S107" s="38">
        <f>'Multi'!J895*S$11*'LAFs'!J$263*(1-'Contrib'!S$120)*100/(24*'Input'!$F$58)</f>
        <v>0</v>
      </c>
      <c r="T107" s="17"/>
    </row>
    <row r="109" spans="1:20" ht="21" customHeight="1">
      <c r="A109" s="1" t="s">
        <v>978</v>
      </c>
    </row>
    <row r="110" spans="1:20">
      <c r="A110" s="2" t="s">
        <v>353</v>
      </c>
    </row>
    <row r="111" spans="1:20">
      <c r="A111" s="33" t="s">
        <v>979</v>
      </c>
    </row>
    <row r="112" spans="1:20">
      <c r="A112" s="33" t="s">
        <v>974</v>
      </c>
    </row>
    <row r="113" spans="1:20">
      <c r="A113" s="33" t="s">
        <v>795</v>
      </c>
    </row>
    <row r="114" spans="1:20">
      <c r="A114" s="33" t="s">
        <v>970</v>
      </c>
    </row>
    <row r="115" spans="1:20">
      <c r="A115" s="33" t="s">
        <v>739</v>
      </c>
    </row>
    <row r="116" spans="1:20">
      <c r="A116" s="2" t="s">
        <v>975</v>
      </c>
    </row>
    <row r="118" spans="1:20">
      <c r="B118" s="15" t="s">
        <v>142</v>
      </c>
      <c r="C118" s="15" t="s">
        <v>308</v>
      </c>
      <c r="D118" s="15" t="s">
        <v>309</v>
      </c>
      <c r="E118" s="15" t="s">
        <v>310</v>
      </c>
      <c r="F118" s="15" t="s">
        <v>311</v>
      </c>
      <c r="G118" s="15" t="s">
        <v>312</v>
      </c>
      <c r="H118" s="15" t="s">
        <v>313</v>
      </c>
      <c r="I118" s="15" t="s">
        <v>314</v>
      </c>
      <c r="J118" s="15" t="s">
        <v>315</v>
      </c>
      <c r="K118" s="15" t="s">
        <v>296</v>
      </c>
      <c r="L118" s="15" t="s">
        <v>874</v>
      </c>
      <c r="M118" s="15" t="s">
        <v>875</v>
      </c>
      <c r="N118" s="15" t="s">
        <v>876</v>
      </c>
      <c r="O118" s="15" t="s">
        <v>877</v>
      </c>
      <c r="P118" s="15" t="s">
        <v>878</v>
      </c>
      <c r="Q118" s="15" t="s">
        <v>879</v>
      </c>
      <c r="R118" s="15" t="s">
        <v>880</v>
      </c>
      <c r="S118" s="15" t="s">
        <v>881</v>
      </c>
    </row>
    <row r="119" spans="1:20">
      <c r="A119" s="4" t="s">
        <v>180</v>
      </c>
      <c r="B119" s="38">
        <f>'Multi'!B904*B$11*'LAFs'!B$246*(1-'Contrib'!B$103)*100/(24*'Input'!$F$58)</f>
        <v>0</v>
      </c>
      <c r="C119" s="38">
        <f>'Multi'!C904*C$11*'LAFs'!C$246*(1-'Contrib'!C$103)*100/(24*'Input'!$F$58)</f>
        <v>0</v>
      </c>
      <c r="D119" s="38">
        <f>'Multi'!D904*D$11*'LAFs'!D$246*(1-'Contrib'!D$103)*100/(24*'Input'!$F$58)</f>
        <v>0</v>
      </c>
      <c r="E119" s="38">
        <f>'Multi'!E904*E$11*'LAFs'!E$246*(1-'Contrib'!E$103)*100/(24*'Input'!$F$58)</f>
        <v>0</v>
      </c>
      <c r="F119" s="38">
        <f>'Multi'!F904*F$11*'LAFs'!F$246*(1-'Contrib'!F$103)*100/(24*'Input'!$F$58)</f>
        <v>0</v>
      </c>
      <c r="G119" s="38">
        <f>'Multi'!G904*G$11*'LAFs'!G$246*(1-'Contrib'!G$103)*100/(24*'Input'!$F$58)</f>
        <v>0</v>
      </c>
      <c r="H119" s="38">
        <f>'Multi'!H904*H$11*'LAFs'!H$246*(1-'Contrib'!H$103)*100/(24*'Input'!$F$58)</f>
        <v>0</v>
      </c>
      <c r="I119" s="38">
        <f>'Multi'!I904*I$11*'LAFs'!I$246*(1-'Contrib'!I$103)*100/(24*'Input'!$F$58)</f>
        <v>0</v>
      </c>
      <c r="J119" s="38">
        <f>'Multi'!J904*J$11*'LAFs'!J$246*(1-'Contrib'!J$103)*100/(24*'Input'!$F$58)</f>
        <v>0</v>
      </c>
      <c r="K119" s="38">
        <f>'Multi'!B904*K$11*'LAFs'!B$246*(1-'Contrib'!K$103)*100/(24*'Input'!$F$58)</f>
        <v>0</v>
      </c>
      <c r="L119" s="38">
        <f>'Multi'!C904*L$11*'LAFs'!C$246*(1-'Contrib'!L$103)*100/(24*'Input'!$F$58)</f>
        <v>0</v>
      </c>
      <c r="M119" s="38">
        <f>'Multi'!D904*M$11*'LAFs'!D$246*(1-'Contrib'!M$103)*100/(24*'Input'!$F$58)</f>
        <v>0</v>
      </c>
      <c r="N119" s="38">
        <f>'Multi'!E904*N$11*'LAFs'!E$246*(1-'Contrib'!N$103)*100/(24*'Input'!$F$58)</f>
        <v>0</v>
      </c>
      <c r="O119" s="38">
        <f>'Multi'!F904*O$11*'LAFs'!F$246*(1-'Contrib'!O$103)*100/(24*'Input'!$F$58)</f>
        <v>0</v>
      </c>
      <c r="P119" s="38">
        <f>'Multi'!G904*P$11*'LAFs'!G$246*(1-'Contrib'!P$103)*100/(24*'Input'!$F$58)</f>
        <v>0</v>
      </c>
      <c r="Q119" s="38">
        <f>'Multi'!H904*Q$11*'LAFs'!H$246*(1-'Contrib'!Q$103)*100/(24*'Input'!$F$58)</f>
        <v>0</v>
      </c>
      <c r="R119" s="38">
        <f>'Multi'!I904*R$11*'LAFs'!I$246*(1-'Contrib'!R$103)*100/(24*'Input'!$F$58)</f>
        <v>0</v>
      </c>
      <c r="S119" s="38">
        <f>'Multi'!J904*S$11*'LAFs'!J$246*(1-'Contrib'!S$103)*100/(24*'Input'!$F$58)</f>
        <v>0</v>
      </c>
      <c r="T119" s="17"/>
    </row>
    <row r="120" spans="1:20">
      <c r="A120" s="4" t="s">
        <v>181</v>
      </c>
      <c r="B120" s="38">
        <f>'Multi'!B905*B$11*'LAFs'!B$247*(1-'Contrib'!B$104)*100/(24*'Input'!$F$58)</f>
        <v>0</v>
      </c>
      <c r="C120" s="38">
        <f>'Multi'!C905*C$11*'LAFs'!C$247*(1-'Contrib'!C$104)*100/(24*'Input'!$F$58)</f>
        <v>0</v>
      </c>
      <c r="D120" s="38">
        <f>'Multi'!D905*D$11*'LAFs'!D$247*(1-'Contrib'!D$104)*100/(24*'Input'!$F$58)</f>
        <v>0</v>
      </c>
      <c r="E120" s="38">
        <f>'Multi'!E905*E$11*'LAFs'!E$247*(1-'Contrib'!E$104)*100/(24*'Input'!$F$58)</f>
        <v>0</v>
      </c>
      <c r="F120" s="38">
        <f>'Multi'!F905*F$11*'LAFs'!F$247*(1-'Contrib'!F$104)*100/(24*'Input'!$F$58)</f>
        <v>0</v>
      </c>
      <c r="G120" s="38">
        <f>'Multi'!G905*G$11*'LAFs'!G$247*(1-'Contrib'!G$104)*100/(24*'Input'!$F$58)</f>
        <v>0</v>
      </c>
      <c r="H120" s="38">
        <f>'Multi'!H905*H$11*'LAFs'!H$247*(1-'Contrib'!H$104)*100/(24*'Input'!$F$58)</f>
        <v>0</v>
      </c>
      <c r="I120" s="38">
        <f>'Multi'!I905*I$11*'LAFs'!I$247*(1-'Contrib'!I$104)*100/(24*'Input'!$F$58)</f>
        <v>0</v>
      </c>
      <c r="J120" s="38">
        <f>'Multi'!J905*J$11*'LAFs'!J$247*(1-'Contrib'!J$104)*100/(24*'Input'!$F$58)</f>
        <v>0</v>
      </c>
      <c r="K120" s="38">
        <f>'Multi'!B905*K$11*'LAFs'!B$247*(1-'Contrib'!K$104)*100/(24*'Input'!$F$58)</f>
        <v>0</v>
      </c>
      <c r="L120" s="38">
        <f>'Multi'!C905*L$11*'LAFs'!C$247*(1-'Contrib'!L$104)*100/(24*'Input'!$F$58)</f>
        <v>0</v>
      </c>
      <c r="M120" s="38">
        <f>'Multi'!D905*M$11*'LAFs'!D$247*(1-'Contrib'!M$104)*100/(24*'Input'!$F$58)</f>
        <v>0</v>
      </c>
      <c r="N120" s="38">
        <f>'Multi'!E905*N$11*'LAFs'!E$247*(1-'Contrib'!N$104)*100/(24*'Input'!$F$58)</f>
        <v>0</v>
      </c>
      <c r="O120" s="38">
        <f>'Multi'!F905*O$11*'LAFs'!F$247*(1-'Contrib'!O$104)*100/(24*'Input'!$F$58)</f>
        <v>0</v>
      </c>
      <c r="P120" s="38">
        <f>'Multi'!G905*P$11*'LAFs'!G$247*(1-'Contrib'!P$104)*100/(24*'Input'!$F$58)</f>
        <v>0</v>
      </c>
      <c r="Q120" s="38">
        <f>'Multi'!H905*Q$11*'LAFs'!H$247*(1-'Contrib'!Q$104)*100/(24*'Input'!$F$58)</f>
        <v>0</v>
      </c>
      <c r="R120" s="38">
        <f>'Multi'!I905*R$11*'LAFs'!I$247*(1-'Contrib'!R$104)*100/(24*'Input'!$F$58)</f>
        <v>0</v>
      </c>
      <c r="S120" s="38">
        <f>'Multi'!J905*S$11*'LAFs'!J$247*(1-'Contrib'!S$104)*100/(24*'Input'!$F$58)</f>
        <v>0</v>
      </c>
      <c r="T120" s="17"/>
    </row>
    <row r="121" spans="1:20">
      <c r="A121" s="4" t="s">
        <v>182</v>
      </c>
      <c r="B121" s="38">
        <f>'Multi'!B906*B$11*'LAFs'!B$248*(1-'Contrib'!B$105)*100/(24*'Input'!$F$58)</f>
        <v>0</v>
      </c>
      <c r="C121" s="38">
        <f>'Multi'!C906*C$11*'LAFs'!C$248*(1-'Contrib'!C$105)*100/(24*'Input'!$F$58)</f>
        <v>0</v>
      </c>
      <c r="D121" s="38">
        <f>'Multi'!D906*D$11*'LAFs'!D$248*(1-'Contrib'!D$105)*100/(24*'Input'!$F$58)</f>
        <v>0</v>
      </c>
      <c r="E121" s="38">
        <f>'Multi'!E906*E$11*'LAFs'!E$248*(1-'Contrib'!E$105)*100/(24*'Input'!$F$58)</f>
        <v>0</v>
      </c>
      <c r="F121" s="38">
        <f>'Multi'!F906*F$11*'LAFs'!F$248*(1-'Contrib'!F$105)*100/(24*'Input'!$F$58)</f>
        <v>0</v>
      </c>
      <c r="G121" s="38">
        <f>'Multi'!G906*G$11*'LAFs'!G$248*(1-'Contrib'!G$105)*100/(24*'Input'!$F$58)</f>
        <v>0</v>
      </c>
      <c r="H121" s="38">
        <f>'Multi'!H906*H$11*'LAFs'!H$248*(1-'Contrib'!H$105)*100/(24*'Input'!$F$58)</f>
        <v>0</v>
      </c>
      <c r="I121" s="38">
        <f>'Multi'!I906*I$11*'LAFs'!I$248*(1-'Contrib'!I$105)*100/(24*'Input'!$F$58)</f>
        <v>0</v>
      </c>
      <c r="J121" s="38">
        <f>'Multi'!J906*J$11*'LAFs'!J$248*(1-'Contrib'!J$105)*100/(24*'Input'!$F$58)</f>
        <v>0</v>
      </c>
      <c r="K121" s="38">
        <f>'Multi'!B906*K$11*'LAFs'!B$248*(1-'Contrib'!K$105)*100/(24*'Input'!$F$58)</f>
        <v>0</v>
      </c>
      <c r="L121" s="38">
        <f>'Multi'!C906*L$11*'LAFs'!C$248*(1-'Contrib'!L$105)*100/(24*'Input'!$F$58)</f>
        <v>0</v>
      </c>
      <c r="M121" s="38">
        <f>'Multi'!D906*M$11*'LAFs'!D$248*(1-'Contrib'!M$105)*100/(24*'Input'!$F$58)</f>
        <v>0</v>
      </c>
      <c r="N121" s="38">
        <f>'Multi'!E906*N$11*'LAFs'!E$248*(1-'Contrib'!N$105)*100/(24*'Input'!$F$58)</f>
        <v>0</v>
      </c>
      <c r="O121" s="38">
        <f>'Multi'!F906*O$11*'LAFs'!F$248*(1-'Contrib'!O$105)*100/(24*'Input'!$F$58)</f>
        <v>0</v>
      </c>
      <c r="P121" s="38">
        <f>'Multi'!G906*P$11*'LAFs'!G$248*(1-'Contrib'!P$105)*100/(24*'Input'!$F$58)</f>
        <v>0</v>
      </c>
      <c r="Q121" s="38">
        <f>'Multi'!H906*Q$11*'LAFs'!H$248*(1-'Contrib'!Q$105)*100/(24*'Input'!$F$58)</f>
        <v>0</v>
      </c>
      <c r="R121" s="38">
        <f>'Multi'!I906*R$11*'LAFs'!I$248*(1-'Contrib'!R$105)*100/(24*'Input'!$F$58)</f>
        <v>0</v>
      </c>
      <c r="S121" s="38">
        <f>'Multi'!J906*S$11*'LAFs'!J$248*(1-'Contrib'!S$105)*100/(24*'Input'!$F$58)</f>
        <v>0</v>
      </c>
      <c r="T121" s="17"/>
    </row>
    <row r="122" spans="1:20">
      <c r="A122" s="4" t="s">
        <v>183</v>
      </c>
      <c r="B122" s="38">
        <f>'Multi'!B907*B$11*'LAFs'!B$249*(1-'Contrib'!B$106)*100/(24*'Input'!$F$58)</f>
        <v>0</v>
      </c>
      <c r="C122" s="38">
        <f>'Multi'!C907*C$11*'LAFs'!C$249*(1-'Contrib'!C$106)*100/(24*'Input'!$F$58)</f>
        <v>0</v>
      </c>
      <c r="D122" s="38">
        <f>'Multi'!D907*D$11*'LAFs'!D$249*(1-'Contrib'!D$106)*100/(24*'Input'!$F$58)</f>
        <v>0</v>
      </c>
      <c r="E122" s="38">
        <f>'Multi'!E907*E$11*'LAFs'!E$249*(1-'Contrib'!E$106)*100/(24*'Input'!$F$58)</f>
        <v>0</v>
      </c>
      <c r="F122" s="38">
        <f>'Multi'!F907*F$11*'LAFs'!F$249*(1-'Contrib'!F$106)*100/(24*'Input'!$F$58)</f>
        <v>0</v>
      </c>
      <c r="G122" s="38">
        <f>'Multi'!G907*G$11*'LAFs'!G$249*(1-'Contrib'!G$106)*100/(24*'Input'!$F$58)</f>
        <v>0</v>
      </c>
      <c r="H122" s="38">
        <f>'Multi'!H907*H$11*'LAFs'!H$249*(1-'Contrib'!H$106)*100/(24*'Input'!$F$58)</f>
        <v>0</v>
      </c>
      <c r="I122" s="38">
        <f>'Multi'!I907*I$11*'LAFs'!I$249*(1-'Contrib'!I$106)*100/(24*'Input'!$F$58)</f>
        <v>0</v>
      </c>
      <c r="J122" s="38">
        <f>'Multi'!J907*J$11*'LAFs'!J$249*(1-'Contrib'!J$106)*100/(24*'Input'!$F$58)</f>
        <v>0</v>
      </c>
      <c r="K122" s="38">
        <f>'Multi'!B907*K$11*'LAFs'!B$249*(1-'Contrib'!K$106)*100/(24*'Input'!$F$58)</f>
        <v>0</v>
      </c>
      <c r="L122" s="38">
        <f>'Multi'!C907*L$11*'LAFs'!C$249*(1-'Contrib'!L$106)*100/(24*'Input'!$F$58)</f>
        <v>0</v>
      </c>
      <c r="M122" s="38">
        <f>'Multi'!D907*M$11*'LAFs'!D$249*(1-'Contrib'!M$106)*100/(24*'Input'!$F$58)</f>
        <v>0</v>
      </c>
      <c r="N122" s="38">
        <f>'Multi'!E907*N$11*'LAFs'!E$249*(1-'Contrib'!N$106)*100/(24*'Input'!$F$58)</f>
        <v>0</v>
      </c>
      <c r="O122" s="38">
        <f>'Multi'!F907*O$11*'LAFs'!F$249*(1-'Contrib'!O$106)*100/(24*'Input'!$F$58)</f>
        <v>0</v>
      </c>
      <c r="P122" s="38">
        <f>'Multi'!G907*P$11*'LAFs'!G$249*(1-'Contrib'!P$106)*100/(24*'Input'!$F$58)</f>
        <v>0</v>
      </c>
      <c r="Q122" s="38">
        <f>'Multi'!H907*Q$11*'LAFs'!H$249*(1-'Contrib'!Q$106)*100/(24*'Input'!$F$58)</f>
        <v>0</v>
      </c>
      <c r="R122" s="38">
        <f>'Multi'!I907*R$11*'LAFs'!I$249*(1-'Contrib'!R$106)*100/(24*'Input'!$F$58)</f>
        <v>0</v>
      </c>
      <c r="S122" s="38">
        <f>'Multi'!J907*S$11*'LAFs'!J$249*(1-'Contrib'!S$106)*100/(24*'Input'!$F$58)</f>
        <v>0</v>
      </c>
      <c r="T122" s="17"/>
    </row>
    <row r="123" spans="1:20">
      <c r="A123" s="4" t="s">
        <v>196</v>
      </c>
      <c r="B123" s="38">
        <f>'Multi'!B908*B$11*'LAFs'!B$250*(1-'Contrib'!B$107)*100/(24*'Input'!$F$58)</f>
        <v>0</v>
      </c>
      <c r="C123" s="38">
        <f>'Multi'!C908*C$11*'LAFs'!C$250*(1-'Contrib'!C$107)*100/(24*'Input'!$F$58)</f>
        <v>0</v>
      </c>
      <c r="D123" s="38">
        <f>'Multi'!D908*D$11*'LAFs'!D$250*(1-'Contrib'!D$107)*100/(24*'Input'!$F$58)</f>
        <v>0</v>
      </c>
      <c r="E123" s="38">
        <f>'Multi'!E908*E$11*'LAFs'!E$250*(1-'Contrib'!E$107)*100/(24*'Input'!$F$58)</f>
        <v>0</v>
      </c>
      <c r="F123" s="38">
        <f>'Multi'!F908*F$11*'LAFs'!F$250*(1-'Contrib'!F$107)*100/(24*'Input'!$F$58)</f>
        <v>0</v>
      </c>
      <c r="G123" s="38">
        <f>'Multi'!G908*G$11*'LAFs'!G$250*(1-'Contrib'!G$107)*100/(24*'Input'!$F$58)</f>
        <v>0</v>
      </c>
      <c r="H123" s="38">
        <f>'Multi'!H908*H$11*'LAFs'!H$250*(1-'Contrib'!H$107)*100/(24*'Input'!$F$58)</f>
        <v>0</v>
      </c>
      <c r="I123" s="38">
        <f>'Multi'!I908*I$11*'LAFs'!I$250*(1-'Contrib'!I$107)*100/(24*'Input'!$F$58)</f>
        <v>0</v>
      </c>
      <c r="J123" s="38">
        <f>'Multi'!J908*J$11*'LAFs'!J$250*(1-'Contrib'!J$107)*100/(24*'Input'!$F$58)</f>
        <v>0</v>
      </c>
      <c r="K123" s="38">
        <f>'Multi'!B908*K$11*'LAFs'!B$250*(1-'Contrib'!K$107)*100/(24*'Input'!$F$58)</f>
        <v>0</v>
      </c>
      <c r="L123" s="38">
        <f>'Multi'!C908*L$11*'LAFs'!C$250*(1-'Contrib'!L$107)*100/(24*'Input'!$F$58)</f>
        <v>0</v>
      </c>
      <c r="M123" s="38">
        <f>'Multi'!D908*M$11*'LAFs'!D$250*(1-'Contrib'!M$107)*100/(24*'Input'!$F$58)</f>
        <v>0</v>
      </c>
      <c r="N123" s="38">
        <f>'Multi'!E908*N$11*'LAFs'!E$250*(1-'Contrib'!N$107)*100/(24*'Input'!$F$58)</f>
        <v>0</v>
      </c>
      <c r="O123" s="38">
        <f>'Multi'!F908*O$11*'LAFs'!F$250*(1-'Contrib'!O$107)*100/(24*'Input'!$F$58)</f>
        <v>0</v>
      </c>
      <c r="P123" s="38">
        <f>'Multi'!G908*P$11*'LAFs'!G$250*(1-'Contrib'!P$107)*100/(24*'Input'!$F$58)</f>
        <v>0</v>
      </c>
      <c r="Q123" s="38">
        <f>'Multi'!H908*Q$11*'LAFs'!H$250*(1-'Contrib'!Q$107)*100/(24*'Input'!$F$58)</f>
        <v>0</v>
      </c>
      <c r="R123" s="38">
        <f>'Multi'!I908*R$11*'LAFs'!I$250*(1-'Contrib'!R$107)*100/(24*'Input'!$F$58)</f>
        <v>0</v>
      </c>
      <c r="S123" s="38">
        <f>'Multi'!J908*S$11*'LAFs'!J$250*(1-'Contrib'!S$107)*100/(24*'Input'!$F$58)</f>
        <v>0</v>
      </c>
      <c r="T123" s="17"/>
    </row>
    <row r="124" spans="1:20">
      <c r="A124" s="4" t="s">
        <v>259</v>
      </c>
      <c r="B124" s="38">
        <f>'Multi'!B909*B$11*'LAFs'!B$255*(1-'Contrib'!B$112)*100/(24*'Input'!$F$58)</f>
        <v>0</v>
      </c>
      <c r="C124" s="38">
        <f>'Multi'!C909*C$11*'LAFs'!C$255*(1-'Contrib'!C$112)*100/(24*'Input'!$F$58)</f>
        <v>0</v>
      </c>
      <c r="D124" s="38">
        <f>'Multi'!D909*D$11*'LAFs'!D$255*(1-'Contrib'!D$112)*100/(24*'Input'!$F$58)</f>
        <v>0</v>
      </c>
      <c r="E124" s="38">
        <f>'Multi'!E909*E$11*'LAFs'!E$255*(1-'Contrib'!E$112)*100/(24*'Input'!$F$58)</f>
        <v>0</v>
      </c>
      <c r="F124" s="38">
        <f>'Multi'!F909*F$11*'LAFs'!F$255*(1-'Contrib'!F$112)*100/(24*'Input'!$F$58)</f>
        <v>0</v>
      </c>
      <c r="G124" s="38">
        <f>'Multi'!G909*G$11*'LAFs'!G$255*(1-'Contrib'!G$112)*100/(24*'Input'!$F$58)</f>
        <v>0</v>
      </c>
      <c r="H124" s="38">
        <f>'Multi'!H909*H$11*'LAFs'!H$255*(1-'Contrib'!H$112)*100/(24*'Input'!$F$58)</f>
        <v>0</v>
      </c>
      <c r="I124" s="38">
        <f>'Multi'!I909*I$11*'LAFs'!I$255*(1-'Contrib'!I$112)*100/(24*'Input'!$F$58)</f>
        <v>0</v>
      </c>
      <c r="J124" s="38">
        <f>'Multi'!J909*J$11*'LAFs'!J$255*(1-'Contrib'!J$112)*100/(24*'Input'!$F$58)</f>
        <v>0</v>
      </c>
      <c r="K124" s="38">
        <f>'Multi'!B909*K$11*'LAFs'!B$255*(1-'Contrib'!K$112)*100/(24*'Input'!$F$58)</f>
        <v>0</v>
      </c>
      <c r="L124" s="38">
        <f>'Multi'!C909*L$11*'LAFs'!C$255*(1-'Contrib'!L$112)*100/(24*'Input'!$F$58)</f>
        <v>0</v>
      </c>
      <c r="M124" s="38">
        <f>'Multi'!D909*M$11*'LAFs'!D$255*(1-'Contrib'!M$112)*100/(24*'Input'!$F$58)</f>
        <v>0</v>
      </c>
      <c r="N124" s="38">
        <f>'Multi'!E909*N$11*'LAFs'!E$255*(1-'Contrib'!N$112)*100/(24*'Input'!$F$58)</f>
        <v>0</v>
      </c>
      <c r="O124" s="38">
        <f>'Multi'!F909*O$11*'LAFs'!F$255*(1-'Contrib'!O$112)*100/(24*'Input'!$F$58)</f>
        <v>0</v>
      </c>
      <c r="P124" s="38">
        <f>'Multi'!G909*P$11*'LAFs'!G$255*(1-'Contrib'!P$112)*100/(24*'Input'!$F$58)</f>
        <v>0</v>
      </c>
      <c r="Q124" s="38">
        <f>'Multi'!H909*Q$11*'LAFs'!H$255*(1-'Contrib'!Q$112)*100/(24*'Input'!$F$58)</f>
        <v>0</v>
      </c>
      <c r="R124" s="38">
        <f>'Multi'!I909*R$11*'LAFs'!I$255*(1-'Contrib'!R$112)*100/(24*'Input'!$F$58)</f>
        <v>0</v>
      </c>
      <c r="S124" s="38">
        <f>'Multi'!J909*S$11*'LAFs'!J$255*(1-'Contrib'!S$112)*100/(24*'Input'!$F$58)</f>
        <v>0</v>
      </c>
      <c r="T124" s="17"/>
    </row>
    <row r="125" spans="1:20">
      <c r="A125" s="4" t="s">
        <v>187</v>
      </c>
      <c r="B125" s="38">
        <f>'Multi'!B910*B$11*'LAFs'!B$259*(1-'Contrib'!B$116)*100/(24*'Input'!$F$58)</f>
        <v>0</v>
      </c>
      <c r="C125" s="38">
        <f>'Multi'!C910*C$11*'LAFs'!C$259*(1-'Contrib'!C$116)*100/(24*'Input'!$F$58)</f>
        <v>0</v>
      </c>
      <c r="D125" s="38">
        <f>'Multi'!D910*D$11*'LAFs'!D$259*(1-'Contrib'!D$116)*100/(24*'Input'!$F$58)</f>
        <v>0</v>
      </c>
      <c r="E125" s="38">
        <f>'Multi'!E910*E$11*'LAFs'!E$259*(1-'Contrib'!E$116)*100/(24*'Input'!$F$58)</f>
        <v>0</v>
      </c>
      <c r="F125" s="38">
        <f>'Multi'!F910*F$11*'LAFs'!F$259*(1-'Contrib'!F$116)*100/(24*'Input'!$F$58)</f>
        <v>0</v>
      </c>
      <c r="G125" s="38">
        <f>'Multi'!G910*G$11*'LAFs'!G$259*(1-'Contrib'!G$116)*100/(24*'Input'!$F$58)</f>
        <v>0</v>
      </c>
      <c r="H125" s="38">
        <f>'Multi'!H910*H$11*'LAFs'!H$259*(1-'Contrib'!H$116)*100/(24*'Input'!$F$58)</f>
        <v>0</v>
      </c>
      <c r="I125" s="38">
        <f>'Multi'!I910*I$11*'LAFs'!I$259*(1-'Contrib'!I$116)*100/(24*'Input'!$F$58)</f>
        <v>0</v>
      </c>
      <c r="J125" s="38">
        <f>'Multi'!J910*J$11*'LAFs'!J$259*(1-'Contrib'!J$116)*100/(24*'Input'!$F$58)</f>
        <v>0</v>
      </c>
      <c r="K125" s="38">
        <f>'Multi'!B910*K$11*'LAFs'!B$259*(1-'Contrib'!K$116)*100/(24*'Input'!$F$58)</f>
        <v>0</v>
      </c>
      <c r="L125" s="38">
        <f>'Multi'!C910*L$11*'LAFs'!C$259*(1-'Contrib'!L$116)*100/(24*'Input'!$F$58)</f>
        <v>0</v>
      </c>
      <c r="M125" s="38">
        <f>'Multi'!D910*M$11*'LAFs'!D$259*(1-'Contrib'!M$116)*100/(24*'Input'!$F$58)</f>
        <v>0</v>
      </c>
      <c r="N125" s="38">
        <f>'Multi'!E910*N$11*'LAFs'!E$259*(1-'Contrib'!N$116)*100/(24*'Input'!$F$58)</f>
        <v>0</v>
      </c>
      <c r="O125" s="38">
        <f>'Multi'!F910*O$11*'LAFs'!F$259*(1-'Contrib'!O$116)*100/(24*'Input'!$F$58)</f>
        <v>0</v>
      </c>
      <c r="P125" s="38">
        <f>'Multi'!G910*P$11*'LAFs'!G$259*(1-'Contrib'!P$116)*100/(24*'Input'!$F$58)</f>
        <v>0</v>
      </c>
      <c r="Q125" s="38">
        <f>'Multi'!H910*Q$11*'LAFs'!H$259*(1-'Contrib'!Q$116)*100/(24*'Input'!$F$58)</f>
        <v>0</v>
      </c>
      <c r="R125" s="38">
        <f>'Multi'!I910*R$11*'LAFs'!I$259*(1-'Contrib'!R$116)*100/(24*'Input'!$F$58)</f>
        <v>0</v>
      </c>
      <c r="S125" s="38">
        <f>'Multi'!J910*S$11*'LAFs'!J$259*(1-'Contrib'!S$116)*100/(24*'Input'!$F$58)</f>
        <v>0</v>
      </c>
      <c r="T125" s="17"/>
    </row>
    <row r="126" spans="1:20">
      <c r="A126" s="4" t="s">
        <v>189</v>
      </c>
      <c r="B126" s="38">
        <f>'Multi'!B911*B$11*'LAFs'!B$261*(1-'Contrib'!B$118)*100/(24*'Input'!$F$58)</f>
        <v>0</v>
      </c>
      <c r="C126" s="38">
        <f>'Multi'!C911*C$11*'LAFs'!C$261*(1-'Contrib'!C$118)*100/(24*'Input'!$F$58)</f>
        <v>0</v>
      </c>
      <c r="D126" s="38">
        <f>'Multi'!D911*D$11*'LAFs'!D$261*(1-'Contrib'!D$118)*100/(24*'Input'!$F$58)</f>
        <v>0</v>
      </c>
      <c r="E126" s="38">
        <f>'Multi'!E911*E$11*'LAFs'!E$261*(1-'Contrib'!E$118)*100/(24*'Input'!$F$58)</f>
        <v>0</v>
      </c>
      <c r="F126" s="38">
        <f>'Multi'!F911*F$11*'LAFs'!F$261*(1-'Contrib'!F$118)*100/(24*'Input'!$F$58)</f>
        <v>0</v>
      </c>
      <c r="G126" s="38">
        <f>'Multi'!G911*G$11*'LAFs'!G$261*(1-'Contrib'!G$118)*100/(24*'Input'!$F$58)</f>
        <v>0</v>
      </c>
      <c r="H126" s="38">
        <f>'Multi'!H911*H$11*'LAFs'!H$261*(1-'Contrib'!H$118)*100/(24*'Input'!$F$58)</f>
        <v>0</v>
      </c>
      <c r="I126" s="38">
        <f>'Multi'!I911*I$11*'LAFs'!I$261*(1-'Contrib'!I$118)*100/(24*'Input'!$F$58)</f>
        <v>0</v>
      </c>
      <c r="J126" s="38">
        <f>'Multi'!J911*J$11*'LAFs'!J$261*(1-'Contrib'!J$118)*100/(24*'Input'!$F$58)</f>
        <v>0</v>
      </c>
      <c r="K126" s="38">
        <f>'Multi'!B911*K$11*'LAFs'!B$261*(1-'Contrib'!K$118)*100/(24*'Input'!$F$58)</f>
        <v>0</v>
      </c>
      <c r="L126" s="38">
        <f>'Multi'!C911*L$11*'LAFs'!C$261*(1-'Contrib'!L$118)*100/(24*'Input'!$F$58)</f>
        <v>0</v>
      </c>
      <c r="M126" s="38">
        <f>'Multi'!D911*M$11*'LAFs'!D$261*(1-'Contrib'!M$118)*100/(24*'Input'!$F$58)</f>
        <v>0</v>
      </c>
      <c r="N126" s="38">
        <f>'Multi'!E911*N$11*'LAFs'!E$261*(1-'Contrib'!N$118)*100/(24*'Input'!$F$58)</f>
        <v>0</v>
      </c>
      <c r="O126" s="38">
        <f>'Multi'!F911*O$11*'LAFs'!F$261*(1-'Contrib'!O$118)*100/(24*'Input'!$F$58)</f>
        <v>0</v>
      </c>
      <c r="P126" s="38">
        <f>'Multi'!G911*P$11*'LAFs'!G$261*(1-'Contrib'!P$118)*100/(24*'Input'!$F$58)</f>
        <v>0</v>
      </c>
      <c r="Q126" s="38">
        <f>'Multi'!H911*Q$11*'LAFs'!H$261*(1-'Contrib'!Q$118)*100/(24*'Input'!$F$58)</f>
        <v>0</v>
      </c>
      <c r="R126" s="38">
        <f>'Multi'!I911*R$11*'LAFs'!I$261*(1-'Contrib'!R$118)*100/(24*'Input'!$F$58)</f>
        <v>0</v>
      </c>
      <c r="S126" s="38">
        <f>'Multi'!J911*S$11*'LAFs'!J$261*(1-'Contrib'!S$118)*100/(24*'Input'!$F$58)</f>
        <v>0</v>
      </c>
      <c r="T126" s="17"/>
    </row>
    <row r="127" spans="1:20">
      <c r="A127" s="4" t="s">
        <v>198</v>
      </c>
      <c r="B127" s="38">
        <f>'Multi'!B912*B$11*'LAFs'!B$263*(1-'Contrib'!B$120)*100/(24*'Input'!$F$58)</f>
        <v>0</v>
      </c>
      <c r="C127" s="38">
        <f>'Multi'!C912*C$11*'LAFs'!C$263*(1-'Contrib'!C$120)*100/(24*'Input'!$F$58)</f>
        <v>0</v>
      </c>
      <c r="D127" s="38">
        <f>'Multi'!D912*D$11*'LAFs'!D$263*(1-'Contrib'!D$120)*100/(24*'Input'!$F$58)</f>
        <v>0</v>
      </c>
      <c r="E127" s="38">
        <f>'Multi'!E912*E$11*'LAFs'!E$263*(1-'Contrib'!E$120)*100/(24*'Input'!$F$58)</f>
        <v>0</v>
      </c>
      <c r="F127" s="38">
        <f>'Multi'!F912*F$11*'LAFs'!F$263*(1-'Contrib'!F$120)*100/(24*'Input'!$F$58)</f>
        <v>0</v>
      </c>
      <c r="G127" s="38">
        <f>'Multi'!G912*G$11*'LAFs'!G$263*(1-'Contrib'!G$120)*100/(24*'Input'!$F$58)</f>
        <v>0</v>
      </c>
      <c r="H127" s="38">
        <f>'Multi'!H912*H$11*'LAFs'!H$263*(1-'Contrib'!H$120)*100/(24*'Input'!$F$58)</f>
        <v>0</v>
      </c>
      <c r="I127" s="38">
        <f>'Multi'!I912*I$11*'LAFs'!I$263*(1-'Contrib'!I$120)*100/(24*'Input'!$F$58)</f>
        <v>0</v>
      </c>
      <c r="J127" s="38">
        <f>'Multi'!J912*J$11*'LAFs'!J$263*(1-'Contrib'!J$120)*100/(24*'Input'!$F$58)</f>
        <v>0</v>
      </c>
      <c r="K127" s="38">
        <f>'Multi'!B912*K$11*'LAFs'!B$263*(1-'Contrib'!K$120)*100/(24*'Input'!$F$58)</f>
        <v>0</v>
      </c>
      <c r="L127" s="38">
        <f>'Multi'!C912*L$11*'LAFs'!C$263*(1-'Contrib'!L$120)*100/(24*'Input'!$F$58)</f>
        <v>0</v>
      </c>
      <c r="M127" s="38">
        <f>'Multi'!D912*M$11*'LAFs'!D$263*(1-'Contrib'!M$120)*100/(24*'Input'!$F$58)</f>
        <v>0</v>
      </c>
      <c r="N127" s="38">
        <f>'Multi'!E912*N$11*'LAFs'!E$263*(1-'Contrib'!N$120)*100/(24*'Input'!$F$58)</f>
        <v>0</v>
      </c>
      <c r="O127" s="38">
        <f>'Multi'!F912*O$11*'LAFs'!F$263*(1-'Contrib'!O$120)*100/(24*'Input'!$F$58)</f>
        <v>0</v>
      </c>
      <c r="P127" s="38">
        <f>'Multi'!G912*P$11*'LAFs'!G$263*(1-'Contrib'!P$120)*100/(24*'Input'!$F$58)</f>
        <v>0</v>
      </c>
      <c r="Q127" s="38">
        <f>'Multi'!H912*Q$11*'LAFs'!H$263*(1-'Contrib'!Q$120)*100/(24*'Input'!$F$58)</f>
        <v>0</v>
      </c>
      <c r="R127" s="38">
        <f>'Multi'!I912*R$11*'LAFs'!I$263*(1-'Contrib'!R$120)*100/(24*'Input'!$F$58)</f>
        <v>0</v>
      </c>
      <c r="S127" s="38">
        <f>'Multi'!J912*S$11*'LAFs'!J$263*(1-'Contrib'!S$120)*100/(24*'Input'!$F$58)</f>
        <v>0</v>
      </c>
      <c r="T127" s="17"/>
    </row>
  </sheetData>
  <sheetProtection sheet="1" objects="1" scenarios="1"/>
  <hyperlinks>
    <hyperlink ref="A6" location="'DRM'!B129" display="x1 = 2109. Network model annuity by simultaneous maximum load for each network level (£/kW/year)"/>
    <hyperlink ref="A7" location="'Otex'!B107" display="x2 = 2710. Unit operating expenditure based on simultaneous maximum load (£/kW/year)"/>
    <hyperlink ref="A15" location="'Yard'!B10" display="x1 = 2901. Unit cost at each level, £/kW/year (relative to system simultaneous maximum load)"/>
    <hyperlink ref="A16" location="'Loads'!B45" display="x2 = 2302. Load coefficient"/>
    <hyperlink ref="A17" location="'LAFs'!B236" display="x3 = 2012. Loss adjustment factors between end user meter reading and each network level, scaled by network use"/>
    <hyperlink ref="A18" location="'Contrib'!B93" display="x4 = 2804. Proportion of annual charge covered by contributions (for all charging levels)"/>
    <hyperlink ref="A19" location="'Input'!F57" display="x5 = 1010. Days in the charging year (in Financial and general assumptions)"/>
    <hyperlink ref="A53" location="'Multi'!B851" display="x1 = 2460. Unit rate 1 pseudo load coefficient by network level (combined)"/>
    <hyperlink ref="A54" location="'Yard'!B10" display="x2 = 2901. Unit cost at each level, £/kW/year (relative to system simultaneous maximum load)"/>
    <hyperlink ref="A55" location="'LAFs'!B236" display="x3 = 2012. Loss adjustment factors between end user meter reading and each network level, scaled by network use"/>
    <hyperlink ref="A56" location="'Contrib'!B93" display="x4 = 2804. Proportion of annual charge covered by contributions (for all charging levels)"/>
    <hyperlink ref="A57" location="'Input'!F57" display="x5 = 1010. Days in the charging year (in Financial and general assumptions)"/>
    <hyperlink ref="A86" location="'Multi'!B881" display="x1 = 2461. Unit rate 2 pseudo load coefficient by network level (combined)"/>
    <hyperlink ref="A87" location="'Yard'!B10" display="x2 = 2901. Unit cost at each level, £/kW/year (relative to system simultaneous maximum load)"/>
    <hyperlink ref="A88" location="'LAFs'!B236" display="x3 = 2012. Loss adjustment factors between end user meter reading and each network level, scaled by network use"/>
    <hyperlink ref="A89" location="'Contrib'!B93" display="x4 = 2804. Proportion of annual charge covered by contributions (for all charging levels)"/>
    <hyperlink ref="A90" location="'Input'!F57" display="x5 = 1010. Days in the charging year (in Financial and general assumptions)"/>
    <hyperlink ref="A111" location="'Multi'!B903" display="x1 = 2462. Unit rate 3 pseudo load coefficient by network level (combined)"/>
    <hyperlink ref="A112" location="'Yard'!B10" display="x2 = 2901. Unit cost at each level, £/kW/year (relative to system simultaneous maximum load)"/>
    <hyperlink ref="A113" location="'LAFs'!B236" display="x3 = 2012. Loss adjustment factors between end user meter reading and each network level, scaled by network use"/>
    <hyperlink ref="A114" location="'Contrib'!B93" display="x4 = 2804. Proportion of annual charge covered by contributions (for all charging levels)"/>
    <hyperlink ref="A115" location="'Input'!F57" display="x5 = 1010. Days in the charging year (in Financial and general assumptions)"/>
  </hyperlinks>
  <pageMargins left="0.7" right="0.7" top="0.75" bottom="0.75" header="0.3" footer="0.3"/>
  <pageSetup paperSize="9" fitToHeight="0" orientation="landscape"/>
  <headerFooter>
    <oddHeader>&amp;L&amp;A&amp;C&amp;R&amp;P of &amp;N</oddHeader>
    <oddFooter>&amp;F</oddFooter>
  </headerFooter>
</worksheet>
</file>

<file path=xl/worksheets/sheet13.xml><?xml version="1.0" encoding="utf-8"?>
<worksheet xmlns="http://schemas.openxmlformats.org/spreadsheetml/2006/main" xmlns:r="http://schemas.openxmlformats.org/officeDocument/2006/relationships">
  <sheetPr>
    <pageSetUpPr fitToPage="1"/>
  </sheetPr>
  <dimension ref="A1:T13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20" ht="21" customHeight="1">
      <c r="A1" s="1">
        <f>"Allocation to standing charges for "&amp;'Input'!B7&amp;" in "&amp;'Input'!C7&amp;" ("&amp;'Input'!D7&amp;")"</f>
        <v>0</v>
      </c>
    </row>
    <row r="2" spans="1:20">
      <c r="A2" s="2" t="s">
        <v>980</v>
      </c>
    </row>
    <row r="4" spans="1:20" ht="21" customHeight="1">
      <c r="A4" s="1" t="s">
        <v>981</v>
      </c>
    </row>
    <row r="5" spans="1:20">
      <c r="A5" s="2" t="s">
        <v>353</v>
      </c>
    </row>
    <row r="6" spans="1:20">
      <c r="A6" s="33" t="s">
        <v>969</v>
      </c>
    </row>
    <row r="7" spans="1:20">
      <c r="A7" s="33" t="s">
        <v>982</v>
      </c>
    </row>
    <row r="8" spans="1:20">
      <c r="A8" s="2" t="s">
        <v>983</v>
      </c>
    </row>
    <row r="10" spans="1:20">
      <c r="B10" s="15" t="s">
        <v>142</v>
      </c>
      <c r="C10" s="15" t="s">
        <v>308</v>
      </c>
      <c r="D10" s="15" t="s">
        <v>309</v>
      </c>
      <c r="E10" s="15" t="s">
        <v>310</v>
      </c>
      <c r="F10" s="15" t="s">
        <v>311</v>
      </c>
      <c r="G10" s="15" t="s">
        <v>312</v>
      </c>
      <c r="H10" s="15" t="s">
        <v>313</v>
      </c>
      <c r="I10" s="15" t="s">
        <v>314</v>
      </c>
      <c r="J10" s="15" t="s">
        <v>315</v>
      </c>
      <c r="K10" s="15" t="s">
        <v>296</v>
      </c>
      <c r="L10" s="15" t="s">
        <v>874</v>
      </c>
      <c r="M10" s="15" t="s">
        <v>875</v>
      </c>
      <c r="N10" s="15" t="s">
        <v>876</v>
      </c>
      <c r="O10" s="15" t="s">
        <v>877</v>
      </c>
      <c r="P10" s="15" t="s">
        <v>878</v>
      </c>
      <c r="Q10" s="15" t="s">
        <v>879</v>
      </c>
      <c r="R10" s="15" t="s">
        <v>880</v>
      </c>
      <c r="S10" s="15" t="s">
        <v>881</v>
      </c>
    </row>
    <row r="11" spans="1:20">
      <c r="A11" s="4" t="s">
        <v>984</v>
      </c>
      <c r="B11" s="38">
        <f>'Yard'!B11/(1+'AMD'!B202)</f>
        <v>0</v>
      </c>
      <c r="C11" s="38">
        <f>'Yard'!C11/(1+'AMD'!C202)</f>
        <v>0</v>
      </c>
      <c r="D11" s="38">
        <f>'Yard'!D11/(1+'AMD'!D202)</f>
        <v>0</v>
      </c>
      <c r="E11" s="38">
        <f>'Yard'!E11/(1+'AMD'!E202)</f>
        <v>0</v>
      </c>
      <c r="F11" s="38">
        <f>'Yard'!F11/(1+'AMD'!F202)</f>
        <v>0</v>
      </c>
      <c r="G11" s="38">
        <f>'Yard'!G11/(1+'AMD'!G202)</f>
        <v>0</v>
      </c>
      <c r="H11" s="38">
        <f>'Yard'!H11/(1+'AMD'!H202)</f>
        <v>0</v>
      </c>
      <c r="I11" s="38">
        <f>'Yard'!I11/(1+'AMD'!I202)</f>
        <v>0</v>
      </c>
      <c r="J11" s="38">
        <f>'Yard'!J11/(1+'AMD'!J202)</f>
        <v>0</v>
      </c>
      <c r="K11" s="38">
        <f>'Yard'!K11/(1+'AMD'!B202)</f>
        <v>0</v>
      </c>
      <c r="L11" s="38">
        <f>'Yard'!L11/(1+'AMD'!C202)</f>
        <v>0</v>
      </c>
      <c r="M11" s="38">
        <f>'Yard'!M11/(1+'AMD'!D202)</f>
        <v>0</v>
      </c>
      <c r="N11" s="38">
        <f>'Yard'!N11/(1+'AMD'!E202)</f>
        <v>0</v>
      </c>
      <c r="O11" s="38">
        <f>'Yard'!O11/(1+'AMD'!F202)</f>
        <v>0</v>
      </c>
      <c r="P11" s="38">
        <f>'Yard'!P11/(1+'AMD'!G202)</f>
        <v>0</v>
      </c>
      <c r="Q11" s="38">
        <f>'Yard'!Q11/(1+'AMD'!H202)</f>
        <v>0</v>
      </c>
      <c r="R11" s="38">
        <f>'Yard'!R11/(1+'AMD'!I202)</f>
        <v>0</v>
      </c>
      <c r="S11" s="38">
        <f>'Yard'!S11/(1+'AMD'!J202)</f>
        <v>0</v>
      </c>
      <c r="T11" s="17"/>
    </row>
    <row r="13" spans="1:20" ht="21" customHeight="1">
      <c r="A13" s="1" t="s">
        <v>985</v>
      </c>
    </row>
    <row r="14" spans="1:20">
      <c r="A14" s="2" t="s">
        <v>986</v>
      </c>
    </row>
    <row r="15" spans="1:20">
      <c r="A15" s="2" t="s">
        <v>353</v>
      </c>
    </row>
    <row r="16" spans="1:20">
      <c r="A16" s="33" t="s">
        <v>987</v>
      </c>
    </row>
    <row r="17" spans="1:20">
      <c r="A17" s="33" t="s">
        <v>988</v>
      </c>
    </row>
    <row r="18" spans="1:20">
      <c r="A18" s="33" t="s">
        <v>989</v>
      </c>
    </row>
    <row r="19" spans="1:20">
      <c r="A19" s="33" t="s">
        <v>990</v>
      </c>
    </row>
    <row r="20" spans="1:20">
      <c r="A20" s="33" t="s">
        <v>739</v>
      </c>
    </row>
    <row r="21" spans="1:20">
      <c r="A21" s="33" t="s">
        <v>991</v>
      </c>
    </row>
    <row r="22" spans="1:20">
      <c r="A22" s="2" t="s">
        <v>992</v>
      </c>
    </row>
    <row r="24" spans="1:20">
      <c r="B24" s="15" t="s">
        <v>142</v>
      </c>
      <c r="C24" s="15" t="s">
        <v>308</v>
      </c>
      <c r="D24" s="15" t="s">
        <v>309</v>
      </c>
      <c r="E24" s="15" t="s">
        <v>310</v>
      </c>
      <c r="F24" s="15" t="s">
        <v>311</v>
      </c>
      <c r="G24" s="15" t="s">
        <v>312</v>
      </c>
      <c r="H24" s="15" t="s">
        <v>313</v>
      </c>
      <c r="I24" s="15" t="s">
        <v>314</v>
      </c>
      <c r="J24" s="15" t="s">
        <v>315</v>
      </c>
      <c r="K24" s="15" t="s">
        <v>296</v>
      </c>
      <c r="L24" s="15" t="s">
        <v>874</v>
      </c>
      <c r="M24" s="15" t="s">
        <v>875</v>
      </c>
      <c r="N24" s="15" t="s">
        <v>876</v>
      </c>
      <c r="O24" s="15" t="s">
        <v>877</v>
      </c>
      <c r="P24" s="15" t="s">
        <v>878</v>
      </c>
      <c r="Q24" s="15" t="s">
        <v>879</v>
      </c>
      <c r="R24" s="15" t="s">
        <v>880</v>
      </c>
      <c r="S24" s="15" t="s">
        <v>881</v>
      </c>
    </row>
    <row r="25" spans="1:20">
      <c r="A25" s="4" t="s">
        <v>174</v>
      </c>
      <c r="B25" s="38">
        <f>100*'AMD'!B41*'LAFs'!B$237*B$11*'Input'!$E$58/'Input'!$F$58*(1-'Contrib'!B$94)</f>
        <v>0</v>
      </c>
      <c r="C25" s="38">
        <f>100*'AMD'!C41*'LAFs'!C$237*C$11*'Input'!$E$58/'Input'!$F$58*(1-'Contrib'!C$94)</f>
        <v>0</v>
      </c>
      <c r="D25" s="38">
        <f>100*'AMD'!D41*'LAFs'!D$237*D$11*'Input'!$E$58/'Input'!$F$58*(1-'Contrib'!D$94)</f>
        <v>0</v>
      </c>
      <c r="E25" s="38">
        <f>100*'AMD'!E41*'LAFs'!E$237*E$11*'Input'!$E$58/'Input'!$F$58*(1-'Contrib'!E$94)</f>
        <v>0</v>
      </c>
      <c r="F25" s="38">
        <f>100*'AMD'!F41*'LAFs'!F$237*F$11*'Input'!$E$58/'Input'!$F$58*(1-'Contrib'!F$94)</f>
        <v>0</v>
      </c>
      <c r="G25" s="38">
        <f>100*'AMD'!G41*'LAFs'!G$237*G$11*'Input'!$E$58/'Input'!$F$58*(1-'Contrib'!G$94)</f>
        <v>0</v>
      </c>
      <c r="H25" s="38">
        <f>100*'AMD'!H41*'LAFs'!H$237*H$11*'Input'!$E$58/'Input'!$F$58*(1-'Contrib'!H$94)</f>
        <v>0</v>
      </c>
      <c r="I25" s="38">
        <f>100*'AMD'!I41*'LAFs'!I$237*I$11*'Input'!$E$58/'Input'!$F$58*(1-'Contrib'!I$94)</f>
        <v>0</v>
      </c>
      <c r="J25" s="38">
        <f>100*'AMD'!J41*'LAFs'!J$237*J$11*'Input'!$E$58/'Input'!$F$58*(1-'Contrib'!J$94)</f>
        <v>0</v>
      </c>
      <c r="K25" s="38">
        <f>100*'AMD'!B41*'LAFs'!B$237*K$11*'Input'!$E$58/'Input'!$F$58*(1-'Contrib'!K$94)</f>
        <v>0</v>
      </c>
      <c r="L25" s="38">
        <f>100*'AMD'!C41*'LAFs'!C$237*L$11*'Input'!$E$58/'Input'!$F$58*(1-'Contrib'!L$94)</f>
        <v>0</v>
      </c>
      <c r="M25" s="38">
        <f>100*'AMD'!D41*'LAFs'!D$237*M$11*'Input'!$E$58/'Input'!$F$58*(1-'Contrib'!M$94)</f>
        <v>0</v>
      </c>
      <c r="N25" s="38">
        <f>100*'AMD'!E41*'LAFs'!E$237*N$11*'Input'!$E$58/'Input'!$F$58*(1-'Contrib'!N$94)</f>
        <v>0</v>
      </c>
      <c r="O25" s="38">
        <f>100*'AMD'!F41*'LAFs'!F$237*O$11*'Input'!$E$58/'Input'!$F$58*(1-'Contrib'!O$94)</f>
        <v>0</v>
      </c>
      <c r="P25" s="38">
        <f>100*'AMD'!G41*'LAFs'!G$237*P$11*'Input'!$E$58/'Input'!$F$58*(1-'Contrib'!P$94)</f>
        <v>0</v>
      </c>
      <c r="Q25" s="38">
        <f>100*'AMD'!H41*'LAFs'!H$237*Q$11*'Input'!$E$58/'Input'!$F$58*(1-'Contrib'!Q$94)</f>
        <v>0</v>
      </c>
      <c r="R25" s="38">
        <f>100*'AMD'!I41*'LAFs'!I$237*R$11*'Input'!$E$58/'Input'!$F$58*(1-'Contrib'!R$94)</f>
        <v>0</v>
      </c>
      <c r="S25" s="38">
        <f>100*'AMD'!J41*'LAFs'!J$237*S$11*'Input'!$E$58/'Input'!$F$58*(1-'Contrib'!S$94)</f>
        <v>0</v>
      </c>
      <c r="T25" s="17"/>
    </row>
    <row r="26" spans="1:20">
      <c r="A26" s="4" t="s">
        <v>175</v>
      </c>
      <c r="B26" s="38">
        <f>100*'AMD'!B42*'LAFs'!B$238*B$11*'Input'!$E$58/'Input'!$F$58*(1-'Contrib'!B$95)</f>
        <v>0</v>
      </c>
      <c r="C26" s="38">
        <f>100*'AMD'!C42*'LAFs'!C$238*C$11*'Input'!$E$58/'Input'!$F$58*(1-'Contrib'!C$95)</f>
        <v>0</v>
      </c>
      <c r="D26" s="38">
        <f>100*'AMD'!D42*'LAFs'!D$238*D$11*'Input'!$E$58/'Input'!$F$58*(1-'Contrib'!D$95)</f>
        <v>0</v>
      </c>
      <c r="E26" s="38">
        <f>100*'AMD'!E42*'LAFs'!E$238*E$11*'Input'!$E$58/'Input'!$F$58*(1-'Contrib'!E$95)</f>
        <v>0</v>
      </c>
      <c r="F26" s="38">
        <f>100*'AMD'!F42*'LAFs'!F$238*F$11*'Input'!$E$58/'Input'!$F$58*(1-'Contrib'!F$95)</f>
        <v>0</v>
      </c>
      <c r="G26" s="38">
        <f>100*'AMD'!G42*'LAFs'!G$238*G$11*'Input'!$E$58/'Input'!$F$58*(1-'Contrib'!G$95)</f>
        <v>0</v>
      </c>
      <c r="H26" s="38">
        <f>100*'AMD'!H42*'LAFs'!H$238*H$11*'Input'!$E$58/'Input'!$F$58*(1-'Contrib'!H$95)</f>
        <v>0</v>
      </c>
      <c r="I26" s="38">
        <f>100*'AMD'!I42*'LAFs'!I$238*I$11*'Input'!$E$58/'Input'!$F$58*(1-'Contrib'!I$95)</f>
        <v>0</v>
      </c>
      <c r="J26" s="38">
        <f>100*'AMD'!J42*'LAFs'!J$238*J$11*'Input'!$E$58/'Input'!$F$58*(1-'Contrib'!J$95)</f>
        <v>0</v>
      </c>
      <c r="K26" s="38">
        <f>100*'AMD'!B42*'LAFs'!B$238*K$11*'Input'!$E$58/'Input'!$F$58*(1-'Contrib'!K$95)</f>
        <v>0</v>
      </c>
      <c r="L26" s="38">
        <f>100*'AMD'!C42*'LAFs'!C$238*L$11*'Input'!$E$58/'Input'!$F$58*(1-'Contrib'!L$95)</f>
        <v>0</v>
      </c>
      <c r="M26" s="38">
        <f>100*'AMD'!D42*'LAFs'!D$238*M$11*'Input'!$E$58/'Input'!$F$58*(1-'Contrib'!M$95)</f>
        <v>0</v>
      </c>
      <c r="N26" s="38">
        <f>100*'AMD'!E42*'LAFs'!E$238*N$11*'Input'!$E$58/'Input'!$F$58*(1-'Contrib'!N$95)</f>
        <v>0</v>
      </c>
      <c r="O26" s="38">
        <f>100*'AMD'!F42*'LAFs'!F$238*O$11*'Input'!$E$58/'Input'!$F$58*(1-'Contrib'!O$95)</f>
        <v>0</v>
      </c>
      <c r="P26" s="38">
        <f>100*'AMD'!G42*'LAFs'!G$238*P$11*'Input'!$E$58/'Input'!$F$58*(1-'Contrib'!P$95)</f>
        <v>0</v>
      </c>
      <c r="Q26" s="38">
        <f>100*'AMD'!H42*'LAFs'!H$238*Q$11*'Input'!$E$58/'Input'!$F$58*(1-'Contrib'!Q$95)</f>
        <v>0</v>
      </c>
      <c r="R26" s="38">
        <f>100*'AMD'!I42*'LAFs'!I$238*R$11*'Input'!$E$58/'Input'!$F$58*(1-'Contrib'!R$95)</f>
        <v>0</v>
      </c>
      <c r="S26" s="38">
        <f>100*'AMD'!J42*'LAFs'!J$238*S$11*'Input'!$E$58/'Input'!$F$58*(1-'Contrib'!S$95)</f>
        <v>0</v>
      </c>
      <c r="T26" s="17"/>
    </row>
    <row r="27" spans="1:20">
      <c r="A27" s="4" t="s">
        <v>211</v>
      </c>
      <c r="B27" s="38">
        <f>100*'AMD'!B43*'LAFs'!B$239*B$11*'Input'!$E$58/'Input'!$F$58*(1-'Contrib'!B$96)</f>
        <v>0</v>
      </c>
      <c r="C27" s="38">
        <f>100*'AMD'!C43*'LAFs'!C$239*C$11*'Input'!$E$58/'Input'!$F$58*(1-'Contrib'!C$96)</f>
        <v>0</v>
      </c>
      <c r="D27" s="38">
        <f>100*'AMD'!D43*'LAFs'!D$239*D$11*'Input'!$E$58/'Input'!$F$58*(1-'Contrib'!D$96)</f>
        <v>0</v>
      </c>
      <c r="E27" s="38">
        <f>100*'AMD'!E43*'LAFs'!E$239*E$11*'Input'!$E$58/'Input'!$F$58*(1-'Contrib'!E$96)</f>
        <v>0</v>
      </c>
      <c r="F27" s="38">
        <f>100*'AMD'!F43*'LAFs'!F$239*F$11*'Input'!$E$58/'Input'!$F$58*(1-'Contrib'!F$96)</f>
        <v>0</v>
      </c>
      <c r="G27" s="38">
        <f>100*'AMD'!G43*'LAFs'!G$239*G$11*'Input'!$E$58/'Input'!$F$58*(1-'Contrib'!G$96)</f>
        <v>0</v>
      </c>
      <c r="H27" s="38">
        <f>100*'AMD'!H43*'LAFs'!H$239*H$11*'Input'!$E$58/'Input'!$F$58*(1-'Contrib'!H$96)</f>
        <v>0</v>
      </c>
      <c r="I27" s="38">
        <f>100*'AMD'!I43*'LAFs'!I$239*I$11*'Input'!$E$58/'Input'!$F$58*(1-'Contrib'!I$96)</f>
        <v>0</v>
      </c>
      <c r="J27" s="38">
        <f>100*'AMD'!J43*'LAFs'!J$239*J$11*'Input'!$E$58/'Input'!$F$58*(1-'Contrib'!J$96)</f>
        <v>0</v>
      </c>
      <c r="K27" s="38">
        <f>100*'AMD'!B43*'LAFs'!B$239*K$11*'Input'!$E$58/'Input'!$F$58*(1-'Contrib'!K$96)</f>
        <v>0</v>
      </c>
      <c r="L27" s="38">
        <f>100*'AMD'!C43*'LAFs'!C$239*L$11*'Input'!$E$58/'Input'!$F$58*(1-'Contrib'!L$96)</f>
        <v>0</v>
      </c>
      <c r="M27" s="38">
        <f>100*'AMD'!D43*'LAFs'!D$239*M$11*'Input'!$E$58/'Input'!$F$58*(1-'Contrib'!M$96)</f>
        <v>0</v>
      </c>
      <c r="N27" s="38">
        <f>100*'AMD'!E43*'LAFs'!E$239*N$11*'Input'!$E$58/'Input'!$F$58*(1-'Contrib'!N$96)</f>
        <v>0</v>
      </c>
      <c r="O27" s="38">
        <f>100*'AMD'!F43*'LAFs'!F$239*O$11*'Input'!$E$58/'Input'!$F$58*(1-'Contrib'!O$96)</f>
        <v>0</v>
      </c>
      <c r="P27" s="38">
        <f>100*'AMD'!G43*'LAFs'!G$239*P$11*'Input'!$E$58/'Input'!$F$58*(1-'Contrib'!P$96)</f>
        <v>0</v>
      </c>
      <c r="Q27" s="38">
        <f>100*'AMD'!H43*'LAFs'!H$239*Q$11*'Input'!$E$58/'Input'!$F$58*(1-'Contrib'!Q$96)</f>
        <v>0</v>
      </c>
      <c r="R27" s="38">
        <f>100*'AMD'!I43*'LAFs'!I$239*R$11*'Input'!$E$58/'Input'!$F$58*(1-'Contrib'!R$96)</f>
        <v>0</v>
      </c>
      <c r="S27" s="38">
        <f>100*'AMD'!J43*'LAFs'!J$239*S$11*'Input'!$E$58/'Input'!$F$58*(1-'Contrib'!S$96)</f>
        <v>0</v>
      </c>
      <c r="T27" s="17"/>
    </row>
    <row r="28" spans="1:20">
      <c r="A28" s="4" t="s">
        <v>176</v>
      </c>
      <c r="B28" s="38">
        <f>100*'AMD'!B44*'LAFs'!B$240*B$11*'Input'!$E$58/'Input'!$F$58*(1-'Contrib'!B$97)</f>
        <v>0</v>
      </c>
      <c r="C28" s="38">
        <f>100*'AMD'!C44*'LAFs'!C$240*C$11*'Input'!$E$58/'Input'!$F$58*(1-'Contrib'!C$97)</f>
        <v>0</v>
      </c>
      <c r="D28" s="38">
        <f>100*'AMD'!D44*'LAFs'!D$240*D$11*'Input'!$E$58/'Input'!$F$58*(1-'Contrib'!D$97)</f>
        <v>0</v>
      </c>
      <c r="E28" s="38">
        <f>100*'AMD'!E44*'LAFs'!E$240*E$11*'Input'!$E$58/'Input'!$F$58*(1-'Contrib'!E$97)</f>
        <v>0</v>
      </c>
      <c r="F28" s="38">
        <f>100*'AMD'!F44*'LAFs'!F$240*F$11*'Input'!$E$58/'Input'!$F$58*(1-'Contrib'!F$97)</f>
        <v>0</v>
      </c>
      <c r="G28" s="38">
        <f>100*'AMD'!G44*'LAFs'!G$240*G$11*'Input'!$E$58/'Input'!$F$58*(1-'Contrib'!G$97)</f>
        <v>0</v>
      </c>
      <c r="H28" s="38">
        <f>100*'AMD'!H44*'LAFs'!H$240*H$11*'Input'!$E$58/'Input'!$F$58*(1-'Contrib'!H$97)</f>
        <v>0</v>
      </c>
      <c r="I28" s="38">
        <f>100*'AMD'!I44*'LAFs'!I$240*I$11*'Input'!$E$58/'Input'!$F$58*(1-'Contrib'!I$97)</f>
        <v>0</v>
      </c>
      <c r="J28" s="38">
        <f>100*'AMD'!J44*'LAFs'!J$240*J$11*'Input'!$E$58/'Input'!$F$58*(1-'Contrib'!J$97)</f>
        <v>0</v>
      </c>
      <c r="K28" s="38">
        <f>100*'AMD'!B44*'LAFs'!B$240*K$11*'Input'!$E$58/'Input'!$F$58*(1-'Contrib'!K$97)</f>
        <v>0</v>
      </c>
      <c r="L28" s="38">
        <f>100*'AMD'!C44*'LAFs'!C$240*L$11*'Input'!$E$58/'Input'!$F$58*(1-'Contrib'!L$97)</f>
        <v>0</v>
      </c>
      <c r="M28" s="38">
        <f>100*'AMD'!D44*'LAFs'!D$240*M$11*'Input'!$E$58/'Input'!$F$58*(1-'Contrib'!M$97)</f>
        <v>0</v>
      </c>
      <c r="N28" s="38">
        <f>100*'AMD'!E44*'LAFs'!E$240*N$11*'Input'!$E$58/'Input'!$F$58*(1-'Contrib'!N$97)</f>
        <v>0</v>
      </c>
      <c r="O28" s="38">
        <f>100*'AMD'!F44*'LAFs'!F$240*O$11*'Input'!$E$58/'Input'!$F$58*(1-'Contrib'!O$97)</f>
        <v>0</v>
      </c>
      <c r="P28" s="38">
        <f>100*'AMD'!G44*'LAFs'!G$240*P$11*'Input'!$E$58/'Input'!$F$58*(1-'Contrib'!P$97)</f>
        <v>0</v>
      </c>
      <c r="Q28" s="38">
        <f>100*'AMD'!H44*'LAFs'!H$240*Q$11*'Input'!$E$58/'Input'!$F$58*(1-'Contrib'!Q$97)</f>
        <v>0</v>
      </c>
      <c r="R28" s="38">
        <f>100*'AMD'!I44*'LAFs'!I$240*R$11*'Input'!$E$58/'Input'!$F$58*(1-'Contrib'!R$97)</f>
        <v>0</v>
      </c>
      <c r="S28" s="38">
        <f>100*'AMD'!J44*'LAFs'!J$240*S$11*'Input'!$E$58/'Input'!$F$58*(1-'Contrib'!S$97)</f>
        <v>0</v>
      </c>
      <c r="T28" s="17"/>
    </row>
    <row r="29" spans="1:20">
      <c r="A29" s="4" t="s">
        <v>177</v>
      </c>
      <c r="B29" s="38">
        <f>100*'AMD'!B45*'LAFs'!B$241*B$11*'Input'!$E$58/'Input'!$F$58*(1-'Contrib'!B$98)</f>
        <v>0</v>
      </c>
      <c r="C29" s="38">
        <f>100*'AMD'!C45*'LAFs'!C$241*C$11*'Input'!$E$58/'Input'!$F$58*(1-'Contrib'!C$98)</f>
        <v>0</v>
      </c>
      <c r="D29" s="38">
        <f>100*'AMD'!D45*'LAFs'!D$241*D$11*'Input'!$E$58/'Input'!$F$58*(1-'Contrib'!D$98)</f>
        <v>0</v>
      </c>
      <c r="E29" s="38">
        <f>100*'AMD'!E45*'LAFs'!E$241*E$11*'Input'!$E$58/'Input'!$F$58*(1-'Contrib'!E$98)</f>
        <v>0</v>
      </c>
      <c r="F29" s="38">
        <f>100*'AMD'!F45*'LAFs'!F$241*F$11*'Input'!$E$58/'Input'!$F$58*(1-'Contrib'!F$98)</f>
        <v>0</v>
      </c>
      <c r="G29" s="38">
        <f>100*'AMD'!G45*'LAFs'!G$241*G$11*'Input'!$E$58/'Input'!$F$58*(1-'Contrib'!G$98)</f>
        <v>0</v>
      </c>
      <c r="H29" s="38">
        <f>100*'AMD'!H45*'LAFs'!H$241*H$11*'Input'!$E$58/'Input'!$F$58*(1-'Contrib'!H$98)</f>
        <v>0</v>
      </c>
      <c r="I29" s="38">
        <f>100*'AMD'!I45*'LAFs'!I$241*I$11*'Input'!$E$58/'Input'!$F$58*(1-'Contrib'!I$98)</f>
        <v>0</v>
      </c>
      <c r="J29" s="38">
        <f>100*'AMD'!J45*'LAFs'!J$241*J$11*'Input'!$E$58/'Input'!$F$58*(1-'Contrib'!J$98)</f>
        <v>0</v>
      </c>
      <c r="K29" s="38">
        <f>100*'AMD'!B45*'LAFs'!B$241*K$11*'Input'!$E$58/'Input'!$F$58*(1-'Contrib'!K$98)</f>
        <v>0</v>
      </c>
      <c r="L29" s="38">
        <f>100*'AMD'!C45*'LAFs'!C$241*L$11*'Input'!$E$58/'Input'!$F$58*(1-'Contrib'!L$98)</f>
        <v>0</v>
      </c>
      <c r="M29" s="38">
        <f>100*'AMD'!D45*'LAFs'!D$241*M$11*'Input'!$E$58/'Input'!$F$58*(1-'Contrib'!M$98)</f>
        <v>0</v>
      </c>
      <c r="N29" s="38">
        <f>100*'AMD'!E45*'LAFs'!E$241*N$11*'Input'!$E$58/'Input'!$F$58*(1-'Contrib'!N$98)</f>
        <v>0</v>
      </c>
      <c r="O29" s="38">
        <f>100*'AMD'!F45*'LAFs'!F$241*O$11*'Input'!$E$58/'Input'!$F$58*(1-'Contrib'!O$98)</f>
        <v>0</v>
      </c>
      <c r="P29" s="38">
        <f>100*'AMD'!G45*'LAFs'!G$241*P$11*'Input'!$E$58/'Input'!$F$58*(1-'Contrib'!P$98)</f>
        <v>0</v>
      </c>
      <c r="Q29" s="38">
        <f>100*'AMD'!H45*'LAFs'!H$241*Q$11*'Input'!$E$58/'Input'!$F$58*(1-'Contrib'!Q$98)</f>
        <v>0</v>
      </c>
      <c r="R29" s="38">
        <f>100*'AMD'!I45*'LAFs'!I$241*R$11*'Input'!$E$58/'Input'!$F$58*(1-'Contrib'!R$98)</f>
        <v>0</v>
      </c>
      <c r="S29" s="38">
        <f>100*'AMD'!J45*'LAFs'!J$241*S$11*'Input'!$E$58/'Input'!$F$58*(1-'Contrib'!S$98)</f>
        <v>0</v>
      </c>
      <c r="T29" s="17"/>
    </row>
    <row r="30" spans="1:20">
      <c r="A30" s="4" t="s">
        <v>221</v>
      </c>
      <c r="B30" s="38">
        <f>100*'AMD'!B46*'LAFs'!B$242*B$11*'Input'!$E$58/'Input'!$F$58*(1-'Contrib'!B$99)</f>
        <v>0</v>
      </c>
      <c r="C30" s="38">
        <f>100*'AMD'!C46*'LAFs'!C$242*C$11*'Input'!$E$58/'Input'!$F$58*(1-'Contrib'!C$99)</f>
        <v>0</v>
      </c>
      <c r="D30" s="38">
        <f>100*'AMD'!D46*'LAFs'!D$242*D$11*'Input'!$E$58/'Input'!$F$58*(1-'Contrib'!D$99)</f>
        <v>0</v>
      </c>
      <c r="E30" s="38">
        <f>100*'AMD'!E46*'LAFs'!E$242*E$11*'Input'!$E$58/'Input'!$F$58*(1-'Contrib'!E$99)</f>
        <v>0</v>
      </c>
      <c r="F30" s="38">
        <f>100*'AMD'!F46*'LAFs'!F$242*F$11*'Input'!$E$58/'Input'!$F$58*(1-'Contrib'!F$99)</f>
        <v>0</v>
      </c>
      <c r="G30" s="38">
        <f>100*'AMD'!G46*'LAFs'!G$242*G$11*'Input'!$E$58/'Input'!$F$58*(1-'Contrib'!G$99)</f>
        <v>0</v>
      </c>
      <c r="H30" s="38">
        <f>100*'AMD'!H46*'LAFs'!H$242*H$11*'Input'!$E$58/'Input'!$F$58*(1-'Contrib'!H$99)</f>
        <v>0</v>
      </c>
      <c r="I30" s="38">
        <f>100*'AMD'!I46*'LAFs'!I$242*I$11*'Input'!$E$58/'Input'!$F$58*(1-'Contrib'!I$99)</f>
        <v>0</v>
      </c>
      <c r="J30" s="38">
        <f>100*'AMD'!J46*'LAFs'!J$242*J$11*'Input'!$E$58/'Input'!$F$58*(1-'Contrib'!J$99)</f>
        <v>0</v>
      </c>
      <c r="K30" s="38">
        <f>100*'AMD'!B46*'LAFs'!B$242*K$11*'Input'!$E$58/'Input'!$F$58*(1-'Contrib'!K$99)</f>
        <v>0</v>
      </c>
      <c r="L30" s="38">
        <f>100*'AMD'!C46*'LAFs'!C$242*L$11*'Input'!$E$58/'Input'!$F$58*(1-'Contrib'!L$99)</f>
        <v>0</v>
      </c>
      <c r="M30" s="38">
        <f>100*'AMD'!D46*'LAFs'!D$242*M$11*'Input'!$E$58/'Input'!$F$58*(1-'Contrib'!M$99)</f>
        <v>0</v>
      </c>
      <c r="N30" s="38">
        <f>100*'AMD'!E46*'LAFs'!E$242*N$11*'Input'!$E$58/'Input'!$F$58*(1-'Contrib'!N$99)</f>
        <v>0</v>
      </c>
      <c r="O30" s="38">
        <f>100*'AMD'!F46*'LAFs'!F$242*O$11*'Input'!$E$58/'Input'!$F$58*(1-'Contrib'!O$99)</f>
        <v>0</v>
      </c>
      <c r="P30" s="38">
        <f>100*'AMD'!G46*'LAFs'!G$242*P$11*'Input'!$E$58/'Input'!$F$58*(1-'Contrib'!P$99)</f>
        <v>0</v>
      </c>
      <c r="Q30" s="38">
        <f>100*'AMD'!H46*'LAFs'!H$242*Q$11*'Input'!$E$58/'Input'!$F$58*(1-'Contrib'!Q$99)</f>
        <v>0</v>
      </c>
      <c r="R30" s="38">
        <f>100*'AMD'!I46*'LAFs'!I$242*R$11*'Input'!$E$58/'Input'!$F$58*(1-'Contrib'!R$99)</f>
        <v>0</v>
      </c>
      <c r="S30" s="38">
        <f>100*'AMD'!J46*'LAFs'!J$242*S$11*'Input'!$E$58/'Input'!$F$58*(1-'Contrib'!S$99)</f>
        <v>0</v>
      </c>
      <c r="T30" s="17"/>
    </row>
    <row r="31" spans="1:20">
      <c r="A31" s="4" t="s">
        <v>178</v>
      </c>
      <c r="B31" s="38">
        <f>100*'AMD'!B47*'LAFs'!B$243*B$11*'Input'!$E$58/'Input'!$F$58*(1-'Contrib'!B$100)</f>
        <v>0</v>
      </c>
      <c r="C31" s="38">
        <f>100*'AMD'!C47*'LAFs'!C$243*C$11*'Input'!$E$58/'Input'!$F$58*(1-'Contrib'!C$100)</f>
        <v>0</v>
      </c>
      <c r="D31" s="38">
        <f>100*'AMD'!D47*'LAFs'!D$243*D$11*'Input'!$E$58/'Input'!$F$58*(1-'Contrib'!D$100)</f>
        <v>0</v>
      </c>
      <c r="E31" s="38">
        <f>100*'AMD'!E47*'LAFs'!E$243*E$11*'Input'!$E$58/'Input'!$F$58*(1-'Contrib'!E$100)</f>
        <v>0</v>
      </c>
      <c r="F31" s="38">
        <f>100*'AMD'!F47*'LAFs'!F$243*F$11*'Input'!$E$58/'Input'!$F$58*(1-'Contrib'!F$100)</f>
        <v>0</v>
      </c>
      <c r="G31" s="38">
        <f>100*'AMD'!G47*'LAFs'!G$243*G$11*'Input'!$E$58/'Input'!$F$58*(1-'Contrib'!G$100)</f>
        <v>0</v>
      </c>
      <c r="H31" s="38">
        <f>100*'AMD'!H47*'LAFs'!H$243*H$11*'Input'!$E$58/'Input'!$F$58*(1-'Contrib'!H$100)</f>
        <v>0</v>
      </c>
      <c r="I31" s="38">
        <f>100*'AMD'!I47*'LAFs'!I$243*I$11*'Input'!$E$58/'Input'!$F$58*(1-'Contrib'!I$100)</f>
        <v>0</v>
      </c>
      <c r="J31" s="38">
        <f>100*'AMD'!J47*'LAFs'!J$243*J$11*'Input'!$E$58/'Input'!$F$58*(1-'Contrib'!J$100)</f>
        <v>0</v>
      </c>
      <c r="K31" s="38">
        <f>100*'AMD'!B47*'LAFs'!B$243*K$11*'Input'!$E$58/'Input'!$F$58*(1-'Contrib'!K$100)</f>
        <v>0</v>
      </c>
      <c r="L31" s="38">
        <f>100*'AMD'!C47*'LAFs'!C$243*L$11*'Input'!$E$58/'Input'!$F$58*(1-'Contrib'!L$100)</f>
        <v>0</v>
      </c>
      <c r="M31" s="38">
        <f>100*'AMD'!D47*'LAFs'!D$243*M$11*'Input'!$E$58/'Input'!$F$58*(1-'Contrib'!M$100)</f>
        <v>0</v>
      </c>
      <c r="N31" s="38">
        <f>100*'AMD'!E47*'LAFs'!E$243*N$11*'Input'!$E$58/'Input'!$F$58*(1-'Contrib'!N$100)</f>
        <v>0</v>
      </c>
      <c r="O31" s="38">
        <f>100*'AMD'!F47*'LAFs'!F$243*O$11*'Input'!$E$58/'Input'!$F$58*(1-'Contrib'!O$100)</f>
        <v>0</v>
      </c>
      <c r="P31" s="38">
        <f>100*'AMD'!G47*'LAFs'!G$243*P$11*'Input'!$E$58/'Input'!$F$58*(1-'Contrib'!P$100)</f>
        <v>0</v>
      </c>
      <c r="Q31" s="38">
        <f>100*'AMD'!H47*'LAFs'!H$243*Q$11*'Input'!$E$58/'Input'!$F$58*(1-'Contrib'!Q$100)</f>
        <v>0</v>
      </c>
      <c r="R31" s="38">
        <f>100*'AMD'!I47*'LAFs'!I$243*R$11*'Input'!$E$58/'Input'!$F$58*(1-'Contrib'!R$100)</f>
        <v>0</v>
      </c>
      <c r="S31" s="38">
        <f>100*'AMD'!J47*'LAFs'!J$243*S$11*'Input'!$E$58/'Input'!$F$58*(1-'Contrib'!S$100)</f>
        <v>0</v>
      </c>
      <c r="T31" s="17"/>
    </row>
    <row r="32" spans="1:20">
      <c r="A32" s="4" t="s">
        <v>179</v>
      </c>
      <c r="B32" s="38">
        <f>100*'AMD'!B48*'LAFs'!B$244*B$11*'Input'!$E$58/'Input'!$F$58*(1-'Contrib'!B$101)</f>
        <v>0</v>
      </c>
      <c r="C32" s="38">
        <f>100*'AMD'!C48*'LAFs'!C$244*C$11*'Input'!$E$58/'Input'!$F$58*(1-'Contrib'!C$101)</f>
        <v>0</v>
      </c>
      <c r="D32" s="38">
        <f>100*'AMD'!D48*'LAFs'!D$244*D$11*'Input'!$E$58/'Input'!$F$58*(1-'Contrib'!D$101)</f>
        <v>0</v>
      </c>
      <c r="E32" s="38">
        <f>100*'AMD'!E48*'LAFs'!E$244*E$11*'Input'!$E$58/'Input'!$F$58*(1-'Contrib'!E$101)</f>
        <v>0</v>
      </c>
      <c r="F32" s="38">
        <f>100*'AMD'!F48*'LAFs'!F$244*F$11*'Input'!$E$58/'Input'!$F$58*(1-'Contrib'!F$101)</f>
        <v>0</v>
      </c>
      <c r="G32" s="38">
        <f>100*'AMD'!G48*'LAFs'!G$244*G$11*'Input'!$E$58/'Input'!$F$58*(1-'Contrib'!G$101)</f>
        <v>0</v>
      </c>
      <c r="H32" s="38">
        <f>100*'AMD'!H48*'LAFs'!H$244*H$11*'Input'!$E$58/'Input'!$F$58*(1-'Contrib'!H$101)</f>
        <v>0</v>
      </c>
      <c r="I32" s="38">
        <f>100*'AMD'!I48*'LAFs'!I$244*I$11*'Input'!$E$58/'Input'!$F$58*(1-'Contrib'!I$101)</f>
        <v>0</v>
      </c>
      <c r="J32" s="38">
        <f>100*'AMD'!J48*'LAFs'!J$244*J$11*'Input'!$E$58/'Input'!$F$58*(1-'Contrib'!J$101)</f>
        <v>0</v>
      </c>
      <c r="K32" s="38">
        <f>100*'AMD'!B48*'LAFs'!B$244*K$11*'Input'!$E$58/'Input'!$F$58*(1-'Contrib'!K$101)</f>
        <v>0</v>
      </c>
      <c r="L32" s="38">
        <f>100*'AMD'!C48*'LAFs'!C$244*L$11*'Input'!$E$58/'Input'!$F$58*(1-'Contrib'!L$101)</f>
        <v>0</v>
      </c>
      <c r="M32" s="38">
        <f>100*'AMD'!D48*'LAFs'!D$244*M$11*'Input'!$E$58/'Input'!$F$58*(1-'Contrib'!M$101)</f>
        <v>0</v>
      </c>
      <c r="N32" s="38">
        <f>100*'AMD'!E48*'LAFs'!E$244*N$11*'Input'!$E$58/'Input'!$F$58*(1-'Contrib'!N$101)</f>
        <v>0</v>
      </c>
      <c r="O32" s="38">
        <f>100*'AMD'!F48*'LAFs'!F$244*O$11*'Input'!$E$58/'Input'!$F$58*(1-'Contrib'!O$101)</f>
        <v>0</v>
      </c>
      <c r="P32" s="38">
        <f>100*'AMD'!G48*'LAFs'!G$244*P$11*'Input'!$E$58/'Input'!$F$58*(1-'Contrib'!P$101)</f>
        <v>0</v>
      </c>
      <c r="Q32" s="38">
        <f>100*'AMD'!H48*'LAFs'!H$244*Q$11*'Input'!$E$58/'Input'!$F$58*(1-'Contrib'!Q$101)</f>
        <v>0</v>
      </c>
      <c r="R32" s="38">
        <f>100*'AMD'!I48*'LAFs'!I$244*R$11*'Input'!$E$58/'Input'!$F$58*(1-'Contrib'!R$101)</f>
        <v>0</v>
      </c>
      <c r="S32" s="38">
        <f>100*'AMD'!J48*'LAFs'!J$244*S$11*'Input'!$E$58/'Input'!$F$58*(1-'Contrib'!S$101)</f>
        <v>0</v>
      </c>
      <c r="T32" s="17"/>
    </row>
    <row r="33" spans="1:20">
      <c r="A33" s="4" t="s">
        <v>195</v>
      </c>
      <c r="B33" s="38">
        <f>100*'AMD'!B49*'LAFs'!B$245*B$11*'Input'!$E$58/'Input'!$F$58*(1-'Contrib'!B$102)</f>
        <v>0</v>
      </c>
      <c r="C33" s="38">
        <f>100*'AMD'!C49*'LAFs'!C$245*C$11*'Input'!$E$58/'Input'!$F$58*(1-'Contrib'!C$102)</f>
        <v>0</v>
      </c>
      <c r="D33" s="38">
        <f>100*'AMD'!D49*'LAFs'!D$245*D$11*'Input'!$E$58/'Input'!$F$58*(1-'Contrib'!D$102)</f>
        <v>0</v>
      </c>
      <c r="E33" s="38">
        <f>100*'AMD'!E49*'LAFs'!E$245*E$11*'Input'!$E$58/'Input'!$F$58*(1-'Contrib'!E$102)</f>
        <v>0</v>
      </c>
      <c r="F33" s="38">
        <f>100*'AMD'!F49*'LAFs'!F$245*F$11*'Input'!$E$58/'Input'!$F$58*(1-'Contrib'!F$102)</f>
        <v>0</v>
      </c>
      <c r="G33" s="38">
        <f>100*'AMD'!G49*'LAFs'!G$245*G$11*'Input'!$E$58/'Input'!$F$58*(1-'Contrib'!G$102)</f>
        <v>0</v>
      </c>
      <c r="H33" s="38">
        <f>100*'AMD'!H49*'LAFs'!H$245*H$11*'Input'!$E$58/'Input'!$F$58*(1-'Contrib'!H$102)</f>
        <v>0</v>
      </c>
      <c r="I33" s="38">
        <f>100*'AMD'!I49*'LAFs'!I$245*I$11*'Input'!$E$58/'Input'!$F$58*(1-'Contrib'!I$102)</f>
        <v>0</v>
      </c>
      <c r="J33" s="38">
        <f>100*'AMD'!J49*'LAFs'!J$245*J$11*'Input'!$E$58/'Input'!$F$58*(1-'Contrib'!J$102)</f>
        <v>0</v>
      </c>
      <c r="K33" s="38">
        <f>100*'AMD'!B49*'LAFs'!B$245*K$11*'Input'!$E$58/'Input'!$F$58*(1-'Contrib'!K$102)</f>
        <v>0</v>
      </c>
      <c r="L33" s="38">
        <f>100*'AMD'!C49*'LAFs'!C$245*L$11*'Input'!$E$58/'Input'!$F$58*(1-'Contrib'!L$102)</f>
        <v>0</v>
      </c>
      <c r="M33" s="38">
        <f>100*'AMD'!D49*'LAFs'!D$245*M$11*'Input'!$E$58/'Input'!$F$58*(1-'Contrib'!M$102)</f>
        <v>0</v>
      </c>
      <c r="N33" s="38">
        <f>100*'AMD'!E49*'LAFs'!E$245*N$11*'Input'!$E$58/'Input'!$F$58*(1-'Contrib'!N$102)</f>
        <v>0</v>
      </c>
      <c r="O33" s="38">
        <f>100*'AMD'!F49*'LAFs'!F$245*O$11*'Input'!$E$58/'Input'!$F$58*(1-'Contrib'!O$102)</f>
        <v>0</v>
      </c>
      <c r="P33" s="38">
        <f>100*'AMD'!G49*'LAFs'!G$245*P$11*'Input'!$E$58/'Input'!$F$58*(1-'Contrib'!P$102)</f>
        <v>0</v>
      </c>
      <c r="Q33" s="38">
        <f>100*'AMD'!H49*'LAFs'!H$245*Q$11*'Input'!$E$58/'Input'!$F$58*(1-'Contrib'!Q$102)</f>
        <v>0</v>
      </c>
      <c r="R33" s="38">
        <f>100*'AMD'!I49*'LAFs'!I$245*R$11*'Input'!$E$58/'Input'!$F$58*(1-'Contrib'!R$102)</f>
        <v>0</v>
      </c>
      <c r="S33" s="38">
        <f>100*'AMD'!J49*'LAFs'!J$245*S$11*'Input'!$E$58/'Input'!$F$58*(1-'Contrib'!S$102)</f>
        <v>0</v>
      </c>
      <c r="T33" s="17"/>
    </row>
    <row r="34" spans="1:20">
      <c r="A34" s="4" t="s">
        <v>180</v>
      </c>
      <c r="B34" s="38">
        <f>100*'AMD'!B50*'LAFs'!B$246*B$11*'Input'!$E$58/'Input'!$F$58*(1-'Contrib'!B$103)</f>
        <v>0</v>
      </c>
      <c r="C34" s="38">
        <f>100*'AMD'!C50*'LAFs'!C$246*C$11*'Input'!$E$58/'Input'!$F$58*(1-'Contrib'!C$103)</f>
        <v>0</v>
      </c>
      <c r="D34" s="38">
        <f>100*'AMD'!D50*'LAFs'!D$246*D$11*'Input'!$E$58/'Input'!$F$58*(1-'Contrib'!D$103)</f>
        <v>0</v>
      </c>
      <c r="E34" s="38">
        <f>100*'AMD'!E50*'LAFs'!E$246*E$11*'Input'!$E$58/'Input'!$F$58*(1-'Contrib'!E$103)</f>
        <v>0</v>
      </c>
      <c r="F34" s="38">
        <f>100*'AMD'!F50*'LAFs'!F$246*F$11*'Input'!$E$58/'Input'!$F$58*(1-'Contrib'!F$103)</f>
        <v>0</v>
      </c>
      <c r="G34" s="38">
        <f>100*'AMD'!G50*'LAFs'!G$246*G$11*'Input'!$E$58/'Input'!$F$58*(1-'Contrib'!G$103)</f>
        <v>0</v>
      </c>
      <c r="H34" s="38">
        <f>100*'AMD'!H50*'LAFs'!H$246*H$11*'Input'!$E$58/'Input'!$F$58*(1-'Contrib'!H$103)</f>
        <v>0</v>
      </c>
      <c r="I34" s="38">
        <f>100*'AMD'!I50*'LAFs'!I$246*I$11*'Input'!$E$58/'Input'!$F$58*(1-'Contrib'!I$103)</f>
        <v>0</v>
      </c>
      <c r="J34" s="38">
        <f>100*'AMD'!J50*'LAFs'!J$246*J$11*'Input'!$E$58/'Input'!$F$58*(1-'Contrib'!J$103)</f>
        <v>0</v>
      </c>
      <c r="K34" s="38">
        <f>100*'AMD'!B50*'LAFs'!B$246*K$11*'Input'!$E$58/'Input'!$F$58*(1-'Contrib'!K$103)</f>
        <v>0</v>
      </c>
      <c r="L34" s="38">
        <f>100*'AMD'!C50*'LAFs'!C$246*L$11*'Input'!$E$58/'Input'!$F$58*(1-'Contrib'!L$103)</f>
        <v>0</v>
      </c>
      <c r="M34" s="38">
        <f>100*'AMD'!D50*'LAFs'!D$246*M$11*'Input'!$E$58/'Input'!$F$58*(1-'Contrib'!M$103)</f>
        <v>0</v>
      </c>
      <c r="N34" s="38">
        <f>100*'AMD'!E50*'LAFs'!E$246*N$11*'Input'!$E$58/'Input'!$F$58*(1-'Contrib'!N$103)</f>
        <v>0</v>
      </c>
      <c r="O34" s="38">
        <f>100*'AMD'!F50*'LAFs'!F$246*O$11*'Input'!$E$58/'Input'!$F$58*(1-'Contrib'!O$103)</f>
        <v>0</v>
      </c>
      <c r="P34" s="38">
        <f>100*'AMD'!G50*'LAFs'!G$246*P$11*'Input'!$E$58/'Input'!$F$58*(1-'Contrib'!P$103)</f>
        <v>0</v>
      </c>
      <c r="Q34" s="38">
        <f>100*'AMD'!H50*'LAFs'!H$246*Q$11*'Input'!$E$58/'Input'!$F$58*(1-'Contrib'!Q$103)</f>
        <v>0</v>
      </c>
      <c r="R34" s="38">
        <f>100*'AMD'!I50*'LAFs'!I$246*R$11*'Input'!$E$58/'Input'!$F$58*(1-'Contrib'!R$103)</f>
        <v>0</v>
      </c>
      <c r="S34" s="38">
        <f>100*'AMD'!J50*'LAFs'!J$246*S$11*'Input'!$E$58/'Input'!$F$58*(1-'Contrib'!S$103)</f>
        <v>0</v>
      </c>
      <c r="T34" s="17"/>
    </row>
    <row r="35" spans="1:20">
      <c r="A35" s="4" t="s">
        <v>181</v>
      </c>
      <c r="B35" s="38">
        <f>100*'AMD'!B51*'LAFs'!B$247*B$11*'Input'!$E$58/'Input'!$F$58*(1-'Contrib'!B$104)</f>
        <v>0</v>
      </c>
      <c r="C35" s="38">
        <f>100*'AMD'!C51*'LAFs'!C$247*C$11*'Input'!$E$58/'Input'!$F$58*(1-'Contrib'!C$104)</f>
        <v>0</v>
      </c>
      <c r="D35" s="38">
        <f>100*'AMD'!D51*'LAFs'!D$247*D$11*'Input'!$E$58/'Input'!$F$58*(1-'Contrib'!D$104)</f>
        <v>0</v>
      </c>
      <c r="E35" s="38">
        <f>100*'AMD'!E51*'LAFs'!E$247*E$11*'Input'!$E$58/'Input'!$F$58*(1-'Contrib'!E$104)</f>
        <v>0</v>
      </c>
      <c r="F35" s="38">
        <f>100*'AMD'!F51*'LAFs'!F$247*F$11*'Input'!$E$58/'Input'!$F$58*(1-'Contrib'!F$104)</f>
        <v>0</v>
      </c>
      <c r="G35" s="38">
        <f>100*'AMD'!G51*'LAFs'!G$247*G$11*'Input'!$E$58/'Input'!$F$58*(1-'Contrib'!G$104)</f>
        <v>0</v>
      </c>
      <c r="H35" s="38">
        <f>100*'AMD'!H51*'LAFs'!H$247*H$11*'Input'!$E$58/'Input'!$F$58*(1-'Contrib'!H$104)</f>
        <v>0</v>
      </c>
      <c r="I35" s="38">
        <f>100*'AMD'!I51*'LAFs'!I$247*I$11*'Input'!$E$58/'Input'!$F$58*(1-'Contrib'!I$104)</f>
        <v>0</v>
      </c>
      <c r="J35" s="38">
        <f>100*'AMD'!J51*'LAFs'!J$247*J$11*'Input'!$E$58/'Input'!$F$58*(1-'Contrib'!J$104)</f>
        <v>0</v>
      </c>
      <c r="K35" s="38">
        <f>100*'AMD'!B51*'LAFs'!B$247*K$11*'Input'!$E$58/'Input'!$F$58*(1-'Contrib'!K$104)</f>
        <v>0</v>
      </c>
      <c r="L35" s="38">
        <f>100*'AMD'!C51*'LAFs'!C$247*L$11*'Input'!$E$58/'Input'!$F$58*(1-'Contrib'!L$104)</f>
        <v>0</v>
      </c>
      <c r="M35" s="38">
        <f>100*'AMD'!D51*'LAFs'!D$247*M$11*'Input'!$E$58/'Input'!$F$58*(1-'Contrib'!M$104)</f>
        <v>0</v>
      </c>
      <c r="N35" s="38">
        <f>100*'AMD'!E51*'LAFs'!E$247*N$11*'Input'!$E$58/'Input'!$F$58*(1-'Contrib'!N$104)</f>
        <v>0</v>
      </c>
      <c r="O35" s="38">
        <f>100*'AMD'!F51*'LAFs'!F$247*O$11*'Input'!$E$58/'Input'!$F$58*(1-'Contrib'!O$104)</f>
        <v>0</v>
      </c>
      <c r="P35" s="38">
        <f>100*'AMD'!G51*'LAFs'!G$247*P$11*'Input'!$E$58/'Input'!$F$58*(1-'Contrib'!P$104)</f>
        <v>0</v>
      </c>
      <c r="Q35" s="38">
        <f>100*'AMD'!H51*'LAFs'!H$247*Q$11*'Input'!$E$58/'Input'!$F$58*(1-'Contrib'!Q$104)</f>
        <v>0</v>
      </c>
      <c r="R35" s="38">
        <f>100*'AMD'!I51*'LAFs'!I$247*R$11*'Input'!$E$58/'Input'!$F$58*(1-'Contrib'!R$104)</f>
        <v>0</v>
      </c>
      <c r="S35" s="38">
        <f>100*'AMD'!J51*'LAFs'!J$247*S$11*'Input'!$E$58/'Input'!$F$58*(1-'Contrib'!S$104)</f>
        <v>0</v>
      </c>
      <c r="T35" s="17"/>
    </row>
    <row r="36" spans="1:20">
      <c r="A36" s="4" t="s">
        <v>182</v>
      </c>
      <c r="B36" s="38">
        <f>100*'AMD'!B52*'LAFs'!B$248*B$11*'Input'!$E$58/'Input'!$F$58*(1-'Contrib'!B$105)</f>
        <v>0</v>
      </c>
      <c r="C36" s="38">
        <f>100*'AMD'!C52*'LAFs'!C$248*C$11*'Input'!$E$58/'Input'!$F$58*(1-'Contrib'!C$105)</f>
        <v>0</v>
      </c>
      <c r="D36" s="38">
        <f>100*'AMD'!D52*'LAFs'!D$248*D$11*'Input'!$E$58/'Input'!$F$58*(1-'Contrib'!D$105)</f>
        <v>0</v>
      </c>
      <c r="E36" s="38">
        <f>100*'AMD'!E52*'LAFs'!E$248*E$11*'Input'!$E$58/'Input'!$F$58*(1-'Contrib'!E$105)</f>
        <v>0</v>
      </c>
      <c r="F36" s="38">
        <f>100*'AMD'!F52*'LAFs'!F$248*F$11*'Input'!$E$58/'Input'!$F$58*(1-'Contrib'!F$105)</f>
        <v>0</v>
      </c>
      <c r="G36" s="38">
        <f>100*'AMD'!G52*'LAFs'!G$248*G$11*'Input'!$E$58/'Input'!$F$58*(1-'Contrib'!G$105)</f>
        <v>0</v>
      </c>
      <c r="H36" s="38">
        <f>100*'AMD'!H52*'LAFs'!H$248*H$11*'Input'!$E$58/'Input'!$F$58*(1-'Contrib'!H$105)</f>
        <v>0</v>
      </c>
      <c r="I36" s="38">
        <f>100*'AMD'!I52*'LAFs'!I$248*I$11*'Input'!$E$58/'Input'!$F$58*(1-'Contrib'!I$105)</f>
        <v>0</v>
      </c>
      <c r="J36" s="38">
        <f>100*'AMD'!J52*'LAFs'!J$248*J$11*'Input'!$E$58/'Input'!$F$58*(1-'Contrib'!J$105)</f>
        <v>0</v>
      </c>
      <c r="K36" s="38">
        <f>100*'AMD'!B52*'LAFs'!B$248*K$11*'Input'!$E$58/'Input'!$F$58*(1-'Contrib'!K$105)</f>
        <v>0</v>
      </c>
      <c r="L36" s="38">
        <f>100*'AMD'!C52*'LAFs'!C$248*L$11*'Input'!$E$58/'Input'!$F$58*(1-'Contrib'!L$105)</f>
        <v>0</v>
      </c>
      <c r="M36" s="38">
        <f>100*'AMD'!D52*'LAFs'!D$248*M$11*'Input'!$E$58/'Input'!$F$58*(1-'Contrib'!M$105)</f>
        <v>0</v>
      </c>
      <c r="N36" s="38">
        <f>100*'AMD'!E52*'LAFs'!E$248*N$11*'Input'!$E$58/'Input'!$F$58*(1-'Contrib'!N$105)</f>
        <v>0</v>
      </c>
      <c r="O36" s="38">
        <f>100*'AMD'!F52*'LAFs'!F$248*O$11*'Input'!$E$58/'Input'!$F$58*(1-'Contrib'!O$105)</f>
        <v>0</v>
      </c>
      <c r="P36" s="38">
        <f>100*'AMD'!G52*'LAFs'!G$248*P$11*'Input'!$E$58/'Input'!$F$58*(1-'Contrib'!P$105)</f>
        <v>0</v>
      </c>
      <c r="Q36" s="38">
        <f>100*'AMD'!H52*'LAFs'!H$248*Q$11*'Input'!$E$58/'Input'!$F$58*(1-'Contrib'!Q$105)</f>
        <v>0</v>
      </c>
      <c r="R36" s="38">
        <f>100*'AMD'!I52*'LAFs'!I$248*R$11*'Input'!$E$58/'Input'!$F$58*(1-'Contrib'!R$105)</f>
        <v>0</v>
      </c>
      <c r="S36" s="38">
        <f>100*'AMD'!J52*'LAFs'!J$248*S$11*'Input'!$E$58/'Input'!$F$58*(1-'Contrib'!S$105)</f>
        <v>0</v>
      </c>
      <c r="T36" s="17"/>
    </row>
    <row r="37" spans="1:20">
      <c r="A37" s="4" t="s">
        <v>183</v>
      </c>
      <c r="B37" s="38">
        <f>100*'AMD'!B53*'LAFs'!B$249*B$11*'Input'!$E$58/'Input'!$F$58*(1-'Contrib'!B$106)</f>
        <v>0</v>
      </c>
      <c r="C37" s="38">
        <f>100*'AMD'!C53*'LAFs'!C$249*C$11*'Input'!$E$58/'Input'!$F$58*(1-'Contrib'!C$106)</f>
        <v>0</v>
      </c>
      <c r="D37" s="38">
        <f>100*'AMD'!D53*'LAFs'!D$249*D$11*'Input'!$E$58/'Input'!$F$58*(1-'Contrib'!D$106)</f>
        <v>0</v>
      </c>
      <c r="E37" s="38">
        <f>100*'AMD'!E53*'LAFs'!E$249*E$11*'Input'!$E$58/'Input'!$F$58*(1-'Contrib'!E$106)</f>
        <v>0</v>
      </c>
      <c r="F37" s="38">
        <f>100*'AMD'!F53*'LAFs'!F$249*F$11*'Input'!$E$58/'Input'!$F$58*(1-'Contrib'!F$106)</f>
        <v>0</v>
      </c>
      <c r="G37" s="38">
        <f>100*'AMD'!G53*'LAFs'!G$249*G$11*'Input'!$E$58/'Input'!$F$58*(1-'Contrib'!G$106)</f>
        <v>0</v>
      </c>
      <c r="H37" s="38">
        <f>100*'AMD'!H53*'LAFs'!H$249*H$11*'Input'!$E$58/'Input'!$F$58*(1-'Contrib'!H$106)</f>
        <v>0</v>
      </c>
      <c r="I37" s="38">
        <f>100*'AMD'!I53*'LAFs'!I$249*I$11*'Input'!$E$58/'Input'!$F$58*(1-'Contrib'!I$106)</f>
        <v>0</v>
      </c>
      <c r="J37" s="38">
        <f>100*'AMD'!J53*'LAFs'!J$249*J$11*'Input'!$E$58/'Input'!$F$58*(1-'Contrib'!J$106)</f>
        <v>0</v>
      </c>
      <c r="K37" s="38">
        <f>100*'AMD'!B53*'LAFs'!B$249*K$11*'Input'!$E$58/'Input'!$F$58*(1-'Contrib'!K$106)</f>
        <v>0</v>
      </c>
      <c r="L37" s="38">
        <f>100*'AMD'!C53*'LAFs'!C$249*L$11*'Input'!$E$58/'Input'!$F$58*(1-'Contrib'!L$106)</f>
        <v>0</v>
      </c>
      <c r="M37" s="38">
        <f>100*'AMD'!D53*'LAFs'!D$249*M$11*'Input'!$E$58/'Input'!$F$58*(1-'Contrib'!M$106)</f>
        <v>0</v>
      </c>
      <c r="N37" s="38">
        <f>100*'AMD'!E53*'LAFs'!E$249*N$11*'Input'!$E$58/'Input'!$F$58*(1-'Contrib'!N$106)</f>
        <v>0</v>
      </c>
      <c r="O37" s="38">
        <f>100*'AMD'!F53*'LAFs'!F$249*O$11*'Input'!$E$58/'Input'!$F$58*(1-'Contrib'!O$106)</f>
        <v>0</v>
      </c>
      <c r="P37" s="38">
        <f>100*'AMD'!G53*'LAFs'!G$249*P$11*'Input'!$E$58/'Input'!$F$58*(1-'Contrib'!P$106)</f>
        <v>0</v>
      </c>
      <c r="Q37" s="38">
        <f>100*'AMD'!H53*'LAFs'!H$249*Q$11*'Input'!$E$58/'Input'!$F$58*(1-'Contrib'!Q$106)</f>
        <v>0</v>
      </c>
      <c r="R37" s="38">
        <f>100*'AMD'!I53*'LAFs'!I$249*R$11*'Input'!$E$58/'Input'!$F$58*(1-'Contrib'!R$106)</f>
        <v>0</v>
      </c>
      <c r="S37" s="38">
        <f>100*'AMD'!J53*'LAFs'!J$249*S$11*'Input'!$E$58/'Input'!$F$58*(1-'Contrib'!S$106)</f>
        <v>0</v>
      </c>
      <c r="T37" s="17"/>
    </row>
    <row r="38" spans="1:20">
      <c r="A38" s="4" t="s">
        <v>196</v>
      </c>
      <c r="B38" s="38">
        <f>100*'AMD'!B54*'LAFs'!B$250*B$11*'Input'!$E$58/'Input'!$F$58*(1-'Contrib'!B$107)</f>
        <v>0</v>
      </c>
      <c r="C38" s="38">
        <f>100*'AMD'!C54*'LAFs'!C$250*C$11*'Input'!$E$58/'Input'!$F$58*(1-'Contrib'!C$107)</f>
        <v>0</v>
      </c>
      <c r="D38" s="38">
        <f>100*'AMD'!D54*'LAFs'!D$250*D$11*'Input'!$E$58/'Input'!$F$58*(1-'Contrib'!D$107)</f>
        <v>0</v>
      </c>
      <c r="E38" s="38">
        <f>100*'AMD'!E54*'LAFs'!E$250*E$11*'Input'!$E$58/'Input'!$F$58*(1-'Contrib'!E$107)</f>
        <v>0</v>
      </c>
      <c r="F38" s="38">
        <f>100*'AMD'!F54*'LAFs'!F$250*F$11*'Input'!$E$58/'Input'!$F$58*(1-'Contrib'!F$107)</f>
        <v>0</v>
      </c>
      <c r="G38" s="38">
        <f>100*'AMD'!G54*'LAFs'!G$250*G$11*'Input'!$E$58/'Input'!$F$58*(1-'Contrib'!G$107)</f>
        <v>0</v>
      </c>
      <c r="H38" s="38">
        <f>100*'AMD'!H54*'LAFs'!H$250*H$11*'Input'!$E$58/'Input'!$F$58*(1-'Contrib'!H$107)</f>
        <v>0</v>
      </c>
      <c r="I38" s="38">
        <f>100*'AMD'!I54*'LAFs'!I$250*I$11*'Input'!$E$58/'Input'!$F$58*(1-'Contrib'!I$107)</f>
        <v>0</v>
      </c>
      <c r="J38" s="38">
        <f>100*'AMD'!J54*'LAFs'!J$250*J$11*'Input'!$E$58/'Input'!$F$58*(1-'Contrib'!J$107)</f>
        <v>0</v>
      </c>
      <c r="K38" s="38">
        <f>100*'AMD'!B54*'LAFs'!B$250*K$11*'Input'!$E$58/'Input'!$F$58*(1-'Contrib'!K$107)</f>
        <v>0</v>
      </c>
      <c r="L38" s="38">
        <f>100*'AMD'!C54*'LAFs'!C$250*L$11*'Input'!$E$58/'Input'!$F$58*(1-'Contrib'!L$107)</f>
        <v>0</v>
      </c>
      <c r="M38" s="38">
        <f>100*'AMD'!D54*'LAFs'!D$250*M$11*'Input'!$E$58/'Input'!$F$58*(1-'Contrib'!M$107)</f>
        <v>0</v>
      </c>
      <c r="N38" s="38">
        <f>100*'AMD'!E54*'LAFs'!E$250*N$11*'Input'!$E$58/'Input'!$F$58*(1-'Contrib'!N$107)</f>
        <v>0</v>
      </c>
      <c r="O38" s="38">
        <f>100*'AMD'!F54*'LAFs'!F$250*O$11*'Input'!$E$58/'Input'!$F$58*(1-'Contrib'!O$107)</f>
        <v>0</v>
      </c>
      <c r="P38" s="38">
        <f>100*'AMD'!G54*'LAFs'!G$250*P$11*'Input'!$E$58/'Input'!$F$58*(1-'Contrib'!P$107)</f>
        <v>0</v>
      </c>
      <c r="Q38" s="38">
        <f>100*'AMD'!H54*'LAFs'!H$250*Q$11*'Input'!$E$58/'Input'!$F$58*(1-'Contrib'!Q$107)</f>
        <v>0</v>
      </c>
      <c r="R38" s="38">
        <f>100*'AMD'!I54*'LAFs'!I$250*R$11*'Input'!$E$58/'Input'!$F$58*(1-'Contrib'!R$107)</f>
        <v>0</v>
      </c>
      <c r="S38" s="38">
        <f>100*'AMD'!J54*'LAFs'!J$250*S$11*'Input'!$E$58/'Input'!$F$58*(1-'Contrib'!S$107)</f>
        <v>0</v>
      </c>
      <c r="T38" s="17"/>
    </row>
    <row r="39" spans="1:20">
      <c r="A39" s="4" t="s">
        <v>243</v>
      </c>
      <c r="B39" s="38">
        <f>100*'AMD'!B55*'LAFs'!B$251*B$11*'Input'!$E$58/'Input'!$F$58*(1-'Contrib'!B$108)</f>
        <v>0</v>
      </c>
      <c r="C39" s="38">
        <f>100*'AMD'!C55*'LAFs'!C$251*C$11*'Input'!$E$58/'Input'!$F$58*(1-'Contrib'!C$108)</f>
        <v>0</v>
      </c>
      <c r="D39" s="38">
        <f>100*'AMD'!D55*'LAFs'!D$251*D$11*'Input'!$E$58/'Input'!$F$58*(1-'Contrib'!D$108)</f>
        <v>0</v>
      </c>
      <c r="E39" s="38">
        <f>100*'AMD'!E55*'LAFs'!E$251*E$11*'Input'!$E$58/'Input'!$F$58*(1-'Contrib'!E$108)</f>
        <v>0</v>
      </c>
      <c r="F39" s="38">
        <f>100*'AMD'!F55*'LAFs'!F$251*F$11*'Input'!$E$58/'Input'!$F$58*(1-'Contrib'!F$108)</f>
        <v>0</v>
      </c>
      <c r="G39" s="38">
        <f>100*'AMD'!G55*'LAFs'!G$251*G$11*'Input'!$E$58/'Input'!$F$58*(1-'Contrib'!G$108)</f>
        <v>0</v>
      </c>
      <c r="H39" s="38">
        <f>100*'AMD'!H55*'LAFs'!H$251*H$11*'Input'!$E$58/'Input'!$F$58*(1-'Contrib'!H$108)</f>
        <v>0</v>
      </c>
      <c r="I39" s="38">
        <f>100*'AMD'!I55*'LAFs'!I$251*I$11*'Input'!$E$58/'Input'!$F$58*(1-'Contrib'!I$108)</f>
        <v>0</v>
      </c>
      <c r="J39" s="38">
        <f>100*'AMD'!J55*'LAFs'!J$251*J$11*'Input'!$E$58/'Input'!$F$58*(1-'Contrib'!J$108)</f>
        <v>0</v>
      </c>
      <c r="K39" s="38">
        <f>100*'AMD'!B55*'LAFs'!B$251*K$11*'Input'!$E$58/'Input'!$F$58*(1-'Contrib'!K$108)</f>
        <v>0</v>
      </c>
      <c r="L39" s="38">
        <f>100*'AMD'!C55*'LAFs'!C$251*L$11*'Input'!$E$58/'Input'!$F$58*(1-'Contrib'!L$108)</f>
        <v>0</v>
      </c>
      <c r="M39" s="38">
        <f>100*'AMD'!D55*'LAFs'!D$251*M$11*'Input'!$E$58/'Input'!$F$58*(1-'Contrib'!M$108)</f>
        <v>0</v>
      </c>
      <c r="N39" s="38">
        <f>100*'AMD'!E55*'LAFs'!E$251*N$11*'Input'!$E$58/'Input'!$F$58*(1-'Contrib'!N$108)</f>
        <v>0</v>
      </c>
      <c r="O39" s="38">
        <f>100*'AMD'!F55*'LAFs'!F$251*O$11*'Input'!$E$58/'Input'!$F$58*(1-'Contrib'!O$108)</f>
        <v>0</v>
      </c>
      <c r="P39" s="38">
        <f>100*'AMD'!G55*'LAFs'!G$251*P$11*'Input'!$E$58/'Input'!$F$58*(1-'Contrib'!P$108)</f>
        <v>0</v>
      </c>
      <c r="Q39" s="38">
        <f>100*'AMD'!H55*'LAFs'!H$251*Q$11*'Input'!$E$58/'Input'!$F$58*(1-'Contrib'!Q$108)</f>
        <v>0</v>
      </c>
      <c r="R39" s="38">
        <f>100*'AMD'!I55*'LAFs'!I$251*R$11*'Input'!$E$58/'Input'!$F$58*(1-'Contrib'!R$108)</f>
        <v>0</v>
      </c>
      <c r="S39" s="38">
        <f>100*'AMD'!J55*'LAFs'!J$251*S$11*'Input'!$E$58/'Input'!$F$58*(1-'Contrib'!S$108)</f>
        <v>0</v>
      </c>
      <c r="T39" s="17"/>
    </row>
    <row r="40" spans="1:20">
      <c r="A40" s="4" t="s">
        <v>247</v>
      </c>
      <c r="B40" s="38">
        <f>100*'AMD'!B56*'LAFs'!B$252*B$11*'Input'!$E$58/'Input'!$F$58*(1-'Contrib'!B$109)</f>
        <v>0</v>
      </c>
      <c r="C40" s="38">
        <f>100*'AMD'!C56*'LAFs'!C$252*C$11*'Input'!$E$58/'Input'!$F$58*(1-'Contrib'!C$109)</f>
        <v>0</v>
      </c>
      <c r="D40" s="38">
        <f>100*'AMD'!D56*'LAFs'!D$252*D$11*'Input'!$E$58/'Input'!$F$58*(1-'Contrib'!D$109)</f>
        <v>0</v>
      </c>
      <c r="E40" s="38">
        <f>100*'AMD'!E56*'LAFs'!E$252*E$11*'Input'!$E$58/'Input'!$F$58*(1-'Contrib'!E$109)</f>
        <v>0</v>
      </c>
      <c r="F40" s="38">
        <f>100*'AMD'!F56*'LAFs'!F$252*F$11*'Input'!$E$58/'Input'!$F$58*(1-'Contrib'!F$109)</f>
        <v>0</v>
      </c>
      <c r="G40" s="38">
        <f>100*'AMD'!G56*'LAFs'!G$252*G$11*'Input'!$E$58/'Input'!$F$58*(1-'Contrib'!G$109)</f>
        <v>0</v>
      </c>
      <c r="H40" s="38">
        <f>100*'AMD'!H56*'LAFs'!H$252*H$11*'Input'!$E$58/'Input'!$F$58*(1-'Contrib'!H$109)</f>
        <v>0</v>
      </c>
      <c r="I40" s="38">
        <f>100*'AMD'!I56*'LAFs'!I$252*I$11*'Input'!$E$58/'Input'!$F$58*(1-'Contrib'!I$109)</f>
        <v>0</v>
      </c>
      <c r="J40" s="38">
        <f>100*'AMD'!J56*'LAFs'!J$252*J$11*'Input'!$E$58/'Input'!$F$58*(1-'Contrib'!J$109)</f>
        <v>0</v>
      </c>
      <c r="K40" s="38">
        <f>100*'AMD'!B56*'LAFs'!B$252*K$11*'Input'!$E$58/'Input'!$F$58*(1-'Contrib'!K$109)</f>
        <v>0</v>
      </c>
      <c r="L40" s="38">
        <f>100*'AMD'!C56*'LAFs'!C$252*L$11*'Input'!$E$58/'Input'!$F$58*(1-'Contrib'!L$109)</f>
        <v>0</v>
      </c>
      <c r="M40" s="38">
        <f>100*'AMD'!D56*'LAFs'!D$252*M$11*'Input'!$E$58/'Input'!$F$58*(1-'Contrib'!M$109)</f>
        <v>0</v>
      </c>
      <c r="N40" s="38">
        <f>100*'AMD'!E56*'LAFs'!E$252*N$11*'Input'!$E$58/'Input'!$F$58*(1-'Contrib'!N$109)</f>
        <v>0</v>
      </c>
      <c r="O40" s="38">
        <f>100*'AMD'!F56*'LAFs'!F$252*O$11*'Input'!$E$58/'Input'!$F$58*(1-'Contrib'!O$109)</f>
        <v>0</v>
      </c>
      <c r="P40" s="38">
        <f>100*'AMD'!G56*'LAFs'!G$252*P$11*'Input'!$E$58/'Input'!$F$58*(1-'Contrib'!P$109)</f>
        <v>0</v>
      </c>
      <c r="Q40" s="38">
        <f>100*'AMD'!H56*'LAFs'!H$252*Q$11*'Input'!$E$58/'Input'!$F$58*(1-'Contrib'!Q$109)</f>
        <v>0</v>
      </c>
      <c r="R40" s="38">
        <f>100*'AMD'!I56*'LAFs'!I$252*R$11*'Input'!$E$58/'Input'!$F$58*(1-'Contrib'!R$109)</f>
        <v>0</v>
      </c>
      <c r="S40" s="38">
        <f>100*'AMD'!J56*'LAFs'!J$252*S$11*'Input'!$E$58/'Input'!$F$58*(1-'Contrib'!S$109)</f>
        <v>0</v>
      </c>
      <c r="T40" s="17"/>
    </row>
    <row r="41" spans="1:20">
      <c r="A41" s="4" t="s">
        <v>251</v>
      </c>
      <c r="B41" s="38">
        <f>100*'AMD'!B57*'LAFs'!B$253*B$11*'Input'!$E$58/'Input'!$F$58*(1-'Contrib'!B$110)</f>
        <v>0</v>
      </c>
      <c r="C41" s="38">
        <f>100*'AMD'!C57*'LAFs'!C$253*C$11*'Input'!$E$58/'Input'!$F$58*(1-'Contrib'!C$110)</f>
        <v>0</v>
      </c>
      <c r="D41" s="38">
        <f>100*'AMD'!D57*'LAFs'!D$253*D$11*'Input'!$E$58/'Input'!$F$58*(1-'Contrib'!D$110)</f>
        <v>0</v>
      </c>
      <c r="E41" s="38">
        <f>100*'AMD'!E57*'LAFs'!E$253*E$11*'Input'!$E$58/'Input'!$F$58*(1-'Contrib'!E$110)</f>
        <v>0</v>
      </c>
      <c r="F41" s="38">
        <f>100*'AMD'!F57*'LAFs'!F$253*F$11*'Input'!$E$58/'Input'!$F$58*(1-'Contrib'!F$110)</f>
        <v>0</v>
      </c>
      <c r="G41" s="38">
        <f>100*'AMD'!G57*'LAFs'!G$253*G$11*'Input'!$E$58/'Input'!$F$58*(1-'Contrib'!G$110)</f>
        <v>0</v>
      </c>
      <c r="H41" s="38">
        <f>100*'AMD'!H57*'LAFs'!H$253*H$11*'Input'!$E$58/'Input'!$F$58*(1-'Contrib'!H$110)</f>
        <v>0</v>
      </c>
      <c r="I41" s="38">
        <f>100*'AMD'!I57*'LAFs'!I$253*I$11*'Input'!$E$58/'Input'!$F$58*(1-'Contrib'!I$110)</f>
        <v>0</v>
      </c>
      <c r="J41" s="38">
        <f>100*'AMD'!J57*'LAFs'!J$253*J$11*'Input'!$E$58/'Input'!$F$58*(1-'Contrib'!J$110)</f>
        <v>0</v>
      </c>
      <c r="K41" s="38">
        <f>100*'AMD'!B57*'LAFs'!B$253*K$11*'Input'!$E$58/'Input'!$F$58*(1-'Contrib'!K$110)</f>
        <v>0</v>
      </c>
      <c r="L41" s="38">
        <f>100*'AMD'!C57*'LAFs'!C$253*L$11*'Input'!$E$58/'Input'!$F$58*(1-'Contrib'!L$110)</f>
        <v>0</v>
      </c>
      <c r="M41" s="38">
        <f>100*'AMD'!D57*'LAFs'!D$253*M$11*'Input'!$E$58/'Input'!$F$58*(1-'Contrib'!M$110)</f>
        <v>0</v>
      </c>
      <c r="N41" s="38">
        <f>100*'AMD'!E57*'LAFs'!E$253*N$11*'Input'!$E$58/'Input'!$F$58*(1-'Contrib'!N$110)</f>
        <v>0</v>
      </c>
      <c r="O41" s="38">
        <f>100*'AMD'!F57*'LAFs'!F$253*O$11*'Input'!$E$58/'Input'!$F$58*(1-'Contrib'!O$110)</f>
        <v>0</v>
      </c>
      <c r="P41" s="38">
        <f>100*'AMD'!G57*'LAFs'!G$253*P$11*'Input'!$E$58/'Input'!$F$58*(1-'Contrib'!P$110)</f>
        <v>0</v>
      </c>
      <c r="Q41" s="38">
        <f>100*'AMD'!H57*'LAFs'!H$253*Q$11*'Input'!$E$58/'Input'!$F$58*(1-'Contrib'!Q$110)</f>
        <v>0</v>
      </c>
      <c r="R41" s="38">
        <f>100*'AMD'!I57*'LAFs'!I$253*R$11*'Input'!$E$58/'Input'!$F$58*(1-'Contrib'!R$110)</f>
        <v>0</v>
      </c>
      <c r="S41" s="38">
        <f>100*'AMD'!J57*'LAFs'!J$253*S$11*'Input'!$E$58/'Input'!$F$58*(1-'Contrib'!S$110)</f>
        <v>0</v>
      </c>
      <c r="T41" s="17"/>
    </row>
    <row r="42" spans="1:20">
      <c r="A42" s="4" t="s">
        <v>255</v>
      </c>
      <c r="B42" s="38">
        <f>100*'AMD'!B58*'LAFs'!B$254*B$11*'Input'!$E$58/'Input'!$F$58*(1-'Contrib'!B$111)</f>
        <v>0</v>
      </c>
      <c r="C42" s="38">
        <f>100*'AMD'!C58*'LAFs'!C$254*C$11*'Input'!$E$58/'Input'!$F$58*(1-'Contrib'!C$111)</f>
        <v>0</v>
      </c>
      <c r="D42" s="38">
        <f>100*'AMD'!D58*'LAFs'!D$254*D$11*'Input'!$E$58/'Input'!$F$58*(1-'Contrib'!D$111)</f>
        <v>0</v>
      </c>
      <c r="E42" s="38">
        <f>100*'AMD'!E58*'LAFs'!E$254*E$11*'Input'!$E$58/'Input'!$F$58*(1-'Contrib'!E$111)</f>
        <v>0</v>
      </c>
      <c r="F42" s="38">
        <f>100*'AMD'!F58*'LAFs'!F$254*F$11*'Input'!$E$58/'Input'!$F$58*(1-'Contrib'!F$111)</f>
        <v>0</v>
      </c>
      <c r="G42" s="38">
        <f>100*'AMD'!G58*'LAFs'!G$254*G$11*'Input'!$E$58/'Input'!$F$58*(1-'Contrib'!G$111)</f>
        <v>0</v>
      </c>
      <c r="H42" s="38">
        <f>100*'AMD'!H58*'LAFs'!H$254*H$11*'Input'!$E$58/'Input'!$F$58*(1-'Contrib'!H$111)</f>
        <v>0</v>
      </c>
      <c r="I42" s="38">
        <f>100*'AMD'!I58*'LAFs'!I$254*I$11*'Input'!$E$58/'Input'!$F$58*(1-'Contrib'!I$111)</f>
        <v>0</v>
      </c>
      <c r="J42" s="38">
        <f>100*'AMD'!J58*'LAFs'!J$254*J$11*'Input'!$E$58/'Input'!$F$58*(1-'Contrib'!J$111)</f>
        <v>0</v>
      </c>
      <c r="K42" s="38">
        <f>100*'AMD'!B58*'LAFs'!B$254*K$11*'Input'!$E$58/'Input'!$F$58*(1-'Contrib'!K$111)</f>
        <v>0</v>
      </c>
      <c r="L42" s="38">
        <f>100*'AMD'!C58*'LAFs'!C$254*L$11*'Input'!$E$58/'Input'!$F$58*(1-'Contrib'!L$111)</f>
        <v>0</v>
      </c>
      <c r="M42" s="38">
        <f>100*'AMD'!D58*'LAFs'!D$254*M$11*'Input'!$E$58/'Input'!$F$58*(1-'Contrib'!M$111)</f>
        <v>0</v>
      </c>
      <c r="N42" s="38">
        <f>100*'AMD'!E58*'LAFs'!E$254*N$11*'Input'!$E$58/'Input'!$F$58*(1-'Contrib'!N$111)</f>
        <v>0</v>
      </c>
      <c r="O42" s="38">
        <f>100*'AMD'!F58*'LAFs'!F$254*O$11*'Input'!$E$58/'Input'!$F$58*(1-'Contrib'!O$111)</f>
        <v>0</v>
      </c>
      <c r="P42" s="38">
        <f>100*'AMD'!G58*'LAFs'!G$254*P$11*'Input'!$E$58/'Input'!$F$58*(1-'Contrib'!P$111)</f>
        <v>0</v>
      </c>
      <c r="Q42" s="38">
        <f>100*'AMD'!H58*'LAFs'!H$254*Q$11*'Input'!$E$58/'Input'!$F$58*(1-'Contrib'!Q$111)</f>
        <v>0</v>
      </c>
      <c r="R42" s="38">
        <f>100*'AMD'!I58*'LAFs'!I$254*R$11*'Input'!$E$58/'Input'!$F$58*(1-'Contrib'!R$111)</f>
        <v>0</v>
      </c>
      <c r="S42" s="38">
        <f>100*'AMD'!J58*'LAFs'!J$254*S$11*'Input'!$E$58/'Input'!$F$58*(1-'Contrib'!S$111)</f>
        <v>0</v>
      </c>
      <c r="T42" s="17"/>
    </row>
    <row r="43" spans="1:20">
      <c r="A43" s="4" t="s">
        <v>259</v>
      </c>
      <c r="B43" s="38">
        <f>100*'AMD'!B59*'LAFs'!B$255*B$11*'Input'!$E$58/'Input'!$F$58*(1-'Contrib'!B$112)</f>
        <v>0</v>
      </c>
      <c r="C43" s="38">
        <f>100*'AMD'!C59*'LAFs'!C$255*C$11*'Input'!$E$58/'Input'!$F$58*(1-'Contrib'!C$112)</f>
        <v>0</v>
      </c>
      <c r="D43" s="38">
        <f>100*'AMD'!D59*'LAFs'!D$255*D$11*'Input'!$E$58/'Input'!$F$58*(1-'Contrib'!D$112)</f>
        <v>0</v>
      </c>
      <c r="E43" s="38">
        <f>100*'AMD'!E59*'LAFs'!E$255*E$11*'Input'!$E$58/'Input'!$F$58*(1-'Contrib'!E$112)</f>
        <v>0</v>
      </c>
      <c r="F43" s="38">
        <f>100*'AMD'!F59*'LAFs'!F$255*F$11*'Input'!$E$58/'Input'!$F$58*(1-'Contrib'!F$112)</f>
        <v>0</v>
      </c>
      <c r="G43" s="38">
        <f>100*'AMD'!G59*'LAFs'!G$255*G$11*'Input'!$E$58/'Input'!$F$58*(1-'Contrib'!G$112)</f>
        <v>0</v>
      </c>
      <c r="H43" s="38">
        <f>100*'AMD'!H59*'LAFs'!H$255*H$11*'Input'!$E$58/'Input'!$F$58*(1-'Contrib'!H$112)</f>
        <v>0</v>
      </c>
      <c r="I43" s="38">
        <f>100*'AMD'!I59*'LAFs'!I$255*I$11*'Input'!$E$58/'Input'!$F$58*(1-'Contrib'!I$112)</f>
        <v>0</v>
      </c>
      <c r="J43" s="38">
        <f>100*'AMD'!J59*'LAFs'!J$255*J$11*'Input'!$E$58/'Input'!$F$58*(1-'Contrib'!J$112)</f>
        <v>0</v>
      </c>
      <c r="K43" s="38">
        <f>100*'AMD'!B59*'LAFs'!B$255*K$11*'Input'!$E$58/'Input'!$F$58*(1-'Contrib'!K$112)</f>
        <v>0</v>
      </c>
      <c r="L43" s="38">
        <f>100*'AMD'!C59*'LAFs'!C$255*L$11*'Input'!$E$58/'Input'!$F$58*(1-'Contrib'!L$112)</f>
        <v>0</v>
      </c>
      <c r="M43" s="38">
        <f>100*'AMD'!D59*'LAFs'!D$255*M$11*'Input'!$E$58/'Input'!$F$58*(1-'Contrib'!M$112)</f>
        <v>0</v>
      </c>
      <c r="N43" s="38">
        <f>100*'AMD'!E59*'LAFs'!E$255*N$11*'Input'!$E$58/'Input'!$F$58*(1-'Contrib'!N$112)</f>
        <v>0</v>
      </c>
      <c r="O43" s="38">
        <f>100*'AMD'!F59*'LAFs'!F$255*O$11*'Input'!$E$58/'Input'!$F$58*(1-'Contrib'!O$112)</f>
        <v>0</v>
      </c>
      <c r="P43" s="38">
        <f>100*'AMD'!G59*'LAFs'!G$255*P$11*'Input'!$E$58/'Input'!$F$58*(1-'Contrib'!P$112)</f>
        <v>0</v>
      </c>
      <c r="Q43" s="38">
        <f>100*'AMD'!H59*'LAFs'!H$255*Q$11*'Input'!$E$58/'Input'!$F$58*(1-'Contrib'!Q$112)</f>
        <v>0</v>
      </c>
      <c r="R43" s="38">
        <f>100*'AMD'!I59*'LAFs'!I$255*R$11*'Input'!$E$58/'Input'!$F$58*(1-'Contrib'!R$112)</f>
        <v>0</v>
      </c>
      <c r="S43" s="38">
        <f>100*'AMD'!J59*'LAFs'!J$255*S$11*'Input'!$E$58/'Input'!$F$58*(1-'Contrib'!S$112)</f>
        <v>0</v>
      </c>
      <c r="T43" s="17"/>
    </row>
    <row r="45" spans="1:20" ht="21" customHeight="1">
      <c r="A45" s="1" t="s">
        <v>993</v>
      </c>
    </row>
    <row r="46" spans="1:20">
      <c r="A46" s="2" t="s">
        <v>353</v>
      </c>
    </row>
    <row r="47" spans="1:20">
      <c r="A47" s="33" t="s">
        <v>987</v>
      </c>
    </row>
    <row r="48" spans="1:20">
      <c r="A48" s="33" t="s">
        <v>994</v>
      </c>
    </row>
    <row r="49" spans="1:20">
      <c r="A49" s="2" t="s">
        <v>995</v>
      </c>
    </row>
    <row r="51" spans="1:20">
      <c r="B51" s="15" t="s">
        <v>142</v>
      </c>
      <c r="C51" s="15" t="s">
        <v>308</v>
      </c>
      <c r="D51" s="15" t="s">
        <v>309</v>
      </c>
      <c r="E51" s="15" t="s">
        <v>310</v>
      </c>
      <c r="F51" s="15" t="s">
        <v>311</v>
      </c>
      <c r="G51" s="15" t="s">
        <v>312</v>
      </c>
      <c r="H51" s="15" t="s">
        <v>313</v>
      </c>
      <c r="I51" s="15" t="s">
        <v>314</v>
      </c>
      <c r="J51" s="15" t="s">
        <v>315</v>
      </c>
      <c r="K51" s="15" t="s">
        <v>296</v>
      </c>
      <c r="L51" s="15" t="s">
        <v>874</v>
      </c>
      <c r="M51" s="15" t="s">
        <v>875</v>
      </c>
      <c r="N51" s="15" t="s">
        <v>876</v>
      </c>
      <c r="O51" s="15" t="s">
        <v>877</v>
      </c>
      <c r="P51" s="15" t="s">
        <v>878</v>
      </c>
      <c r="Q51" s="15" t="s">
        <v>879</v>
      </c>
      <c r="R51" s="15" t="s">
        <v>880</v>
      </c>
      <c r="S51" s="15" t="s">
        <v>881</v>
      </c>
    </row>
    <row r="52" spans="1:20">
      <c r="A52" s="4" t="s">
        <v>174</v>
      </c>
      <c r="B52" s="38">
        <f>(1-'AMD'!B41)*'Yard'!B$23</f>
        <v>0</v>
      </c>
      <c r="C52" s="38">
        <f>(1-'AMD'!C41)*'Yard'!C$23</f>
        <v>0</v>
      </c>
      <c r="D52" s="38">
        <f>(1-'AMD'!D41)*'Yard'!D$23</f>
        <v>0</v>
      </c>
      <c r="E52" s="38">
        <f>(1-'AMD'!E41)*'Yard'!E$23</f>
        <v>0</v>
      </c>
      <c r="F52" s="38">
        <f>(1-'AMD'!F41)*'Yard'!F$23</f>
        <v>0</v>
      </c>
      <c r="G52" s="38">
        <f>(1-'AMD'!G41)*'Yard'!G$23</f>
        <v>0</v>
      </c>
      <c r="H52" s="38">
        <f>(1-'AMD'!H41)*'Yard'!H$23</f>
        <v>0</v>
      </c>
      <c r="I52" s="38">
        <f>(1-'AMD'!I41)*'Yard'!I$23</f>
        <v>0</v>
      </c>
      <c r="J52" s="38">
        <f>(1-'AMD'!J41)*'Yard'!J$23</f>
        <v>0</v>
      </c>
      <c r="K52" s="38">
        <f>(1-'AMD'!B41)*'Yard'!K$23</f>
        <v>0</v>
      </c>
      <c r="L52" s="38">
        <f>(1-'AMD'!C41)*'Yard'!L$23</f>
        <v>0</v>
      </c>
      <c r="M52" s="38">
        <f>(1-'AMD'!D41)*'Yard'!M$23</f>
        <v>0</v>
      </c>
      <c r="N52" s="38">
        <f>(1-'AMD'!E41)*'Yard'!N$23</f>
        <v>0</v>
      </c>
      <c r="O52" s="38">
        <f>(1-'AMD'!F41)*'Yard'!O$23</f>
        <v>0</v>
      </c>
      <c r="P52" s="38">
        <f>(1-'AMD'!G41)*'Yard'!P$23</f>
        <v>0</v>
      </c>
      <c r="Q52" s="38">
        <f>(1-'AMD'!H41)*'Yard'!Q$23</f>
        <v>0</v>
      </c>
      <c r="R52" s="38">
        <f>(1-'AMD'!I41)*'Yard'!R$23</f>
        <v>0</v>
      </c>
      <c r="S52" s="38">
        <f>(1-'AMD'!J41)*'Yard'!S$23</f>
        <v>0</v>
      </c>
      <c r="T52" s="17"/>
    </row>
    <row r="53" spans="1:20">
      <c r="A53" s="4" t="s">
        <v>175</v>
      </c>
      <c r="B53" s="38">
        <f>(1-'AMD'!B42)*'Yard'!B$24</f>
        <v>0</v>
      </c>
      <c r="C53" s="38">
        <f>(1-'AMD'!C42)*'Yard'!C$24</f>
        <v>0</v>
      </c>
      <c r="D53" s="38">
        <f>(1-'AMD'!D42)*'Yard'!D$24</f>
        <v>0</v>
      </c>
      <c r="E53" s="38">
        <f>(1-'AMD'!E42)*'Yard'!E$24</f>
        <v>0</v>
      </c>
      <c r="F53" s="38">
        <f>(1-'AMD'!F42)*'Yard'!F$24</f>
        <v>0</v>
      </c>
      <c r="G53" s="38">
        <f>(1-'AMD'!G42)*'Yard'!G$24</f>
        <v>0</v>
      </c>
      <c r="H53" s="38">
        <f>(1-'AMD'!H42)*'Yard'!H$24</f>
        <v>0</v>
      </c>
      <c r="I53" s="38">
        <f>(1-'AMD'!I42)*'Yard'!I$24</f>
        <v>0</v>
      </c>
      <c r="J53" s="38">
        <f>(1-'AMD'!J42)*'Yard'!J$24</f>
        <v>0</v>
      </c>
      <c r="K53" s="38">
        <f>(1-'AMD'!B42)*'Yard'!K$24</f>
        <v>0</v>
      </c>
      <c r="L53" s="38">
        <f>(1-'AMD'!C42)*'Yard'!L$24</f>
        <v>0</v>
      </c>
      <c r="M53" s="38">
        <f>(1-'AMD'!D42)*'Yard'!M$24</f>
        <v>0</v>
      </c>
      <c r="N53" s="38">
        <f>(1-'AMD'!E42)*'Yard'!N$24</f>
        <v>0</v>
      </c>
      <c r="O53" s="38">
        <f>(1-'AMD'!F42)*'Yard'!O$24</f>
        <v>0</v>
      </c>
      <c r="P53" s="38">
        <f>(1-'AMD'!G42)*'Yard'!P$24</f>
        <v>0</v>
      </c>
      <c r="Q53" s="38">
        <f>(1-'AMD'!H42)*'Yard'!Q$24</f>
        <v>0</v>
      </c>
      <c r="R53" s="38">
        <f>(1-'AMD'!I42)*'Yard'!R$24</f>
        <v>0</v>
      </c>
      <c r="S53" s="38">
        <f>(1-'AMD'!J42)*'Yard'!S$24</f>
        <v>0</v>
      </c>
      <c r="T53" s="17"/>
    </row>
    <row r="54" spans="1:20">
      <c r="A54" s="4" t="s">
        <v>211</v>
      </c>
      <c r="B54" s="38">
        <f>(1-'AMD'!B43)*'Yard'!B$25</f>
        <v>0</v>
      </c>
      <c r="C54" s="38">
        <f>(1-'AMD'!C43)*'Yard'!C$25</f>
        <v>0</v>
      </c>
      <c r="D54" s="38">
        <f>(1-'AMD'!D43)*'Yard'!D$25</f>
        <v>0</v>
      </c>
      <c r="E54" s="38">
        <f>(1-'AMD'!E43)*'Yard'!E$25</f>
        <v>0</v>
      </c>
      <c r="F54" s="38">
        <f>(1-'AMD'!F43)*'Yard'!F$25</f>
        <v>0</v>
      </c>
      <c r="G54" s="38">
        <f>(1-'AMD'!G43)*'Yard'!G$25</f>
        <v>0</v>
      </c>
      <c r="H54" s="38">
        <f>(1-'AMD'!H43)*'Yard'!H$25</f>
        <v>0</v>
      </c>
      <c r="I54" s="38">
        <f>(1-'AMD'!I43)*'Yard'!I$25</f>
        <v>0</v>
      </c>
      <c r="J54" s="38">
        <f>(1-'AMD'!J43)*'Yard'!J$25</f>
        <v>0</v>
      </c>
      <c r="K54" s="38">
        <f>(1-'AMD'!B43)*'Yard'!K$25</f>
        <v>0</v>
      </c>
      <c r="L54" s="38">
        <f>(1-'AMD'!C43)*'Yard'!L$25</f>
        <v>0</v>
      </c>
      <c r="M54" s="38">
        <f>(1-'AMD'!D43)*'Yard'!M$25</f>
        <v>0</v>
      </c>
      <c r="N54" s="38">
        <f>(1-'AMD'!E43)*'Yard'!N$25</f>
        <v>0</v>
      </c>
      <c r="O54" s="38">
        <f>(1-'AMD'!F43)*'Yard'!O$25</f>
        <v>0</v>
      </c>
      <c r="P54" s="38">
        <f>(1-'AMD'!G43)*'Yard'!P$25</f>
        <v>0</v>
      </c>
      <c r="Q54" s="38">
        <f>(1-'AMD'!H43)*'Yard'!Q$25</f>
        <v>0</v>
      </c>
      <c r="R54" s="38">
        <f>(1-'AMD'!I43)*'Yard'!R$25</f>
        <v>0</v>
      </c>
      <c r="S54" s="38">
        <f>(1-'AMD'!J43)*'Yard'!S$25</f>
        <v>0</v>
      </c>
      <c r="T54" s="17"/>
    </row>
    <row r="55" spans="1:20">
      <c r="A55" s="4" t="s">
        <v>176</v>
      </c>
      <c r="B55" s="38">
        <f>(1-'AMD'!B44)*'Yard'!B$26</f>
        <v>0</v>
      </c>
      <c r="C55" s="38">
        <f>(1-'AMD'!C44)*'Yard'!C$26</f>
        <v>0</v>
      </c>
      <c r="D55" s="38">
        <f>(1-'AMD'!D44)*'Yard'!D$26</f>
        <v>0</v>
      </c>
      <c r="E55" s="38">
        <f>(1-'AMD'!E44)*'Yard'!E$26</f>
        <v>0</v>
      </c>
      <c r="F55" s="38">
        <f>(1-'AMD'!F44)*'Yard'!F$26</f>
        <v>0</v>
      </c>
      <c r="G55" s="38">
        <f>(1-'AMD'!G44)*'Yard'!G$26</f>
        <v>0</v>
      </c>
      <c r="H55" s="38">
        <f>(1-'AMD'!H44)*'Yard'!H$26</f>
        <v>0</v>
      </c>
      <c r="I55" s="38">
        <f>(1-'AMD'!I44)*'Yard'!I$26</f>
        <v>0</v>
      </c>
      <c r="J55" s="38">
        <f>(1-'AMD'!J44)*'Yard'!J$26</f>
        <v>0</v>
      </c>
      <c r="K55" s="38">
        <f>(1-'AMD'!B44)*'Yard'!K$26</f>
        <v>0</v>
      </c>
      <c r="L55" s="38">
        <f>(1-'AMD'!C44)*'Yard'!L$26</f>
        <v>0</v>
      </c>
      <c r="M55" s="38">
        <f>(1-'AMD'!D44)*'Yard'!M$26</f>
        <v>0</v>
      </c>
      <c r="N55" s="38">
        <f>(1-'AMD'!E44)*'Yard'!N$26</f>
        <v>0</v>
      </c>
      <c r="O55" s="38">
        <f>(1-'AMD'!F44)*'Yard'!O$26</f>
        <v>0</v>
      </c>
      <c r="P55" s="38">
        <f>(1-'AMD'!G44)*'Yard'!P$26</f>
        <v>0</v>
      </c>
      <c r="Q55" s="38">
        <f>(1-'AMD'!H44)*'Yard'!Q$26</f>
        <v>0</v>
      </c>
      <c r="R55" s="38">
        <f>(1-'AMD'!I44)*'Yard'!R$26</f>
        <v>0</v>
      </c>
      <c r="S55" s="38">
        <f>(1-'AMD'!J44)*'Yard'!S$26</f>
        <v>0</v>
      </c>
      <c r="T55" s="17"/>
    </row>
    <row r="56" spans="1:20">
      <c r="A56" s="4" t="s">
        <v>177</v>
      </c>
      <c r="B56" s="38">
        <f>(1-'AMD'!B45)*'Yard'!B$27</f>
        <v>0</v>
      </c>
      <c r="C56" s="38">
        <f>(1-'AMD'!C45)*'Yard'!C$27</f>
        <v>0</v>
      </c>
      <c r="D56" s="38">
        <f>(1-'AMD'!D45)*'Yard'!D$27</f>
        <v>0</v>
      </c>
      <c r="E56" s="38">
        <f>(1-'AMD'!E45)*'Yard'!E$27</f>
        <v>0</v>
      </c>
      <c r="F56" s="38">
        <f>(1-'AMD'!F45)*'Yard'!F$27</f>
        <v>0</v>
      </c>
      <c r="G56" s="38">
        <f>(1-'AMD'!G45)*'Yard'!G$27</f>
        <v>0</v>
      </c>
      <c r="H56" s="38">
        <f>(1-'AMD'!H45)*'Yard'!H$27</f>
        <v>0</v>
      </c>
      <c r="I56" s="38">
        <f>(1-'AMD'!I45)*'Yard'!I$27</f>
        <v>0</v>
      </c>
      <c r="J56" s="38">
        <f>(1-'AMD'!J45)*'Yard'!J$27</f>
        <v>0</v>
      </c>
      <c r="K56" s="38">
        <f>(1-'AMD'!B45)*'Yard'!K$27</f>
        <v>0</v>
      </c>
      <c r="L56" s="38">
        <f>(1-'AMD'!C45)*'Yard'!L$27</f>
        <v>0</v>
      </c>
      <c r="M56" s="38">
        <f>(1-'AMD'!D45)*'Yard'!M$27</f>
        <v>0</v>
      </c>
      <c r="N56" s="38">
        <f>(1-'AMD'!E45)*'Yard'!N$27</f>
        <v>0</v>
      </c>
      <c r="O56" s="38">
        <f>(1-'AMD'!F45)*'Yard'!O$27</f>
        <v>0</v>
      </c>
      <c r="P56" s="38">
        <f>(1-'AMD'!G45)*'Yard'!P$27</f>
        <v>0</v>
      </c>
      <c r="Q56" s="38">
        <f>(1-'AMD'!H45)*'Yard'!Q$27</f>
        <v>0</v>
      </c>
      <c r="R56" s="38">
        <f>(1-'AMD'!I45)*'Yard'!R$27</f>
        <v>0</v>
      </c>
      <c r="S56" s="38">
        <f>(1-'AMD'!J45)*'Yard'!S$27</f>
        <v>0</v>
      </c>
      <c r="T56" s="17"/>
    </row>
    <row r="57" spans="1:20">
      <c r="A57" s="4" t="s">
        <v>221</v>
      </c>
      <c r="B57" s="38">
        <f>(1-'AMD'!B46)*'Yard'!B$28</f>
        <v>0</v>
      </c>
      <c r="C57" s="38">
        <f>(1-'AMD'!C46)*'Yard'!C$28</f>
        <v>0</v>
      </c>
      <c r="D57" s="38">
        <f>(1-'AMD'!D46)*'Yard'!D$28</f>
        <v>0</v>
      </c>
      <c r="E57" s="38">
        <f>(1-'AMD'!E46)*'Yard'!E$28</f>
        <v>0</v>
      </c>
      <c r="F57" s="38">
        <f>(1-'AMD'!F46)*'Yard'!F$28</f>
        <v>0</v>
      </c>
      <c r="G57" s="38">
        <f>(1-'AMD'!G46)*'Yard'!G$28</f>
        <v>0</v>
      </c>
      <c r="H57" s="38">
        <f>(1-'AMD'!H46)*'Yard'!H$28</f>
        <v>0</v>
      </c>
      <c r="I57" s="38">
        <f>(1-'AMD'!I46)*'Yard'!I$28</f>
        <v>0</v>
      </c>
      <c r="J57" s="38">
        <f>(1-'AMD'!J46)*'Yard'!J$28</f>
        <v>0</v>
      </c>
      <c r="K57" s="38">
        <f>(1-'AMD'!B46)*'Yard'!K$28</f>
        <v>0</v>
      </c>
      <c r="L57" s="38">
        <f>(1-'AMD'!C46)*'Yard'!L$28</f>
        <v>0</v>
      </c>
      <c r="M57" s="38">
        <f>(1-'AMD'!D46)*'Yard'!M$28</f>
        <v>0</v>
      </c>
      <c r="N57" s="38">
        <f>(1-'AMD'!E46)*'Yard'!N$28</f>
        <v>0</v>
      </c>
      <c r="O57" s="38">
        <f>(1-'AMD'!F46)*'Yard'!O$28</f>
        <v>0</v>
      </c>
      <c r="P57" s="38">
        <f>(1-'AMD'!G46)*'Yard'!P$28</f>
        <v>0</v>
      </c>
      <c r="Q57" s="38">
        <f>(1-'AMD'!H46)*'Yard'!Q$28</f>
        <v>0</v>
      </c>
      <c r="R57" s="38">
        <f>(1-'AMD'!I46)*'Yard'!R$28</f>
        <v>0</v>
      </c>
      <c r="S57" s="38">
        <f>(1-'AMD'!J46)*'Yard'!S$28</f>
        <v>0</v>
      </c>
      <c r="T57" s="17"/>
    </row>
    <row r="58" spans="1:20">
      <c r="A58" s="4" t="s">
        <v>178</v>
      </c>
      <c r="B58" s="38">
        <f>(1-'AMD'!B47)*'Yard'!B$29</f>
        <v>0</v>
      </c>
      <c r="C58" s="38">
        <f>(1-'AMD'!C47)*'Yard'!C$29</f>
        <v>0</v>
      </c>
      <c r="D58" s="38">
        <f>(1-'AMD'!D47)*'Yard'!D$29</f>
        <v>0</v>
      </c>
      <c r="E58" s="38">
        <f>(1-'AMD'!E47)*'Yard'!E$29</f>
        <v>0</v>
      </c>
      <c r="F58" s="38">
        <f>(1-'AMD'!F47)*'Yard'!F$29</f>
        <v>0</v>
      </c>
      <c r="G58" s="38">
        <f>(1-'AMD'!G47)*'Yard'!G$29</f>
        <v>0</v>
      </c>
      <c r="H58" s="38">
        <f>(1-'AMD'!H47)*'Yard'!H$29</f>
        <v>0</v>
      </c>
      <c r="I58" s="38">
        <f>(1-'AMD'!I47)*'Yard'!I$29</f>
        <v>0</v>
      </c>
      <c r="J58" s="38">
        <f>(1-'AMD'!J47)*'Yard'!J$29</f>
        <v>0</v>
      </c>
      <c r="K58" s="38">
        <f>(1-'AMD'!B47)*'Yard'!K$29</f>
        <v>0</v>
      </c>
      <c r="L58" s="38">
        <f>(1-'AMD'!C47)*'Yard'!L$29</f>
        <v>0</v>
      </c>
      <c r="M58" s="38">
        <f>(1-'AMD'!D47)*'Yard'!M$29</f>
        <v>0</v>
      </c>
      <c r="N58" s="38">
        <f>(1-'AMD'!E47)*'Yard'!N$29</f>
        <v>0</v>
      </c>
      <c r="O58" s="38">
        <f>(1-'AMD'!F47)*'Yard'!O$29</f>
        <v>0</v>
      </c>
      <c r="P58" s="38">
        <f>(1-'AMD'!G47)*'Yard'!P$29</f>
        <v>0</v>
      </c>
      <c r="Q58" s="38">
        <f>(1-'AMD'!H47)*'Yard'!Q$29</f>
        <v>0</v>
      </c>
      <c r="R58" s="38">
        <f>(1-'AMD'!I47)*'Yard'!R$29</f>
        <v>0</v>
      </c>
      <c r="S58" s="38">
        <f>(1-'AMD'!J47)*'Yard'!S$29</f>
        <v>0</v>
      </c>
      <c r="T58" s="17"/>
    </row>
    <row r="59" spans="1:20">
      <c r="A59" s="4" t="s">
        <v>179</v>
      </c>
      <c r="B59" s="38">
        <f>(1-'AMD'!B48)*'Yard'!B$30</f>
        <v>0</v>
      </c>
      <c r="C59" s="38">
        <f>(1-'AMD'!C48)*'Yard'!C$30</f>
        <v>0</v>
      </c>
      <c r="D59" s="38">
        <f>(1-'AMD'!D48)*'Yard'!D$30</f>
        <v>0</v>
      </c>
      <c r="E59" s="38">
        <f>(1-'AMD'!E48)*'Yard'!E$30</f>
        <v>0</v>
      </c>
      <c r="F59" s="38">
        <f>(1-'AMD'!F48)*'Yard'!F$30</f>
        <v>0</v>
      </c>
      <c r="G59" s="38">
        <f>(1-'AMD'!G48)*'Yard'!G$30</f>
        <v>0</v>
      </c>
      <c r="H59" s="38">
        <f>(1-'AMD'!H48)*'Yard'!H$30</f>
        <v>0</v>
      </c>
      <c r="I59" s="38">
        <f>(1-'AMD'!I48)*'Yard'!I$30</f>
        <v>0</v>
      </c>
      <c r="J59" s="38">
        <f>(1-'AMD'!J48)*'Yard'!J$30</f>
        <v>0</v>
      </c>
      <c r="K59" s="38">
        <f>(1-'AMD'!B48)*'Yard'!K$30</f>
        <v>0</v>
      </c>
      <c r="L59" s="38">
        <f>(1-'AMD'!C48)*'Yard'!L$30</f>
        <v>0</v>
      </c>
      <c r="M59" s="38">
        <f>(1-'AMD'!D48)*'Yard'!M$30</f>
        <v>0</v>
      </c>
      <c r="N59" s="38">
        <f>(1-'AMD'!E48)*'Yard'!N$30</f>
        <v>0</v>
      </c>
      <c r="O59" s="38">
        <f>(1-'AMD'!F48)*'Yard'!O$30</f>
        <v>0</v>
      </c>
      <c r="P59" s="38">
        <f>(1-'AMD'!G48)*'Yard'!P$30</f>
        <v>0</v>
      </c>
      <c r="Q59" s="38">
        <f>(1-'AMD'!H48)*'Yard'!Q$30</f>
        <v>0</v>
      </c>
      <c r="R59" s="38">
        <f>(1-'AMD'!I48)*'Yard'!R$30</f>
        <v>0</v>
      </c>
      <c r="S59" s="38">
        <f>(1-'AMD'!J48)*'Yard'!S$30</f>
        <v>0</v>
      </c>
      <c r="T59" s="17"/>
    </row>
    <row r="60" spans="1:20">
      <c r="A60" s="4" t="s">
        <v>195</v>
      </c>
      <c r="B60" s="38">
        <f>(1-'AMD'!B49)*'Yard'!B$31</f>
        <v>0</v>
      </c>
      <c r="C60" s="38">
        <f>(1-'AMD'!C49)*'Yard'!C$31</f>
        <v>0</v>
      </c>
      <c r="D60" s="38">
        <f>(1-'AMD'!D49)*'Yard'!D$31</f>
        <v>0</v>
      </c>
      <c r="E60" s="38">
        <f>(1-'AMD'!E49)*'Yard'!E$31</f>
        <v>0</v>
      </c>
      <c r="F60" s="38">
        <f>(1-'AMD'!F49)*'Yard'!F$31</f>
        <v>0</v>
      </c>
      <c r="G60" s="38">
        <f>(1-'AMD'!G49)*'Yard'!G$31</f>
        <v>0</v>
      </c>
      <c r="H60" s="38">
        <f>(1-'AMD'!H49)*'Yard'!H$31</f>
        <v>0</v>
      </c>
      <c r="I60" s="38">
        <f>(1-'AMD'!I49)*'Yard'!I$31</f>
        <v>0</v>
      </c>
      <c r="J60" s="38">
        <f>(1-'AMD'!J49)*'Yard'!J$31</f>
        <v>0</v>
      </c>
      <c r="K60" s="38">
        <f>(1-'AMD'!B49)*'Yard'!K$31</f>
        <v>0</v>
      </c>
      <c r="L60" s="38">
        <f>(1-'AMD'!C49)*'Yard'!L$31</f>
        <v>0</v>
      </c>
      <c r="M60" s="38">
        <f>(1-'AMD'!D49)*'Yard'!M$31</f>
        <v>0</v>
      </c>
      <c r="N60" s="38">
        <f>(1-'AMD'!E49)*'Yard'!N$31</f>
        <v>0</v>
      </c>
      <c r="O60" s="38">
        <f>(1-'AMD'!F49)*'Yard'!O$31</f>
        <v>0</v>
      </c>
      <c r="P60" s="38">
        <f>(1-'AMD'!G49)*'Yard'!P$31</f>
        <v>0</v>
      </c>
      <c r="Q60" s="38">
        <f>(1-'AMD'!H49)*'Yard'!Q$31</f>
        <v>0</v>
      </c>
      <c r="R60" s="38">
        <f>(1-'AMD'!I49)*'Yard'!R$31</f>
        <v>0</v>
      </c>
      <c r="S60" s="38">
        <f>(1-'AMD'!J49)*'Yard'!S$31</f>
        <v>0</v>
      </c>
      <c r="T60" s="17"/>
    </row>
    <row r="61" spans="1:20">
      <c r="A61" s="4" t="s">
        <v>180</v>
      </c>
      <c r="B61" s="38">
        <f>(1-'AMD'!B50)*'Yard'!B$32</f>
        <v>0</v>
      </c>
      <c r="C61" s="38">
        <f>(1-'AMD'!C50)*'Yard'!C$32</f>
        <v>0</v>
      </c>
      <c r="D61" s="38">
        <f>(1-'AMD'!D50)*'Yard'!D$32</f>
        <v>0</v>
      </c>
      <c r="E61" s="38">
        <f>(1-'AMD'!E50)*'Yard'!E$32</f>
        <v>0</v>
      </c>
      <c r="F61" s="38">
        <f>(1-'AMD'!F50)*'Yard'!F$32</f>
        <v>0</v>
      </c>
      <c r="G61" s="38">
        <f>(1-'AMD'!G50)*'Yard'!G$32</f>
        <v>0</v>
      </c>
      <c r="H61" s="38">
        <f>(1-'AMD'!H50)*'Yard'!H$32</f>
        <v>0</v>
      </c>
      <c r="I61" s="38">
        <f>(1-'AMD'!I50)*'Yard'!I$32</f>
        <v>0</v>
      </c>
      <c r="J61" s="38">
        <f>(1-'AMD'!J50)*'Yard'!J$32</f>
        <v>0</v>
      </c>
      <c r="K61" s="38">
        <f>(1-'AMD'!B50)*'Yard'!K$32</f>
        <v>0</v>
      </c>
      <c r="L61" s="38">
        <f>(1-'AMD'!C50)*'Yard'!L$32</f>
        <v>0</v>
      </c>
      <c r="M61" s="38">
        <f>(1-'AMD'!D50)*'Yard'!M$32</f>
        <v>0</v>
      </c>
      <c r="N61" s="38">
        <f>(1-'AMD'!E50)*'Yard'!N$32</f>
        <v>0</v>
      </c>
      <c r="O61" s="38">
        <f>(1-'AMD'!F50)*'Yard'!O$32</f>
        <v>0</v>
      </c>
      <c r="P61" s="38">
        <f>(1-'AMD'!G50)*'Yard'!P$32</f>
        <v>0</v>
      </c>
      <c r="Q61" s="38">
        <f>(1-'AMD'!H50)*'Yard'!Q$32</f>
        <v>0</v>
      </c>
      <c r="R61" s="38">
        <f>(1-'AMD'!I50)*'Yard'!R$32</f>
        <v>0</v>
      </c>
      <c r="S61" s="38">
        <f>(1-'AMD'!J50)*'Yard'!S$32</f>
        <v>0</v>
      </c>
      <c r="T61" s="17"/>
    </row>
    <row r="62" spans="1:20">
      <c r="A62" s="4" t="s">
        <v>181</v>
      </c>
      <c r="B62" s="38">
        <f>(1-'AMD'!B51)*'Yard'!B$33</f>
        <v>0</v>
      </c>
      <c r="C62" s="38">
        <f>(1-'AMD'!C51)*'Yard'!C$33</f>
        <v>0</v>
      </c>
      <c r="D62" s="38">
        <f>(1-'AMD'!D51)*'Yard'!D$33</f>
        <v>0</v>
      </c>
      <c r="E62" s="38">
        <f>(1-'AMD'!E51)*'Yard'!E$33</f>
        <v>0</v>
      </c>
      <c r="F62" s="38">
        <f>(1-'AMD'!F51)*'Yard'!F$33</f>
        <v>0</v>
      </c>
      <c r="G62" s="38">
        <f>(1-'AMD'!G51)*'Yard'!G$33</f>
        <v>0</v>
      </c>
      <c r="H62" s="38">
        <f>(1-'AMD'!H51)*'Yard'!H$33</f>
        <v>0</v>
      </c>
      <c r="I62" s="38">
        <f>(1-'AMD'!I51)*'Yard'!I$33</f>
        <v>0</v>
      </c>
      <c r="J62" s="38">
        <f>(1-'AMD'!J51)*'Yard'!J$33</f>
        <v>0</v>
      </c>
      <c r="K62" s="38">
        <f>(1-'AMD'!B51)*'Yard'!K$33</f>
        <v>0</v>
      </c>
      <c r="L62" s="38">
        <f>(1-'AMD'!C51)*'Yard'!L$33</f>
        <v>0</v>
      </c>
      <c r="M62" s="38">
        <f>(1-'AMD'!D51)*'Yard'!M$33</f>
        <v>0</v>
      </c>
      <c r="N62" s="38">
        <f>(1-'AMD'!E51)*'Yard'!N$33</f>
        <v>0</v>
      </c>
      <c r="O62" s="38">
        <f>(1-'AMD'!F51)*'Yard'!O$33</f>
        <v>0</v>
      </c>
      <c r="P62" s="38">
        <f>(1-'AMD'!G51)*'Yard'!P$33</f>
        <v>0</v>
      </c>
      <c r="Q62" s="38">
        <f>(1-'AMD'!H51)*'Yard'!Q$33</f>
        <v>0</v>
      </c>
      <c r="R62" s="38">
        <f>(1-'AMD'!I51)*'Yard'!R$33</f>
        <v>0</v>
      </c>
      <c r="S62" s="38">
        <f>(1-'AMD'!J51)*'Yard'!S$33</f>
        <v>0</v>
      </c>
      <c r="T62" s="17"/>
    </row>
    <row r="63" spans="1:20">
      <c r="A63" s="4" t="s">
        <v>182</v>
      </c>
      <c r="B63" s="38">
        <f>(1-'AMD'!B52)*'Yard'!B$34</f>
        <v>0</v>
      </c>
      <c r="C63" s="38">
        <f>(1-'AMD'!C52)*'Yard'!C$34</f>
        <v>0</v>
      </c>
      <c r="D63" s="38">
        <f>(1-'AMD'!D52)*'Yard'!D$34</f>
        <v>0</v>
      </c>
      <c r="E63" s="38">
        <f>(1-'AMD'!E52)*'Yard'!E$34</f>
        <v>0</v>
      </c>
      <c r="F63" s="38">
        <f>(1-'AMD'!F52)*'Yard'!F$34</f>
        <v>0</v>
      </c>
      <c r="G63" s="38">
        <f>(1-'AMD'!G52)*'Yard'!G$34</f>
        <v>0</v>
      </c>
      <c r="H63" s="38">
        <f>(1-'AMD'!H52)*'Yard'!H$34</f>
        <v>0</v>
      </c>
      <c r="I63" s="38">
        <f>(1-'AMD'!I52)*'Yard'!I$34</f>
        <v>0</v>
      </c>
      <c r="J63" s="38">
        <f>(1-'AMD'!J52)*'Yard'!J$34</f>
        <v>0</v>
      </c>
      <c r="K63" s="38">
        <f>(1-'AMD'!B52)*'Yard'!K$34</f>
        <v>0</v>
      </c>
      <c r="L63" s="38">
        <f>(1-'AMD'!C52)*'Yard'!L$34</f>
        <v>0</v>
      </c>
      <c r="M63" s="38">
        <f>(1-'AMD'!D52)*'Yard'!M$34</f>
        <v>0</v>
      </c>
      <c r="N63" s="38">
        <f>(1-'AMD'!E52)*'Yard'!N$34</f>
        <v>0</v>
      </c>
      <c r="O63" s="38">
        <f>(1-'AMD'!F52)*'Yard'!O$34</f>
        <v>0</v>
      </c>
      <c r="P63" s="38">
        <f>(1-'AMD'!G52)*'Yard'!P$34</f>
        <v>0</v>
      </c>
      <c r="Q63" s="38">
        <f>(1-'AMD'!H52)*'Yard'!Q$34</f>
        <v>0</v>
      </c>
      <c r="R63" s="38">
        <f>(1-'AMD'!I52)*'Yard'!R$34</f>
        <v>0</v>
      </c>
      <c r="S63" s="38">
        <f>(1-'AMD'!J52)*'Yard'!S$34</f>
        <v>0</v>
      </c>
      <c r="T63" s="17"/>
    </row>
    <row r="64" spans="1:20">
      <c r="A64" s="4" t="s">
        <v>183</v>
      </c>
      <c r="B64" s="38">
        <f>(1-'AMD'!B53)*'Yard'!B$35</f>
        <v>0</v>
      </c>
      <c r="C64" s="38">
        <f>(1-'AMD'!C53)*'Yard'!C$35</f>
        <v>0</v>
      </c>
      <c r="D64" s="38">
        <f>(1-'AMD'!D53)*'Yard'!D$35</f>
        <v>0</v>
      </c>
      <c r="E64" s="38">
        <f>(1-'AMD'!E53)*'Yard'!E$35</f>
        <v>0</v>
      </c>
      <c r="F64" s="38">
        <f>(1-'AMD'!F53)*'Yard'!F$35</f>
        <v>0</v>
      </c>
      <c r="G64" s="38">
        <f>(1-'AMD'!G53)*'Yard'!G$35</f>
        <v>0</v>
      </c>
      <c r="H64" s="38">
        <f>(1-'AMD'!H53)*'Yard'!H$35</f>
        <v>0</v>
      </c>
      <c r="I64" s="38">
        <f>(1-'AMD'!I53)*'Yard'!I$35</f>
        <v>0</v>
      </c>
      <c r="J64" s="38">
        <f>(1-'AMD'!J53)*'Yard'!J$35</f>
        <v>0</v>
      </c>
      <c r="K64" s="38">
        <f>(1-'AMD'!B53)*'Yard'!K$35</f>
        <v>0</v>
      </c>
      <c r="L64" s="38">
        <f>(1-'AMD'!C53)*'Yard'!L$35</f>
        <v>0</v>
      </c>
      <c r="M64" s="38">
        <f>(1-'AMD'!D53)*'Yard'!M$35</f>
        <v>0</v>
      </c>
      <c r="N64" s="38">
        <f>(1-'AMD'!E53)*'Yard'!N$35</f>
        <v>0</v>
      </c>
      <c r="O64" s="38">
        <f>(1-'AMD'!F53)*'Yard'!O$35</f>
        <v>0</v>
      </c>
      <c r="P64" s="38">
        <f>(1-'AMD'!G53)*'Yard'!P$35</f>
        <v>0</v>
      </c>
      <c r="Q64" s="38">
        <f>(1-'AMD'!H53)*'Yard'!Q$35</f>
        <v>0</v>
      </c>
      <c r="R64" s="38">
        <f>(1-'AMD'!I53)*'Yard'!R$35</f>
        <v>0</v>
      </c>
      <c r="S64" s="38">
        <f>(1-'AMD'!J53)*'Yard'!S$35</f>
        <v>0</v>
      </c>
      <c r="T64" s="17"/>
    </row>
    <row r="65" spans="1:20">
      <c r="A65" s="4" t="s">
        <v>196</v>
      </c>
      <c r="B65" s="38">
        <f>(1-'AMD'!B54)*'Yard'!B$36</f>
        <v>0</v>
      </c>
      <c r="C65" s="38">
        <f>(1-'AMD'!C54)*'Yard'!C$36</f>
        <v>0</v>
      </c>
      <c r="D65" s="38">
        <f>(1-'AMD'!D54)*'Yard'!D$36</f>
        <v>0</v>
      </c>
      <c r="E65" s="38">
        <f>(1-'AMD'!E54)*'Yard'!E$36</f>
        <v>0</v>
      </c>
      <c r="F65" s="38">
        <f>(1-'AMD'!F54)*'Yard'!F$36</f>
        <v>0</v>
      </c>
      <c r="G65" s="38">
        <f>(1-'AMD'!G54)*'Yard'!G$36</f>
        <v>0</v>
      </c>
      <c r="H65" s="38">
        <f>(1-'AMD'!H54)*'Yard'!H$36</f>
        <v>0</v>
      </c>
      <c r="I65" s="38">
        <f>(1-'AMD'!I54)*'Yard'!I$36</f>
        <v>0</v>
      </c>
      <c r="J65" s="38">
        <f>(1-'AMD'!J54)*'Yard'!J$36</f>
        <v>0</v>
      </c>
      <c r="K65" s="38">
        <f>(1-'AMD'!B54)*'Yard'!K$36</f>
        <v>0</v>
      </c>
      <c r="L65" s="38">
        <f>(1-'AMD'!C54)*'Yard'!L$36</f>
        <v>0</v>
      </c>
      <c r="M65" s="38">
        <f>(1-'AMD'!D54)*'Yard'!M$36</f>
        <v>0</v>
      </c>
      <c r="N65" s="38">
        <f>(1-'AMD'!E54)*'Yard'!N$36</f>
        <v>0</v>
      </c>
      <c r="O65" s="38">
        <f>(1-'AMD'!F54)*'Yard'!O$36</f>
        <v>0</v>
      </c>
      <c r="P65" s="38">
        <f>(1-'AMD'!G54)*'Yard'!P$36</f>
        <v>0</v>
      </c>
      <c r="Q65" s="38">
        <f>(1-'AMD'!H54)*'Yard'!Q$36</f>
        <v>0</v>
      </c>
      <c r="R65" s="38">
        <f>(1-'AMD'!I54)*'Yard'!R$36</f>
        <v>0</v>
      </c>
      <c r="S65" s="38">
        <f>(1-'AMD'!J54)*'Yard'!S$36</f>
        <v>0</v>
      </c>
      <c r="T65" s="17"/>
    </row>
    <row r="66" spans="1:20">
      <c r="A66" s="4" t="s">
        <v>243</v>
      </c>
      <c r="B66" s="38">
        <f>(1-'AMD'!B55)*'Yard'!B$37</f>
        <v>0</v>
      </c>
      <c r="C66" s="38">
        <f>(1-'AMD'!C55)*'Yard'!C$37</f>
        <v>0</v>
      </c>
      <c r="D66" s="38">
        <f>(1-'AMD'!D55)*'Yard'!D$37</f>
        <v>0</v>
      </c>
      <c r="E66" s="38">
        <f>(1-'AMD'!E55)*'Yard'!E$37</f>
        <v>0</v>
      </c>
      <c r="F66" s="38">
        <f>(1-'AMD'!F55)*'Yard'!F$37</f>
        <v>0</v>
      </c>
      <c r="G66" s="38">
        <f>(1-'AMD'!G55)*'Yard'!G$37</f>
        <v>0</v>
      </c>
      <c r="H66" s="38">
        <f>(1-'AMD'!H55)*'Yard'!H$37</f>
        <v>0</v>
      </c>
      <c r="I66" s="38">
        <f>(1-'AMD'!I55)*'Yard'!I$37</f>
        <v>0</v>
      </c>
      <c r="J66" s="38">
        <f>(1-'AMD'!J55)*'Yard'!J$37</f>
        <v>0</v>
      </c>
      <c r="K66" s="38">
        <f>(1-'AMD'!B55)*'Yard'!K$37</f>
        <v>0</v>
      </c>
      <c r="L66" s="38">
        <f>(1-'AMD'!C55)*'Yard'!L$37</f>
        <v>0</v>
      </c>
      <c r="M66" s="38">
        <f>(1-'AMD'!D55)*'Yard'!M$37</f>
        <v>0</v>
      </c>
      <c r="N66" s="38">
        <f>(1-'AMD'!E55)*'Yard'!N$37</f>
        <v>0</v>
      </c>
      <c r="O66" s="38">
        <f>(1-'AMD'!F55)*'Yard'!O$37</f>
        <v>0</v>
      </c>
      <c r="P66" s="38">
        <f>(1-'AMD'!G55)*'Yard'!P$37</f>
        <v>0</v>
      </c>
      <c r="Q66" s="38">
        <f>(1-'AMD'!H55)*'Yard'!Q$37</f>
        <v>0</v>
      </c>
      <c r="R66" s="38">
        <f>(1-'AMD'!I55)*'Yard'!R$37</f>
        <v>0</v>
      </c>
      <c r="S66" s="38">
        <f>(1-'AMD'!J55)*'Yard'!S$37</f>
        <v>0</v>
      </c>
      <c r="T66" s="17"/>
    </row>
    <row r="67" spans="1:20">
      <c r="A67" s="4" t="s">
        <v>247</v>
      </c>
      <c r="B67" s="38">
        <f>(1-'AMD'!B56)*'Yard'!B$38</f>
        <v>0</v>
      </c>
      <c r="C67" s="38">
        <f>(1-'AMD'!C56)*'Yard'!C$38</f>
        <v>0</v>
      </c>
      <c r="D67" s="38">
        <f>(1-'AMD'!D56)*'Yard'!D$38</f>
        <v>0</v>
      </c>
      <c r="E67" s="38">
        <f>(1-'AMD'!E56)*'Yard'!E$38</f>
        <v>0</v>
      </c>
      <c r="F67" s="38">
        <f>(1-'AMD'!F56)*'Yard'!F$38</f>
        <v>0</v>
      </c>
      <c r="G67" s="38">
        <f>(1-'AMD'!G56)*'Yard'!G$38</f>
        <v>0</v>
      </c>
      <c r="H67" s="38">
        <f>(1-'AMD'!H56)*'Yard'!H$38</f>
        <v>0</v>
      </c>
      <c r="I67" s="38">
        <f>(1-'AMD'!I56)*'Yard'!I$38</f>
        <v>0</v>
      </c>
      <c r="J67" s="38">
        <f>(1-'AMD'!J56)*'Yard'!J$38</f>
        <v>0</v>
      </c>
      <c r="K67" s="38">
        <f>(1-'AMD'!B56)*'Yard'!K$38</f>
        <v>0</v>
      </c>
      <c r="L67" s="38">
        <f>(1-'AMD'!C56)*'Yard'!L$38</f>
        <v>0</v>
      </c>
      <c r="M67" s="38">
        <f>(1-'AMD'!D56)*'Yard'!M$38</f>
        <v>0</v>
      </c>
      <c r="N67" s="38">
        <f>(1-'AMD'!E56)*'Yard'!N$38</f>
        <v>0</v>
      </c>
      <c r="O67" s="38">
        <f>(1-'AMD'!F56)*'Yard'!O$38</f>
        <v>0</v>
      </c>
      <c r="P67" s="38">
        <f>(1-'AMD'!G56)*'Yard'!P$38</f>
        <v>0</v>
      </c>
      <c r="Q67" s="38">
        <f>(1-'AMD'!H56)*'Yard'!Q$38</f>
        <v>0</v>
      </c>
      <c r="R67" s="38">
        <f>(1-'AMD'!I56)*'Yard'!R$38</f>
        <v>0</v>
      </c>
      <c r="S67" s="38">
        <f>(1-'AMD'!J56)*'Yard'!S$38</f>
        <v>0</v>
      </c>
      <c r="T67" s="17"/>
    </row>
    <row r="68" spans="1:20">
      <c r="A68" s="4" t="s">
        <v>251</v>
      </c>
      <c r="B68" s="38">
        <f>(1-'AMD'!B57)*'Yard'!B$39</f>
        <v>0</v>
      </c>
      <c r="C68" s="38">
        <f>(1-'AMD'!C57)*'Yard'!C$39</f>
        <v>0</v>
      </c>
      <c r="D68" s="38">
        <f>(1-'AMD'!D57)*'Yard'!D$39</f>
        <v>0</v>
      </c>
      <c r="E68" s="38">
        <f>(1-'AMD'!E57)*'Yard'!E$39</f>
        <v>0</v>
      </c>
      <c r="F68" s="38">
        <f>(1-'AMD'!F57)*'Yard'!F$39</f>
        <v>0</v>
      </c>
      <c r="G68" s="38">
        <f>(1-'AMD'!G57)*'Yard'!G$39</f>
        <v>0</v>
      </c>
      <c r="H68" s="38">
        <f>(1-'AMD'!H57)*'Yard'!H$39</f>
        <v>0</v>
      </c>
      <c r="I68" s="38">
        <f>(1-'AMD'!I57)*'Yard'!I$39</f>
        <v>0</v>
      </c>
      <c r="J68" s="38">
        <f>(1-'AMD'!J57)*'Yard'!J$39</f>
        <v>0</v>
      </c>
      <c r="K68" s="38">
        <f>(1-'AMD'!B57)*'Yard'!K$39</f>
        <v>0</v>
      </c>
      <c r="L68" s="38">
        <f>(1-'AMD'!C57)*'Yard'!L$39</f>
        <v>0</v>
      </c>
      <c r="M68" s="38">
        <f>(1-'AMD'!D57)*'Yard'!M$39</f>
        <v>0</v>
      </c>
      <c r="N68" s="38">
        <f>(1-'AMD'!E57)*'Yard'!N$39</f>
        <v>0</v>
      </c>
      <c r="O68" s="38">
        <f>(1-'AMD'!F57)*'Yard'!O$39</f>
        <v>0</v>
      </c>
      <c r="P68" s="38">
        <f>(1-'AMD'!G57)*'Yard'!P$39</f>
        <v>0</v>
      </c>
      <c r="Q68" s="38">
        <f>(1-'AMD'!H57)*'Yard'!Q$39</f>
        <v>0</v>
      </c>
      <c r="R68" s="38">
        <f>(1-'AMD'!I57)*'Yard'!R$39</f>
        <v>0</v>
      </c>
      <c r="S68" s="38">
        <f>(1-'AMD'!J57)*'Yard'!S$39</f>
        <v>0</v>
      </c>
      <c r="T68" s="17"/>
    </row>
    <row r="69" spans="1:20">
      <c r="A69" s="4" t="s">
        <v>255</v>
      </c>
      <c r="B69" s="38">
        <f>(1-'AMD'!B58)*'Yard'!B$40</f>
        <v>0</v>
      </c>
      <c r="C69" s="38">
        <f>(1-'AMD'!C58)*'Yard'!C$40</f>
        <v>0</v>
      </c>
      <c r="D69" s="38">
        <f>(1-'AMD'!D58)*'Yard'!D$40</f>
        <v>0</v>
      </c>
      <c r="E69" s="38">
        <f>(1-'AMD'!E58)*'Yard'!E$40</f>
        <v>0</v>
      </c>
      <c r="F69" s="38">
        <f>(1-'AMD'!F58)*'Yard'!F$40</f>
        <v>0</v>
      </c>
      <c r="G69" s="38">
        <f>(1-'AMD'!G58)*'Yard'!G$40</f>
        <v>0</v>
      </c>
      <c r="H69" s="38">
        <f>(1-'AMD'!H58)*'Yard'!H$40</f>
        <v>0</v>
      </c>
      <c r="I69" s="38">
        <f>(1-'AMD'!I58)*'Yard'!I$40</f>
        <v>0</v>
      </c>
      <c r="J69" s="38">
        <f>(1-'AMD'!J58)*'Yard'!J$40</f>
        <v>0</v>
      </c>
      <c r="K69" s="38">
        <f>(1-'AMD'!B58)*'Yard'!K$40</f>
        <v>0</v>
      </c>
      <c r="L69" s="38">
        <f>(1-'AMD'!C58)*'Yard'!L$40</f>
        <v>0</v>
      </c>
      <c r="M69" s="38">
        <f>(1-'AMD'!D58)*'Yard'!M$40</f>
        <v>0</v>
      </c>
      <c r="N69" s="38">
        <f>(1-'AMD'!E58)*'Yard'!N$40</f>
        <v>0</v>
      </c>
      <c r="O69" s="38">
        <f>(1-'AMD'!F58)*'Yard'!O$40</f>
        <v>0</v>
      </c>
      <c r="P69" s="38">
        <f>(1-'AMD'!G58)*'Yard'!P$40</f>
        <v>0</v>
      </c>
      <c r="Q69" s="38">
        <f>(1-'AMD'!H58)*'Yard'!Q$40</f>
        <v>0</v>
      </c>
      <c r="R69" s="38">
        <f>(1-'AMD'!I58)*'Yard'!R$40</f>
        <v>0</v>
      </c>
      <c r="S69" s="38">
        <f>(1-'AMD'!J58)*'Yard'!S$40</f>
        <v>0</v>
      </c>
      <c r="T69" s="17"/>
    </row>
    <row r="70" spans="1:20">
      <c r="A70" s="4" t="s">
        <v>259</v>
      </c>
      <c r="B70" s="38">
        <f>(1-'AMD'!B59)*'Yard'!B$41</f>
        <v>0</v>
      </c>
      <c r="C70" s="38">
        <f>(1-'AMD'!C59)*'Yard'!C$41</f>
        <v>0</v>
      </c>
      <c r="D70" s="38">
        <f>(1-'AMD'!D59)*'Yard'!D$41</f>
        <v>0</v>
      </c>
      <c r="E70" s="38">
        <f>(1-'AMD'!E59)*'Yard'!E$41</f>
        <v>0</v>
      </c>
      <c r="F70" s="38">
        <f>(1-'AMD'!F59)*'Yard'!F$41</f>
        <v>0</v>
      </c>
      <c r="G70" s="38">
        <f>(1-'AMD'!G59)*'Yard'!G$41</f>
        <v>0</v>
      </c>
      <c r="H70" s="38">
        <f>(1-'AMD'!H59)*'Yard'!H$41</f>
        <v>0</v>
      </c>
      <c r="I70" s="38">
        <f>(1-'AMD'!I59)*'Yard'!I$41</f>
        <v>0</v>
      </c>
      <c r="J70" s="38">
        <f>(1-'AMD'!J59)*'Yard'!J$41</f>
        <v>0</v>
      </c>
      <c r="K70" s="38">
        <f>(1-'AMD'!B59)*'Yard'!K$41</f>
        <v>0</v>
      </c>
      <c r="L70" s="38">
        <f>(1-'AMD'!C59)*'Yard'!L$41</f>
        <v>0</v>
      </c>
      <c r="M70" s="38">
        <f>(1-'AMD'!D59)*'Yard'!M$41</f>
        <v>0</v>
      </c>
      <c r="N70" s="38">
        <f>(1-'AMD'!E59)*'Yard'!N$41</f>
        <v>0</v>
      </c>
      <c r="O70" s="38">
        <f>(1-'AMD'!F59)*'Yard'!O$41</f>
        <v>0</v>
      </c>
      <c r="P70" s="38">
        <f>(1-'AMD'!G59)*'Yard'!P$41</f>
        <v>0</v>
      </c>
      <c r="Q70" s="38">
        <f>(1-'AMD'!H59)*'Yard'!Q$41</f>
        <v>0</v>
      </c>
      <c r="R70" s="38">
        <f>(1-'AMD'!I59)*'Yard'!R$41</f>
        <v>0</v>
      </c>
      <c r="S70" s="38">
        <f>(1-'AMD'!J59)*'Yard'!S$41</f>
        <v>0</v>
      </c>
      <c r="T70" s="17"/>
    </row>
    <row r="72" spans="1:20" ht="21" customHeight="1">
      <c r="A72" s="1" t="s">
        <v>996</v>
      </c>
    </row>
    <row r="73" spans="1:20">
      <c r="A73" s="2" t="s">
        <v>353</v>
      </c>
    </row>
    <row r="74" spans="1:20">
      <c r="A74" s="33" t="s">
        <v>987</v>
      </c>
    </row>
    <row r="75" spans="1:20">
      <c r="A75" s="33" t="s">
        <v>997</v>
      </c>
    </row>
    <row r="76" spans="1:20">
      <c r="A76" s="2" t="s">
        <v>995</v>
      </c>
    </row>
    <row r="78" spans="1:20">
      <c r="B78" s="15" t="s">
        <v>142</v>
      </c>
      <c r="C78" s="15" t="s">
        <v>308</v>
      </c>
      <c r="D78" s="15" t="s">
        <v>309</v>
      </c>
      <c r="E78" s="15" t="s">
        <v>310</v>
      </c>
      <c r="F78" s="15" t="s">
        <v>311</v>
      </c>
      <c r="G78" s="15" t="s">
        <v>312</v>
      </c>
      <c r="H78" s="15" t="s">
        <v>313</v>
      </c>
      <c r="I78" s="15" t="s">
        <v>314</v>
      </c>
      <c r="J78" s="15" t="s">
        <v>315</v>
      </c>
      <c r="K78" s="15" t="s">
        <v>296</v>
      </c>
      <c r="L78" s="15" t="s">
        <v>874</v>
      </c>
      <c r="M78" s="15" t="s">
        <v>875</v>
      </c>
      <c r="N78" s="15" t="s">
        <v>876</v>
      </c>
      <c r="O78" s="15" t="s">
        <v>877</v>
      </c>
      <c r="P78" s="15" t="s">
        <v>878</v>
      </c>
      <c r="Q78" s="15" t="s">
        <v>879</v>
      </c>
      <c r="R78" s="15" t="s">
        <v>880</v>
      </c>
      <c r="S78" s="15" t="s">
        <v>881</v>
      </c>
    </row>
    <row r="79" spans="1:20">
      <c r="A79" s="4" t="s">
        <v>174</v>
      </c>
      <c r="B79" s="38">
        <f>(1-'AMD'!B$41)*'Yard'!B$61</f>
        <v>0</v>
      </c>
      <c r="C79" s="38">
        <f>(1-'AMD'!C$41)*'Yard'!C$61</f>
        <v>0</v>
      </c>
      <c r="D79" s="38">
        <f>(1-'AMD'!D$41)*'Yard'!D$61</f>
        <v>0</v>
      </c>
      <c r="E79" s="38">
        <f>(1-'AMD'!E$41)*'Yard'!E$61</f>
        <v>0</v>
      </c>
      <c r="F79" s="38">
        <f>(1-'AMD'!F$41)*'Yard'!F$61</f>
        <v>0</v>
      </c>
      <c r="G79" s="38">
        <f>(1-'AMD'!G$41)*'Yard'!G$61</f>
        <v>0</v>
      </c>
      <c r="H79" s="38">
        <f>(1-'AMD'!H$41)*'Yard'!H$61</f>
        <v>0</v>
      </c>
      <c r="I79" s="38">
        <f>(1-'AMD'!I$41)*'Yard'!I$61</f>
        <v>0</v>
      </c>
      <c r="J79" s="38">
        <f>(1-'AMD'!J$41)*'Yard'!J$61</f>
        <v>0</v>
      </c>
      <c r="K79" s="38">
        <f>(1-'AMD'!B$41)*'Yard'!K$61</f>
        <v>0</v>
      </c>
      <c r="L79" s="38">
        <f>(1-'AMD'!C$41)*'Yard'!L$61</f>
        <v>0</v>
      </c>
      <c r="M79" s="38">
        <f>(1-'AMD'!D$41)*'Yard'!M$61</f>
        <v>0</v>
      </c>
      <c r="N79" s="38">
        <f>(1-'AMD'!E$41)*'Yard'!N$61</f>
        <v>0</v>
      </c>
      <c r="O79" s="38">
        <f>(1-'AMD'!F$41)*'Yard'!O$61</f>
        <v>0</v>
      </c>
      <c r="P79" s="38">
        <f>(1-'AMD'!G$41)*'Yard'!P$61</f>
        <v>0</v>
      </c>
      <c r="Q79" s="38">
        <f>(1-'AMD'!H$41)*'Yard'!Q$61</f>
        <v>0</v>
      </c>
      <c r="R79" s="38">
        <f>(1-'AMD'!I$41)*'Yard'!R$61</f>
        <v>0</v>
      </c>
      <c r="S79" s="38">
        <f>(1-'AMD'!J$41)*'Yard'!S$61</f>
        <v>0</v>
      </c>
      <c r="T79" s="17"/>
    </row>
    <row r="80" spans="1:20">
      <c r="A80" s="4" t="s">
        <v>175</v>
      </c>
      <c r="B80" s="38">
        <f>(1-'AMD'!B$42)*'Yard'!B$62</f>
        <v>0</v>
      </c>
      <c r="C80" s="38">
        <f>(1-'AMD'!C$42)*'Yard'!C$62</f>
        <v>0</v>
      </c>
      <c r="D80" s="38">
        <f>(1-'AMD'!D$42)*'Yard'!D$62</f>
        <v>0</v>
      </c>
      <c r="E80" s="38">
        <f>(1-'AMD'!E$42)*'Yard'!E$62</f>
        <v>0</v>
      </c>
      <c r="F80" s="38">
        <f>(1-'AMD'!F$42)*'Yard'!F$62</f>
        <v>0</v>
      </c>
      <c r="G80" s="38">
        <f>(1-'AMD'!G$42)*'Yard'!G$62</f>
        <v>0</v>
      </c>
      <c r="H80" s="38">
        <f>(1-'AMD'!H$42)*'Yard'!H$62</f>
        <v>0</v>
      </c>
      <c r="I80" s="38">
        <f>(1-'AMD'!I$42)*'Yard'!I$62</f>
        <v>0</v>
      </c>
      <c r="J80" s="38">
        <f>(1-'AMD'!J$42)*'Yard'!J$62</f>
        <v>0</v>
      </c>
      <c r="K80" s="38">
        <f>(1-'AMD'!B$42)*'Yard'!K$62</f>
        <v>0</v>
      </c>
      <c r="L80" s="38">
        <f>(1-'AMD'!C$42)*'Yard'!L$62</f>
        <v>0</v>
      </c>
      <c r="M80" s="38">
        <f>(1-'AMD'!D$42)*'Yard'!M$62</f>
        <v>0</v>
      </c>
      <c r="N80" s="38">
        <f>(1-'AMD'!E$42)*'Yard'!N$62</f>
        <v>0</v>
      </c>
      <c r="O80" s="38">
        <f>(1-'AMD'!F$42)*'Yard'!O$62</f>
        <v>0</v>
      </c>
      <c r="P80" s="38">
        <f>(1-'AMD'!G$42)*'Yard'!P$62</f>
        <v>0</v>
      </c>
      <c r="Q80" s="38">
        <f>(1-'AMD'!H$42)*'Yard'!Q$62</f>
        <v>0</v>
      </c>
      <c r="R80" s="38">
        <f>(1-'AMD'!I$42)*'Yard'!R$62</f>
        <v>0</v>
      </c>
      <c r="S80" s="38">
        <f>(1-'AMD'!J$42)*'Yard'!S$62</f>
        <v>0</v>
      </c>
      <c r="T80" s="17"/>
    </row>
    <row r="81" spans="1:20">
      <c r="A81" s="4" t="s">
        <v>211</v>
      </c>
      <c r="B81" s="38">
        <f>(1-'AMD'!B$43)*'Yard'!B$63</f>
        <v>0</v>
      </c>
      <c r="C81" s="38">
        <f>(1-'AMD'!C$43)*'Yard'!C$63</f>
        <v>0</v>
      </c>
      <c r="D81" s="38">
        <f>(1-'AMD'!D$43)*'Yard'!D$63</f>
        <v>0</v>
      </c>
      <c r="E81" s="38">
        <f>(1-'AMD'!E$43)*'Yard'!E$63</f>
        <v>0</v>
      </c>
      <c r="F81" s="38">
        <f>(1-'AMD'!F$43)*'Yard'!F$63</f>
        <v>0</v>
      </c>
      <c r="G81" s="38">
        <f>(1-'AMD'!G$43)*'Yard'!G$63</f>
        <v>0</v>
      </c>
      <c r="H81" s="38">
        <f>(1-'AMD'!H$43)*'Yard'!H$63</f>
        <v>0</v>
      </c>
      <c r="I81" s="38">
        <f>(1-'AMD'!I$43)*'Yard'!I$63</f>
        <v>0</v>
      </c>
      <c r="J81" s="38">
        <f>(1-'AMD'!J$43)*'Yard'!J$63</f>
        <v>0</v>
      </c>
      <c r="K81" s="38">
        <f>(1-'AMD'!B$43)*'Yard'!K$63</f>
        <v>0</v>
      </c>
      <c r="L81" s="38">
        <f>(1-'AMD'!C$43)*'Yard'!L$63</f>
        <v>0</v>
      </c>
      <c r="M81" s="38">
        <f>(1-'AMD'!D$43)*'Yard'!M$63</f>
        <v>0</v>
      </c>
      <c r="N81" s="38">
        <f>(1-'AMD'!E$43)*'Yard'!N$63</f>
        <v>0</v>
      </c>
      <c r="O81" s="38">
        <f>(1-'AMD'!F$43)*'Yard'!O$63</f>
        <v>0</v>
      </c>
      <c r="P81" s="38">
        <f>(1-'AMD'!G$43)*'Yard'!P$63</f>
        <v>0</v>
      </c>
      <c r="Q81" s="38">
        <f>(1-'AMD'!H$43)*'Yard'!Q$63</f>
        <v>0</v>
      </c>
      <c r="R81" s="38">
        <f>(1-'AMD'!I$43)*'Yard'!R$63</f>
        <v>0</v>
      </c>
      <c r="S81" s="38">
        <f>(1-'AMD'!J$43)*'Yard'!S$63</f>
        <v>0</v>
      </c>
      <c r="T81" s="17"/>
    </row>
    <row r="82" spans="1:20">
      <c r="A82" s="4" t="s">
        <v>176</v>
      </c>
      <c r="B82" s="38">
        <f>(1-'AMD'!B$44)*'Yard'!B$64</f>
        <v>0</v>
      </c>
      <c r="C82" s="38">
        <f>(1-'AMD'!C$44)*'Yard'!C$64</f>
        <v>0</v>
      </c>
      <c r="D82" s="38">
        <f>(1-'AMD'!D$44)*'Yard'!D$64</f>
        <v>0</v>
      </c>
      <c r="E82" s="38">
        <f>(1-'AMD'!E$44)*'Yard'!E$64</f>
        <v>0</v>
      </c>
      <c r="F82" s="38">
        <f>(1-'AMD'!F$44)*'Yard'!F$64</f>
        <v>0</v>
      </c>
      <c r="G82" s="38">
        <f>(1-'AMD'!G$44)*'Yard'!G$64</f>
        <v>0</v>
      </c>
      <c r="H82" s="38">
        <f>(1-'AMD'!H$44)*'Yard'!H$64</f>
        <v>0</v>
      </c>
      <c r="I82" s="38">
        <f>(1-'AMD'!I$44)*'Yard'!I$64</f>
        <v>0</v>
      </c>
      <c r="J82" s="38">
        <f>(1-'AMD'!J$44)*'Yard'!J$64</f>
        <v>0</v>
      </c>
      <c r="K82" s="38">
        <f>(1-'AMD'!B$44)*'Yard'!K$64</f>
        <v>0</v>
      </c>
      <c r="L82" s="38">
        <f>(1-'AMD'!C$44)*'Yard'!L$64</f>
        <v>0</v>
      </c>
      <c r="M82" s="38">
        <f>(1-'AMD'!D$44)*'Yard'!M$64</f>
        <v>0</v>
      </c>
      <c r="N82" s="38">
        <f>(1-'AMD'!E$44)*'Yard'!N$64</f>
        <v>0</v>
      </c>
      <c r="O82" s="38">
        <f>(1-'AMD'!F$44)*'Yard'!O$64</f>
        <v>0</v>
      </c>
      <c r="P82" s="38">
        <f>(1-'AMD'!G$44)*'Yard'!P$64</f>
        <v>0</v>
      </c>
      <c r="Q82" s="38">
        <f>(1-'AMD'!H$44)*'Yard'!Q$64</f>
        <v>0</v>
      </c>
      <c r="R82" s="38">
        <f>(1-'AMD'!I$44)*'Yard'!R$64</f>
        <v>0</v>
      </c>
      <c r="S82" s="38">
        <f>(1-'AMD'!J$44)*'Yard'!S$64</f>
        <v>0</v>
      </c>
      <c r="T82" s="17"/>
    </row>
    <row r="83" spans="1:20">
      <c r="A83" s="4" t="s">
        <v>177</v>
      </c>
      <c r="B83" s="38">
        <f>(1-'AMD'!B$45)*'Yard'!B$65</f>
        <v>0</v>
      </c>
      <c r="C83" s="38">
        <f>(1-'AMD'!C$45)*'Yard'!C$65</f>
        <v>0</v>
      </c>
      <c r="D83" s="38">
        <f>(1-'AMD'!D$45)*'Yard'!D$65</f>
        <v>0</v>
      </c>
      <c r="E83" s="38">
        <f>(1-'AMD'!E$45)*'Yard'!E$65</f>
        <v>0</v>
      </c>
      <c r="F83" s="38">
        <f>(1-'AMD'!F$45)*'Yard'!F$65</f>
        <v>0</v>
      </c>
      <c r="G83" s="38">
        <f>(1-'AMD'!G$45)*'Yard'!G$65</f>
        <v>0</v>
      </c>
      <c r="H83" s="38">
        <f>(1-'AMD'!H$45)*'Yard'!H$65</f>
        <v>0</v>
      </c>
      <c r="I83" s="38">
        <f>(1-'AMD'!I$45)*'Yard'!I$65</f>
        <v>0</v>
      </c>
      <c r="J83" s="38">
        <f>(1-'AMD'!J$45)*'Yard'!J$65</f>
        <v>0</v>
      </c>
      <c r="K83" s="38">
        <f>(1-'AMD'!B$45)*'Yard'!K$65</f>
        <v>0</v>
      </c>
      <c r="L83" s="38">
        <f>(1-'AMD'!C$45)*'Yard'!L$65</f>
        <v>0</v>
      </c>
      <c r="M83" s="38">
        <f>(1-'AMD'!D$45)*'Yard'!M$65</f>
        <v>0</v>
      </c>
      <c r="N83" s="38">
        <f>(1-'AMD'!E$45)*'Yard'!N$65</f>
        <v>0</v>
      </c>
      <c r="O83" s="38">
        <f>(1-'AMD'!F$45)*'Yard'!O$65</f>
        <v>0</v>
      </c>
      <c r="P83" s="38">
        <f>(1-'AMD'!G$45)*'Yard'!P$65</f>
        <v>0</v>
      </c>
      <c r="Q83" s="38">
        <f>(1-'AMD'!H$45)*'Yard'!Q$65</f>
        <v>0</v>
      </c>
      <c r="R83" s="38">
        <f>(1-'AMD'!I$45)*'Yard'!R$65</f>
        <v>0</v>
      </c>
      <c r="S83" s="38">
        <f>(1-'AMD'!J$45)*'Yard'!S$65</f>
        <v>0</v>
      </c>
      <c r="T83" s="17"/>
    </row>
    <row r="84" spans="1:20">
      <c r="A84" s="4" t="s">
        <v>221</v>
      </c>
      <c r="B84" s="38">
        <f>(1-'AMD'!B$46)*'Yard'!B$66</f>
        <v>0</v>
      </c>
      <c r="C84" s="38">
        <f>(1-'AMD'!C$46)*'Yard'!C$66</f>
        <v>0</v>
      </c>
      <c r="D84" s="38">
        <f>(1-'AMD'!D$46)*'Yard'!D$66</f>
        <v>0</v>
      </c>
      <c r="E84" s="38">
        <f>(1-'AMD'!E$46)*'Yard'!E$66</f>
        <v>0</v>
      </c>
      <c r="F84" s="38">
        <f>(1-'AMD'!F$46)*'Yard'!F$66</f>
        <v>0</v>
      </c>
      <c r="G84" s="38">
        <f>(1-'AMD'!G$46)*'Yard'!G$66</f>
        <v>0</v>
      </c>
      <c r="H84" s="38">
        <f>(1-'AMD'!H$46)*'Yard'!H$66</f>
        <v>0</v>
      </c>
      <c r="I84" s="38">
        <f>(1-'AMD'!I$46)*'Yard'!I$66</f>
        <v>0</v>
      </c>
      <c r="J84" s="38">
        <f>(1-'AMD'!J$46)*'Yard'!J$66</f>
        <v>0</v>
      </c>
      <c r="K84" s="38">
        <f>(1-'AMD'!B$46)*'Yard'!K$66</f>
        <v>0</v>
      </c>
      <c r="L84" s="38">
        <f>(1-'AMD'!C$46)*'Yard'!L$66</f>
        <v>0</v>
      </c>
      <c r="M84" s="38">
        <f>(1-'AMD'!D$46)*'Yard'!M$66</f>
        <v>0</v>
      </c>
      <c r="N84" s="38">
        <f>(1-'AMD'!E$46)*'Yard'!N$66</f>
        <v>0</v>
      </c>
      <c r="O84" s="38">
        <f>(1-'AMD'!F$46)*'Yard'!O$66</f>
        <v>0</v>
      </c>
      <c r="P84" s="38">
        <f>(1-'AMD'!G$46)*'Yard'!P$66</f>
        <v>0</v>
      </c>
      <c r="Q84" s="38">
        <f>(1-'AMD'!H$46)*'Yard'!Q$66</f>
        <v>0</v>
      </c>
      <c r="R84" s="38">
        <f>(1-'AMD'!I$46)*'Yard'!R$66</f>
        <v>0</v>
      </c>
      <c r="S84" s="38">
        <f>(1-'AMD'!J$46)*'Yard'!S$66</f>
        <v>0</v>
      </c>
      <c r="T84" s="17"/>
    </row>
    <row r="85" spans="1:20">
      <c r="A85" s="4" t="s">
        <v>178</v>
      </c>
      <c r="B85" s="38">
        <f>(1-'AMD'!B$47)*'Yard'!B$67</f>
        <v>0</v>
      </c>
      <c r="C85" s="38">
        <f>(1-'AMD'!C$47)*'Yard'!C$67</f>
        <v>0</v>
      </c>
      <c r="D85" s="38">
        <f>(1-'AMD'!D$47)*'Yard'!D$67</f>
        <v>0</v>
      </c>
      <c r="E85" s="38">
        <f>(1-'AMD'!E$47)*'Yard'!E$67</f>
        <v>0</v>
      </c>
      <c r="F85" s="38">
        <f>(1-'AMD'!F$47)*'Yard'!F$67</f>
        <v>0</v>
      </c>
      <c r="G85" s="38">
        <f>(1-'AMD'!G$47)*'Yard'!G$67</f>
        <v>0</v>
      </c>
      <c r="H85" s="38">
        <f>(1-'AMD'!H$47)*'Yard'!H$67</f>
        <v>0</v>
      </c>
      <c r="I85" s="38">
        <f>(1-'AMD'!I$47)*'Yard'!I$67</f>
        <v>0</v>
      </c>
      <c r="J85" s="38">
        <f>(1-'AMD'!J$47)*'Yard'!J$67</f>
        <v>0</v>
      </c>
      <c r="K85" s="38">
        <f>(1-'AMD'!B$47)*'Yard'!K$67</f>
        <v>0</v>
      </c>
      <c r="L85" s="38">
        <f>(1-'AMD'!C$47)*'Yard'!L$67</f>
        <v>0</v>
      </c>
      <c r="M85" s="38">
        <f>(1-'AMD'!D$47)*'Yard'!M$67</f>
        <v>0</v>
      </c>
      <c r="N85" s="38">
        <f>(1-'AMD'!E$47)*'Yard'!N$67</f>
        <v>0</v>
      </c>
      <c r="O85" s="38">
        <f>(1-'AMD'!F$47)*'Yard'!O$67</f>
        <v>0</v>
      </c>
      <c r="P85" s="38">
        <f>(1-'AMD'!G$47)*'Yard'!P$67</f>
        <v>0</v>
      </c>
      <c r="Q85" s="38">
        <f>(1-'AMD'!H$47)*'Yard'!Q$67</f>
        <v>0</v>
      </c>
      <c r="R85" s="38">
        <f>(1-'AMD'!I$47)*'Yard'!R$67</f>
        <v>0</v>
      </c>
      <c r="S85" s="38">
        <f>(1-'AMD'!J$47)*'Yard'!S$67</f>
        <v>0</v>
      </c>
      <c r="T85" s="17"/>
    </row>
    <row r="86" spans="1:20">
      <c r="A86" s="4" t="s">
        <v>179</v>
      </c>
      <c r="B86" s="38">
        <f>(1-'AMD'!B$48)*'Yard'!B$68</f>
        <v>0</v>
      </c>
      <c r="C86" s="38">
        <f>(1-'AMD'!C$48)*'Yard'!C$68</f>
        <v>0</v>
      </c>
      <c r="D86" s="38">
        <f>(1-'AMD'!D$48)*'Yard'!D$68</f>
        <v>0</v>
      </c>
      <c r="E86" s="38">
        <f>(1-'AMD'!E$48)*'Yard'!E$68</f>
        <v>0</v>
      </c>
      <c r="F86" s="38">
        <f>(1-'AMD'!F$48)*'Yard'!F$68</f>
        <v>0</v>
      </c>
      <c r="G86" s="38">
        <f>(1-'AMD'!G$48)*'Yard'!G$68</f>
        <v>0</v>
      </c>
      <c r="H86" s="38">
        <f>(1-'AMD'!H$48)*'Yard'!H$68</f>
        <v>0</v>
      </c>
      <c r="I86" s="38">
        <f>(1-'AMD'!I$48)*'Yard'!I$68</f>
        <v>0</v>
      </c>
      <c r="J86" s="38">
        <f>(1-'AMD'!J$48)*'Yard'!J$68</f>
        <v>0</v>
      </c>
      <c r="K86" s="38">
        <f>(1-'AMD'!B$48)*'Yard'!K$68</f>
        <v>0</v>
      </c>
      <c r="L86" s="38">
        <f>(1-'AMD'!C$48)*'Yard'!L$68</f>
        <v>0</v>
      </c>
      <c r="M86" s="38">
        <f>(1-'AMD'!D$48)*'Yard'!M$68</f>
        <v>0</v>
      </c>
      <c r="N86" s="38">
        <f>(1-'AMD'!E$48)*'Yard'!N$68</f>
        <v>0</v>
      </c>
      <c r="O86" s="38">
        <f>(1-'AMD'!F$48)*'Yard'!O$68</f>
        <v>0</v>
      </c>
      <c r="P86" s="38">
        <f>(1-'AMD'!G$48)*'Yard'!P$68</f>
        <v>0</v>
      </c>
      <c r="Q86" s="38">
        <f>(1-'AMD'!H$48)*'Yard'!Q$68</f>
        <v>0</v>
      </c>
      <c r="R86" s="38">
        <f>(1-'AMD'!I$48)*'Yard'!R$68</f>
        <v>0</v>
      </c>
      <c r="S86" s="38">
        <f>(1-'AMD'!J$48)*'Yard'!S$68</f>
        <v>0</v>
      </c>
      <c r="T86" s="17"/>
    </row>
    <row r="87" spans="1:20">
      <c r="A87" s="4" t="s">
        <v>195</v>
      </c>
      <c r="B87" s="38">
        <f>(1-'AMD'!B$49)*'Yard'!B$69</f>
        <v>0</v>
      </c>
      <c r="C87" s="38">
        <f>(1-'AMD'!C$49)*'Yard'!C$69</f>
        <v>0</v>
      </c>
      <c r="D87" s="38">
        <f>(1-'AMD'!D$49)*'Yard'!D$69</f>
        <v>0</v>
      </c>
      <c r="E87" s="38">
        <f>(1-'AMD'!E$49)*'Yard'!E$69</f>
        <v>0</v>
      </c>
      <c r="F87" s="38">
        <f>(1-'AMD'!F$49)*'Yard'!F$69</f>
        <v>0</v>
      </c>
      <c r="G87" s="38">
        <f>(1-'AMD'!G$49)*'Yard'!G$69</f>
        <v>0</v>
      </c>
      <c r="H87" s="38">
        <f>(1-'AMD'!H$49)*'Yard'!H$69</f>
        <v>0</v>
      </c>
      <c r="I87" s="38">
        <f>(1-'AMD'!I$49)*'Yard'!I$69</f>
        <v>0</v>
      </c>
      <c r="J87" s="38">
        <f>(1-'AMD'!J$49)*'Yard'!J$69</f>
        <v>0</v>
      </c>
      <c r="K87" s="38">
        <f>(1-'AMD'!B$49)*'Yard'!K$69</f>
        <v>0</v>
      </c>
      <c r="L87" s="38">
        <f>(1-'AMD'!C$49)*'Yard'!L$69</f>
        <v>0</v>
      </c>
      <c r="M87" s="38">
        <f>(1-'AMD'!D$49)*'Yard'!M$69</f>
        <v>0</v>
      </c>
      <c r="N87" s="38">
        <f>(1-'AMD'!E$49)*'Yard'!N$69</f>
        <v>0</v>
      </c>
      <c r="O87" s="38">
        <f>(1-'AMD'!F$49)*'Yard'!O$69</f>
        <v>0</v>
      </c>
      <c r="P87" s="38">
        <f>(1-'AMD'!G$49)*'Yard'!P$69</f>
        <v>0</v>
      </c>
      <c r="Q87" s="38">
        <f>(1-'AMD'!H$49)*'Yard'!Q$69</f>
        <v>0</v>
      </c>
      <c r="R87" s="38">
        <f>(1-'AMD'!I$49)*'Yard'!R$69</f>
        <v>0</v>
      </c>
      <c r="S87" s="38">
        <f>(1-'AMD'!J$49)*'Yard'!S$69</f>
        <v>0</v>
      </c>
      <c r="T87" s="17"/>
    </row>
    <row r="88" spans="1:20">
      <c r="A88" s="4" t="s">
        <v>180</v>
      </c>
      <c r="B88" s="38">
        <f>(1-'AMD'!B$50)*'Yard'!B$70</f>
        <v>0</v>
      </c>
      <c r="C88" s="38">
        <f>(1-'AMD'!C$50)*'Yard'!C$70</f>
        <v>0</v>
      </c>
      <c r="D88" s="38">
        <f>(1-'AMD'!D$50)*'Yard'!D$70</f>
        <v>0</v>
      </c>
      <c r="E88" s="38">
        <f>(1-'AMD'!E$50)*'Yard'!E$70</f>
        <v>0</v>
      </c>
      <c r="F88" s="38">
        <f>(1-'AMD'!F$50)*'Yard'!F$70</f>
        <v>0</v>
      </c>
      <c r="G88" s="38">
        <f>(1-'AMD'!G$50)*'Yard'!G$70</f>
        <v>0</v>
      </c>
      <c r="H88" s="38">
        <f>(1-'AMD'!H$50)*'Yard'!H$70</f>
        <v>0</v>
      </c>
      <c r="I88" s="38">
        <f>(1-'AMD'!I$50)*'Yard'!I$70</f>
        <v>0</v>
      </c>
      <c r="J88" s="38">
        <f>(1-'AMD'!J$50)*'Yard'!J$70</f>
        <v>0</v>
      </c>
      <c r="K88" s="38">
        <f>(1-'AMD'!B$50)*'Yard'!K$70</f>
        <v>0</v>
      </c>
      <c r="L88" s="38">
        <f>(1-'AMD'!C$50)*'Yard'!L$70</f>
        <v>0</v>
      </c>
      <c r="M88" s="38">
        <f>(1-'AMD'!D$50)*'Yard'!M$70</f>
        <v>0</v>
      </c>
      <c r="N88" s="38">
        <f>(1-'AMD'!E$50)*'Yard'!N$70</f>
        <v>0</v>
      </c>
      <c r="O88" s="38">
        <f>(1-'AMD'!F$50)*'Yard'!O$70</f>
        <v>0</v>
      </c>
      <c r="P88" s="38">
        <f>(1-'AMD'!G$50)*'Yard'!P$70</f>
        <v>0</v>
      </c>
      <c r="Q88" s="38">
        <f>(1-'AMD'!H$50)*'Yard'!Q$70</f>
        <v>0</v>
      </c>
      <c r="R88" s="38">
        <f>(1-'AMD'!I$50)*'Yard'!R$70</f>
        <v>0</v>
      </c>
      <c r="S88" s="38">
        <f>(1-'AMD'!J$50)*'Yard'!S$70</f>
        <v>0</v>
      </c>
      <c r="T88" s="17"/>
    </row>
    <row r="89" spans="1:20">
      <c r="A89" s="4" t="s">
        <v>181</v>
      </c>
      <c r="B89" s="38">
        <f>(1-'AMD'!B$51)*'Yard'!B$71</f>
        <v>0</v>
      </c>
      <c r="C89" s="38">
        <f>(1-'AMD'!C$51)*'Yard'!C$71</f>
        <v>0</v>
      </c>
      <c r="D89" s="38">
        <f>(1-'AMD'!D$51)*'Yard'!D$71</f>
        <v>0</v>
      </c>
      <c r="E89" s="38">
        <f>(1-'AMD'!E$51)*'Yard'!E$71</f>
        <v>0</v>
      </c>
      <c r="F89" s="38">
        <f>(1-'AMD'!F$51)*'Yard'!F$71</f>
        <v>0</v>
      </c>
      <c r="G89" s="38">
        <f>(1-'AMD'!G$51)*'Yard'!G$71</f>
        <v>0</v>
      </c>
      <c r="H89" s="38">
        <f>(1-'AMD'!H$51)*'Yard'!H$71</f>
        <v>0</v>
      </c>
      <c r="I89" s="38">
        <f>(1-'AMD'!I$51)*'Yard'!I$71</f>
        <v>0</v>
      </c>
      <c r="J89" s="38">
        <f>(1-'AMD'!J$51)*'Yard'!J$71</f>
        <v>0</v>
      </c>
      <c r="K89" s="38">
        <f>(1-'AMD'!B$51)*'Yard'!K$71</f>
        <v>0</v>
      </c>
      <c r="L89" s="38">
        <f>(1-'AMD'!C$51)*'Yard'!L$71</f>
        <v>0</v>
      </c>
      <c r="M89" s="38">
        <f>(1-'AMD'!D$51)*'Yard'!M$71</f>
        <v>0</v>
      </c>
      <c r="N89" s="38">
        <f>(1-'AMD'!E$51)*'Yard'!N$71</f>
        <v>0</v>
      </c>
      <c r="O89" s="38">
        <f>(1-'AMD'!F$51)*'Yard'!O$71</f>
        <v>0</v>
      </c>
      <c r="P89" s="38">
        <f>(1-'AMD'!G$51)*'Yard'!P$71</f>
        <v>0</v>
      </c>
      <c r="Q89" s="38">
        <f>(1-'AMD'!H$51)*'Yard'!Q$71</f>
        <v>0</v>
      </c>
      <c r="R89" s="38">
        <f>(1-'AMD'!I$51)*'Yard'!R$71</f>
        <v>0</v>
      </c>
      <c r="S89" s="38">
        <f>(1-'AMD'!J$51)*'Yard'!S$71</f>
        <v>0</v>
      </c>
      <c r="T89" s="17"/>
    </row>
    <row r="90" spans="1:20">
      <c r="A90" s="4" t="s">
        <v>182</v>
      </c>
      <c r="B90" s="38">
        <f>(1-'AMD'!B$52)*'Yard'!B$72</f>
        <v>0</v>
      </c>
      <c r="C90" s="38">
        <f>(1-'AMD'!C$52)*'Yard'!C$72</f>
        <v>0</v>
      </c>
      <c r="D90" s="38">
        <f>(1-'AMD'!D$52)*'Yard'!D$72</f>
        <v>0</v>
      </c>
      <c r="E90" s="38">
        <f>(1-'AMD'!E$52)*'Yard'!E$72</f>
        <v>0</v>
      </c>
      <c r="F90" s="38">
        <f>(1-'AMD'!F$52)*'Yard'!F$72</f>
        <v>0</v>
      </c>
      <c r="G90" s="38">
        <f>(1-'AMD'!G$52)*'Yard'!G$72</f>
        <v>0</v>
      </c>
      <c r="H90" s="38">
        <f>(1-'AMD'!H$52)*'Yard'!H$72</f>
        <v>0</v>
      </c>
      <c r="I90" s="38">
        <f>(1-'AMD'!I$52)*'Yard'!I$72</f>
        <v>0</v>
      </c>
      <c r="J90" s="38">
        <f>(1-'AMD'!J$52)*'Yard'!J$72</f>
        <v>0</v>
      </c>
      <c r="K90" s="38">
        <f>(1-'AMD'!B$52)*'Yard'!K$72</f>
        <v>0</v>
      </c>
      <c r="L90" s="38">
        <f>(1-'AMD'!C$52)*'Yard'!L$72</f>
        <v>0</v>
      </c>
      <c r="M90" s="38">
        <f>(1-'AMD'!D$52)*'Yard'!M$72</f>
        <v>0</v>
      </c>
      <c r="N90" s="38">
        <f>(1-'AMD'!E$52)*'Yard'!N$72</f>
        <v>0</v>
      </c>
      <c r="O90" s="38">
        <f>(1-'AMD'!F$52)*'Yard'!O$72</f>
        <v>0</v>
      </c>
      <c r="P90" s="38">
        <f>(1-'AMD'!G$52)*'Yard'!P$72</f>
        <v>0</v>
      </c>
      <c r="Q90" s="38">
        <f>(1-'AMD'!H$52)*'Yard'!Q$72</f>
        <v>0</v>
      </c>
      <c r="R90" s="38">
        <f>(1-'AMD'!I$52)*'Yard'!R$72</f>
        <v>0</v>
      </c>
      <c r="S90" s="38">
        <f>(1-'AMD'!J$52)*'Yard'!S$72</f>
        <v>0</v>
      </c>
      <c r="T90" s="17"/>
    </row>
    <row r="91" spans="1:20">
      <c r="A91" s="4" t="s">
        <v>183</v>
      </c>
      <c r="B91" s="38">
        <f>(1-'AMD'!B$53)*'Yard'!B$73</f>
        <v>0</v>
      </c>
      <c r="C91" s="38">
        <f>(1-'AMD'!C$53)*'Yard'!C$73</f>
        <v>0</v>
      </c>
      <c r="D91" s="38">
        <f>(1-'AMD'!D$53)*'Yard'!D$73</f>
        <v>0</v>
      </c>
      <c r="E91" s="38">
        <f>(1-'AMD'!E$53)*'Yard'!E$73</f>
        <v>0</v>
      </c>
      <c r="F91" s="38">
        <f>(1-'AMD'!F$53)*'Yard'!F$73</f>
        <v>0</v>
      </c>
      <c r="G91" s="38">
        <f>(1-'AMD'!G$53)*'Yard'!G$73</f>
        <v>0</v>
      </c>
      <c r="H91" s="38">
        <f>(1-'AMD'!H$53)*'Yard'!H$73</f>
        <v>0</v>
      </c>
      <c r="I91" s="38">
        <f>(1-'AMD'!I$53)*'Yard'!I$73</f>
        <v>0</v>
      </c>
      <c r="J91" s="38">
        <f>(1-'AMD'!J$53)*'Yard'!J$73</f>
        <v>0</v>
      </c>
      <c r="K91" s="38">
        <f>(1-'AMD'!B$53)*'Yard'!K$73</f>
        <v>0</v>
      </c>
      <c r="L91" s="38">
        <f>(1-'AMD'!C$53)*'Yard'!L$73</f>
        <v>0</v>
      </c>
      <c r="M91" s="38">
        <f>(1-'AMD'!D$53)*'Yard'!M$73</f>
        <v>0</v>
      </c>
      <c r="N91" s="38">
        <f>(1-'AMD'!E$53)*'Yard'!N$73</f>
        <v>0</v>
      </c>
      <c r="O91" s="38">
        <f>(1-'AMD'!F$53)*'Yard'!O$73</f>
        <v>0</v>
      </c>
      <c r="P91" s="38">
        <f>(1-'AMD'!G$53)*'Yard'!P$73</f>
        <v>0</v>
      </c>
      <c r="Q91" s="38">
        <f>(1-'AMD'!H$53)*'Yard'!Q$73</f>
        <v>0</v>
      </c>
      <c r="R91" s="38">
        <f>(1-'AMD'!I$53)*'Yard'!R$73</f>
        <v>0</v>
      </c>
      <c r="S91" s="38">
        <f>(1-'AMD'!J$53)*'Yard'!S$73</f>
        <v>0</v>
      </c>
      <c r="T91" s="17"/>
    </row>
    <row r="92" spans="1:20">
      <c r="A92" s="4" t="s">
        <v>196</v>
      </c>
      <c r="B92" s="38">
        <f>(1-'AMD'!B$54)*'Yard'!B$74</f>
        <v>0</v>
      </c>
      <c r="C92" s="38">
        <f>(1-'AMD'!C$54)*'Yard'!C$74</f>
        <v>0</v>
      </c>
      <c r="D92" s="38">
        <f>(1-'AMD'!D$54)*'Yard'!D$74</f>
        <v>0</v>
      </c>
      <c r="E92" s="38">
        <f>(1-'AMD'!E$54)*'Yard'!E$74</f>
        <v>0</v>
      </c>
      <c r="F92" s="38">
        <f>(1-'AMD'!F$54)*'Yard'!F$74</f>
        <v>0</v>
      </c>
      <c r="G92" s="38">
        <f>(1-'AMD'!G$54)*'Yard'!G$74</f>
        <v>0</v>
      </c>
      <c r="H92" s="38">
        <f>(1-'AMD'!H$54)*'Yard'!H$74</f>
        <v>0</v>
      </c>
      <c r="I92" s="38">
        <f>(1-'AMD'!I$54)*'Yard'!I$74</f>
        <v>0</v>
      </c>
      <c r="J92" s="38">
        <f>(1-'AMD'!J$54)*'Yard'!J$74</f>
        <v>0</v>
      </c>
      <c r="K92" s="38">
        <f>(1-'AMD'!B$54)*'Yard'!K$74</f>
        <v>0</v>
      </c>
      <c r="L92" s="38">
        <f>(1-'AMD'!C$54)*'Yard'!L$74</f>
        <v>0</v>
      </c>
      <c r="M92" s="38">
        <f>(1-'AMD'!D$54)*'Yard'!M$74</f>
        <v>0</v>
      </c>
      <c r="N92" s="38">
        <f>(1-'AMD'!E$54)*'Yard'!N$74</f>
        <v>0</v>
      </c>
      <c r="O92" s="38">
        <f>(1-'AMD'!F$54)*'Yard'!O$74</f>
        <v>0</v>
      </c>
      <c r="P92" s="38">
        <f>(1-'AMD'!G$54)*'Yard'!P$74</f>
        <v>0</v>
      </c>
      <c r="Q92" s="38">
        <f>(1-'AMD'!H$54)*'Yard'!Q$74</f>
        <v>0</v>
      </c>
      <c r="R92" s="38">
        <f>(1-'AMD'!I$54)*'Yard'!R$74</f>
        <v>0</v>
      </c>
      <c r="S92" s="38">
        <f>(1-'AMD'!J$54)*'Yard'!S$74</f>
        <v>0</v>
      </c>
      <c r="T92" s="17"/>
    </row>
    <row r="93" spans="1:20">
      <c r="A93" s="4" t="s">
        <v>243</v>
      </c>
      <c r="B93" s="38">
        <f>(1-'AMD'!B$55)*'Yard'!B$75</f>
        <v>0</v>
      </c>
      <c r="C93" s="38">
        <f>(1-'AMD'!C$55)*'Yard'!C$75</f>
        <v>0</v>
      </c>
      <c r="D93" s="38">
        <f>(1-'AMD'!D$55)*'Yard'!D$75</f>
        <v>0</v>
      </c>
      <c r="E93" s="38">
        <f>(1-'AMD'!E$55)*'Yard'!E$75</f>
        <v>0</v>
      </c>
      <c r="F93" s="38">
        <f>(1-'AMD'!F$55)*'Yard'!F$75</f>
        <v>0</v>
      </c>
      <c r="G93" s="38">
        <f>(1-'AMD'!G$55)*'Yard'!G$75</f>
        <v>0</v>
      </c>
      <c r="H93" s="38">
        <f>(1-'AMD'!H$55)*'Yard'!H$75</f>
        <v>0</v>
      </c>
      <c r="I93" s="38">
        <f>(1-'AMD'!I$55)*'Yard'!I$75</f>
        <v>0</v>
      </c>
      <c r="J93" s="38">
        <f>(1-'AMD'!J$55)*'Yard'!J$75</f>
        <v>0</v>
      </c>
      <c r="K93" s="38">
        <f>(1-'AMD'!B$55)*'Yard'!K$75</f>
        <v>0</v>
      </c>
      <c r="L93" s="38">
        <f>(1-'AMD'!C$55)*'Yard'!L$75</f>
        <v>0</v>
      </c>
      <c r="M93" s="38">
        <f>(1-'AMD'!D$55)*'Yard'!M$75</f>
        <v>0</v>
      </c>
      <c r="N93" s="38">
        <f>(1-'AMD'!E$55)*'Yard'!N$75</f>
        <v>0</v>
      </c>
      <c r="O93" s="38">
        <f>(1-'AMD'!F$55)*'Yard'!O$75</f>
        <v>0</v>
      </c>
      <c r="P93" s="38">
        <f>(1-'AMD'!G$55)*'Yard'!P$75</f>
        <v>0</v>
      </c>
      <c r="Q93" s="38">
        <f>(1-'AMD'!H$55)*'Yard'!Q$75</f>
        <v>0</v>
      </c>
      <c r="R93" s="38">
        <f>(1-'AMD'!I$55)*'Yard'!R$75</f>
        <v>0</v>
      </c>
      <c r="S93" s="38">
        <f>(1-'AMD'!J$55)*'Yard'!S$75</f>
        <v>0</v>
      </c>
      <c r="T93" s="17"/>
    </row>
    <row r="94" spans="1:20">
      <c r="A94" s="4" t="s">
        <v>247</v>
      </c>
      <c r="B94" s="38">
        <f>(1-'AMD'!B$56)*'Yard'!B$76</f>
        <v>0</v>
      </c>
      <c r="C94" s="38">
        <f>(1-'AMD'!C$56)*'Yard'!C$76</f>
        <v>0</v>
      </c>
      <c r="D94" s="38">
        <f>(1-'AMD'!D$56)*'Yard'!D$76</f>
        <v>0</v>
      </c>
      <c r="E94" s="38">
        <f>(1-'AMD'!E$56)*'Yard'!E$76</f>
        <v>0</v>
      </c>
      <c r="F94" s="38">
        <f>(1-'AMD'!F$56)*'Yard'!F$76</f>
        <v>0</v>
      </c>
      <c r="G94" s="38">
        <f>(1-'AMD'!G$56)*'Yard'!G$76</f>
        <v>0</v>
      </c>
      <c r="H94" s="38">
        <f>(1-'AMD'!H$56)*'Yard'!H$76</f>
        <v>0</v>
      </c>
      <c r="I94" s="38">
        <f>(1-'AMD'!I$56)*'Yard'!I$76</f>
        <v>0</v>
      </c>
      <c r="J94" s="38">
        <f>(1-'AMD'!J$56)*'Yard'!J$76</f>
        <v>0</v>
      </c>
      <c r="K94" s="38">
        <f>(1-'AMD'!B$56)*'Yard'!K$76</f>
        <v>0</v>
      </c>
      <c r="L94" s="38">
        <f>(1-'AMD'!C$56)*'Yard'!L$76</f>
        <v>0</v>
      </c>
      <c r="M94" s="38">
        <f>(1-'AMD'!D$56)*'Yard'!M$76</f>
        <v>0</v>
      </c>
      <c r="N94" s="38">
        <f>(1-'AMD'!E$56)*'Yard'!N$76</f>
        <v>0</v>
      </c>
      <c r="O94" s="38">
        <f>(1-'AMD'!F$56)*'Yard'!O$76</f>
        <v>0</v>
      </c>
      <c r="P94" s="38">
        <f>(1-'AMD'!G$56)*'Yard'!P$76</f>
        <v>0</v>
      </c>
      <c r="Q94" s="38">
        <f>(1-'AMD'!H$56)*'Yard'!Q$76</f>
        <v>0</v>
      </c>
      <c r="R94" s="38">
        <f>(1-'AMD'!I$56)*'Yard'!R$76</f>
        <v>0</v>
      </c>
      <c r="S94" s="38">
        <f>(1-'AMD'!J$56)*'Yard'!S$76</f>
        <v>0</v>
      </c>
      <c r="T94" s="17"/>
    </row>
    <row r="95" spans="1:20">
      <c r="A95" s="4" t="s">
        <v>251</v>
      </c>
      <c r="B95" s="38">
        <f>(1-'AMD'!B$57)*'Yard'!B$77</f>
        <v>0</v>
      </c>
      <c r="C95" s="38">
        <f>(1-'AMD'!C$57)*'Yard'!C$77</f>
        <v>0</v>
      </c>
      <c r="D95" s="38">
        <f>(1-'AMD'!D$57)*'Yard'!D$77</f>
        <v>0</v>
      </c>
      <c r="E95" s="38">
        <f>(1-'AMD'!E$57)*'Yard'!E$77</f>
        <v>0</v>
      </c>
      <c r="F95" s="38">
        <f>(1-'AMD'!F$57)*'Yard'!F$77</f>
        <v>0</v>
      </c>
      <c r="G95" s="38">
        <f>(1-'AMD'!G$57)*'Yard'!G$77</f>
        <v>0</v>
      </c>
      <c r="H95" s="38">
        <f>(1-'AMD'!H$57)*'Yard'!H$77</f>
        <v>0</v>
      </c>
      <c r="I95" s="38">
        <f>(1-'AMD'!I$57)*'Yard'!I$77</f>
        <v>0</v>
      </c>
      <c r="J95" s="38">
        <f>(1-'AMD'!J$57)*'Yard'!J$77</f>
        <v>0</v>
      </c>
      <c r="K95" s="38">
        <f>(1-'AMD'!B$57)*'Yard'!K$77</f>
        <v>0</v>
      </c>
      <c r="L95" s="38">
        <f>(1-'AMD'!C$57)*'Yard'!L$77</f>
        <v>0</v>
      </c>
      <c r="M95" s="38">
        <f>(1-'AMD'!D$57)*'Yard'!M$77</f>
        <v>0</v>
      </c>
      <c r="N95" s="38">
        <f>(1-'AMD'!E$57)*'Yard'!N$77</f>
        <v>0</v>
      </c>
      <c r="O95" s="38">
        <f>(1-'AMD'!F$57)*'Yard'!O$77</f>
        <v>0</v>
      </c>
      <c r="P95" s="38">
        <f>(1-'AMD'!G$57)*'Yard'!P$77</f>
        <v>0</v>
      </c>
      <c r="Q95" s="38">
        <f>(1-'AMD'!H$57)*'Yard'!Q$77</f>
        <v>0</v>
      </c>
      <c r="R95" s="38">
        <f>(1-'AMD'!I$57)*'Yard'!R$77</f>
        <v>0</v>
      </c>
      <c r="S95" s="38">
        <f>(1-'AMD'!J$57)*'Yard'!S$77</f>
        <v>0</v>
      </c>
      <c r="T95" s="17"/>
    </row>
    <row r="96" spans="1:20">
      <c r="A96" s="4" t="s">
        <v>255</v>
      </c>
      <c r="B96" s="38">
        <f>(1-'AMD'!B$58)*'Yard'!B$78</f>
        <v>0</v>
      </c>
      <c r="C96" s="38">
        <f>(1-'AMD'!C$58)*'Yard'!C$78</f>
        <v>0</v>
      </c>
      <c r="D96" s="38">
        <f>(1-'AMD'!D$58)*'Yard'!D$78</f>
        <v>0</v>
      </c>
      <c r="E96" s="38">
        <f>(1-'AMD'!E$58)*'Yard'!E$78</f>
        <v>0</v>
      </c>
      <c r="F96" s="38">
        <f>(1-'AMD'!F$58)*'Yard'!F$78</f>
        <v>0</v>
      </c>
      <c r="G96" s="38">
        <f>(1-'AMD'!G$58)*'Yard'!G$78</f>
        <v>0</v>
      </c>
      <c r="H96" s="38">
        <f>(1-'AMD'!H$58)*'Yard'!H$78</f>
        <v>0</v>
      </c>
      <c r="I96" s="38">
        <f>(1-'AMD'!I$58)*'Yard'!I$78</f>
        <v>0</v>
      </c>
      <c r="J96" s="38">
        <f>(1-'AMD'!J$58)*'Yard'!J$78</f>
        <v>0</v>
      </c>
      <c r="K96" s="38">
        <f>(1-'AMD'!B$58)*'Yard'!K$78</f>
        <v>0</v>
      </c>
      <c r="L96" s="38">
        <f>(1-'AMD'!C$58)*'Yard'!L$78</f>
        <v>0</v>
      </c>
      <c r="M96" s="38">
        <f>(1-'AMD'!D$58)*'Yard'!M$78</f>
        <v>0</v>
      </c>
      <c r="N96" s="38">
        <f>(1-'AMD'!E$58)*'Yard'!N$78</f>
        <v>0</v>
      </c>
      <c r="O96" s="38">
        <f>(1-'AMD'!F$58)*'Yard'!O$78</f>
        <v>0</v>
      </c>
      <c r="P96" s="38">
        <f>(1-'AMD'!G$58)*'Yard'!P$78</f>
        <v>0</v>
      </c>
      <c r="Q96" s="38">
        <f>(1-'AMD'!H$58)*'Yard'!Q$78</f>
        <v>0</v>
      </c>
      <c r="R96" s="38">
        <f>(1-'AMD'!I$58)*'Yard'!R$78</f>
        <v>0</v>
      </c>
      <c r="S96" s="38">
        <f>(1-'AMD'!J$58)*'Yard'!S$78</f>
        <v>0</v>
      </c>
      <c r="T96" s="17"/>
    </row>
    <row r="97" spans="1:20">
      <c r="A97" s="4" t="s">
        <v>259</v>
      </c>
      <c r="B97" s="38">
        <f>(1-'AMD'!B$59)*'Yard'!B$79</f>
        <v>0</v>
      </c>
      <c r="C97" s="38">
        <f>(1-'AMD'!C$59)*'Yard'!C$79</f>
        <v>0</v>
      </c>
      <c r="D97" s="38">
        <f>(1-'AMD'!D$59)*'Yard'!D$79</f>
        <v>0</v>
      </c>
      <c r="E97" s="38">
        <f>(1-'AMD'!E$59)*'Yard'!E$79</f>
        <v>0</v>
      </c>
      <c r="F97" s="38">
        <f>(1-'AMD'!F$59)*'Yard'!F$79</f>
        <v>0</v>
      </c>
      <c r="G97" s="38">
        <f>(1-'AMD'!G$59)*'Yard'!G$79</f>
        <v>0</v>
      </c>
      <c r="H97" s="38">
        <f>(1-'AMD'!H$59)*'Yard'!H$79</f>
        <v>0</v>
      </c>
      <c r="I97" s="38">
        <f>(1-'AMD'!I$59)*'Yard'!I$79</f>
        <v>0</v>
      </c>
      <c r="J97" s="38">
        <f>(1-'AMD'!J$59)*'Yard'!J$79</f>
        <v>0</v>
      </c>
      <c r="K97" s="38">
        <f>(1-'AMD'!B$59)*'Yard'!K$79</f>
        <v>0</v>
      </c>
      <c r="L97" s="38">
        <f>(1-'AMD'!C$59)*'Yard'!L$79</f>
        <v>0</v>
      </c>
      <c r="M97" s="38">
        <f>(1-'AMD'!D$59)*'Yard'!M$79</f>
        <v>0</v>
      </c>
      <c r="N97" s="38">
        <f>(1-'AMD'!E$59)*'Yard'!N$79</f>
        <v>0</v>
      </c>
      <c r="O97" s="38">
        <f>(1-'AMD'!F$59)*'Yard'!O$79</f>
        <v>0</v>
      </c>
      <c r="P97" s="38">
        <f>(1-'AMD'!G$59)*'Yard'!P$79</f>
        <v>0</v>
      </c>
      <c r="Q97" s="38">
        <f>(1-'AMD'!H$59)*'Yard'!Q$79</f>
        <v>0</v>
      </c>
      <c r="R97" s="38">
        <f>(1-'AMD'!I$59)*'Yard'!R$79</f>
        <v>0</v>
      </c>
      <c r="S97" s="38">
        <f>(1-'AMD'!J$59)*'Yard'!S$79</f>
        <v>0</v>
      </c>
      <c r="T97" s="17"/>
    </row>
    <row r="99" spans="1:20" ht="21" customHeight="1">
      <c r="A99" s="1" t="s">
        <v>998</v>
      </c>
    </row>
    <row r="100" spans="1:20">
      <c r="A100" s="2" t="s">
        <v>353</v>
      </c>
    </row>
    <row r="101" spans="1:20">
      <c r="A101" s="33" t="s">
        <v>987</v>
      </c>
    </row>
    <row r="102" spans="1:20">
      <c r="A102" s="33" t="s">
        <v>999</v>
      </c>
    </row>
    <row r="103" spans="1:20">
      <c r="A103" s="2" t="s">
        <v>995</v>
      </c>
    </row>
    <row r="105" spans="1:20">
      <c r="B105" s="15" t="s">
        <v>142</v>
      </c>
      <c r="C105" s="15" t="s">
        <v>308</v>
      </c>
      <c r="D105" s="15" t="s">
        <v>309</v>
      </c>
      <c r="E105" s="15" t="s">
        <v>310</v>
      </c>
      <c r="F105" s="15" t="s">
        <v>311</v>
      </c>
      <c r="G105" s="15" t="s">
        <v>312</v>
      </c>
      <c r="H105" s="15" t="s">
        <v>313</v>
      </c>
      <c r="I105" s="15" t="s">
        <v>314</v>
      </c>
      <c r="J105" s="15" t="s">
        <v>315</v>
      </c>
      <c r="K105" s="15" t="s">
        <v>296</v>
      </c>
      <c r="L105" s="15" t="s">
        <v>874</v>
      </c>
      <c r="M105" s="15" t="s">
        <v>875</v>
      </c>
      <c r="N105" s="15" t="s">
        <v>876</v>
      </c>
      <c r="O105" s="15" t="s">
        <v>877</v>
      </c>
      <c r="P105" s="15" t="s">
        <v>878</v>
      </c>
      <c r="Q105" s="15" t="s">
        <v>879</v>
      </c>
      <c r="R105" s="15" t="s">
        <v>880</v>
      </c>
      <c r="S105" s="15" t="s">
        <v>881</v>
      </c>
    </row>
    <row r="106" spans="1:20">
      <c r="A106" s="4" t="s">
        <v>175</v>
      </c>
      <c r="B106" s="38">
        <f>(1-'AMD'!B$42)*'Yard'!B$94</f>
        <v>0</v>
      </c>
      <c r="C106" s="38">
        <f>(1-'AMD'!C$42)*'Yard'!C$94</f>
        <v>0</v>
      </c>
      <c r="D106" s="38">
        <f>(1-'AMD'!D$42)*'Yard'!D$94</f>
        <v>0</v>
      </c>
      <c r="E106" s="38">
        <f>(1-'AMD'!E$42)*'Yard'!E$94</f>
        <v>0</v>
      </c>
      <c r="F106" s="38">
        <f>(1-'AMD'!F$42)*'Yard'!F$94</f>
        <v>0</v>
      </c>
      <c r="G106" s="38">
        <f>(1-'AMD'!G$42)*'Yard'!G$94</f>
        <v>0</v>
      </c>
      <c r="H106" s="38">
        <f>(1-'AMD'!H$42)*'Yard'!H$94</f>
        <v>0</v>
      </c>
      <c r="I106" s="38">
        <f>(1-'AMD'!I$42)*'Yard'!I$94</f>
        <v>0</v>
      </c>
      <c r="J106" s="38">
        <f>(1-'AMD'!J$42)*'Yard'!J$94</f>
        <v>0</v>
      </c>
      <c r="K106" s="38">
        <f>(1-'AMD'!B$42)*'Yard'!K$94</f>
        <v>0</v>
      </c>
      <c r="L106" s="38">
        <f>(1-'AMD'!C$42)*'Yard'!L$94</f>
        <v>0</v>
      </c>
      <c r="M106" s="38">
        <f>(1-'AMD'!D$42)*'Yard'!M$94</f>
        <v>0</v>
      </c>
      <c r="N106" s="38">
        <f>(1-'AMD'!E$42)*'Yard'!N$94</f>
        <v>0</v>
      </c>
      <c r="O106" s="38">
        <f>(1-'AMD'!F$42)*'Yard'!O$94</f>
        <v>0</v>
      </c>
      <c r="P106" s="38">
        <f>(1-'AMD'!G$42)*'Yard'!P$94</f>
        <v>0</v>
      </c>
      <c r="Q106" s="38">
        <f>(1-'AMD'!H$42)*'Yard'!Q$94</f>
        <v>0</v>
      </c>
      <c r="R106" s="38">
        <f>(1-'AMD'!I$42)*'Yard'!R$94</f>
        <v>0</v>
      </c>
      <c r="S106" s="38">
        <f>(1-'AMD'!J$42)*'Yard'!S$94</f>
        <v>0</v>
      </c>
      <c r="T106" s="17"/>
    </row>
    <row r="107" spans="1:20">
      <c r="A107" s="4" t="s">
        <v>177</v>
      </c>
      <c r="B107" s="38">
        <f>(1-'AMD'!B$45)*'Yard'!B$95</f>
        <v>0</v>
      </c>
      <c r="C107" s="38">
        <f>(1-'AMD'!C$45)*'Yard'!C$95</f>
        <v>0</v>
      </c>
      <c r="D107" s="38">
        <f>(1-'AMD'!D$45)*'Yard'!D$95</f>
        <v>0</v>
      </c>
      <c r="E107" s="38">
        <f>(1-'AMD'!E$45)*'Yard'!E$95</f>
        <v>0</v>
      </c>
      <c r="F107" s="38">
        <f>(1-'AMD'!F$45)*'Yard'!F$95</f>
        <v>0</v>
      </c>
      <c r="G107" s="38">
        <f>(1-'AMD'!G$45)*'Yard'!G$95</f>
        <v>0</v>
      </c>
      <c r="H107" s="38">
        <f>(1-'AMD'!H$45)*'Yard'!H$95</f>
        <v>0</v>
      </c>
      <c r="I107" s="38">
        <f>(1-'AMD'!I$45)*'Yard'!I$95</f>
        <v>0</v>
      </c>
      <c r="J107" s="38">
        <f>(1-'AMD'!J$45)*'Yard'!J$95</f>
        <v>0</v>
      </c>
      <c r="K107" s="38">
        <f>(1-'AMD'!B$45)*'Yard'!K$95</f>
        <v>0</v>
      </c>
      <c r="L107" s="38">
        <f>(1-'AMD'!C$45)*'Yard'!L$95</f>
        <v>0</v>
      </c>
      <c r="M107" s="38">
        <f>(1-'AMD'!D$45)*'Yard'!M$95</f>
        <v>0</v>
      </c>
      <c r="N107" s="38">
        <f>(1-'AMD'!E$45)*'Yard'!N$95</f>
        <v>0</v>
      </c>
      <c r="O107" s="38">
        <f>(1-'AMD'!F$45)*'Yard'!O$95</f>
        <v>0</v>
      </c>
      <c r="P107" s="38">
        <f>(1-'AMD'!G$45)*'Yard'!P$95</f>
        <v>0</v>
      </c>
      <c r="Q107" s="38">
        <f>(1-'AMD'!H$45)*'Yard'!Q$95</f>
        <v>0</v>
      </c>
      <c r="R107" s="38">
        <f>(1-'AMD'!I$45)*'Yard'!R$95</f>
        <v>0</v>
      </c>
      <c r="S107" s="38">
        <f>(1-'AMD'!J$45)*'Yard'!S$95</f>
        <v>0</v>
      </c>
      <c r="T107" s="17"/>
    </row>
    <row r="108" spans="1:20">
      <c r="A108" s="4" t="s">
        <v>178</v>
      </c>
      <c r="B108" s="38">
        <f>(1-'AMD'!B$47)*'Yard'!B$96</f>
        <v>0</v>
      </c>
      <c r="C108" s="38">
        <f>(1-'AMD'!C$47)*'Yard'!C$96</f>
        <v>0</v>
      </c>
      <c r="D108" s="38">
        <f>(1-'AMD'!D$47)*'Yard'!D$96</f>
        <v>0</v>
      </c>
      <c r="E108" s="38">
        <f>(1-'AMD'!E$47)*'Yard'!E$96</f>
        <v>0</v>
      </c>
      <c r="F108" s="38">
        <f>(1-'AMD'!F$47)*'Yard'!F$96</f>
        <v>0</v>
      </c>
      <c r="G108" s="38">
        <f>(1-'AMD'!G$47)*'Yard'!G$96</f>
        <v>0</v>
      </c>
      <c r="H108" s="38">
        <f>(1-'AMD'!H$47)*'Yard'!H$96</f>
        <v>0</v>
      </c>
      <c r="I108" s="38">
        <f>(1-'AMD'!I$47)*'Yard'!I$96</f>
        <v>0</v>
      </c>
      <c r="J108" s="38">
        <f>(1-'AMD'!J$47)*'Yard'!J$96</f>
        <v>0</v>
      </c>
      <c r="K108" s="38">
        <f>(1-'AMD'!B$47)*'Yard'!K$96</f>
        <v>0</v>
      </c>
      <c r="L108" s="38">
        <f>(1-'AMD'!C$47)*'Yard'!L$96</f>
        <v>0</v>
      </c>
      <c r="M108" s="38">
        <f>(1-'AMD'!D$47)*'Yard'!M$96</f>
        <v>0</v>
      </c>
      <c r="N108" s="38">
        <f>(1-'AMD'!E$47)*'Yard'!N$96</f>
        <v>0</v>
      </c>
      <c r="O108" s="38">
        <f>(1-'AMD'!F$47)*'Yard'!O$96</f>
        <v>0</v>
      </c>
      <c r="P108" s="38">
        <f>(1-'AMD'!G$47)*'Yard'!P$96</f>
        <v>0</v>
      </c>
      <c r="Q108" s="38">
        <f>(1-'AMD'!H$47)*'Yard'!Q$96</f>
        <v>0</v>
      </c>
      <c r="R108" s="38">
        <f>(1-'AMD'!I$47)*'Yard'!R$96</f>
        <v>0</v>
      </c>
      <c r="S108" s="38">
        <f>(1-'AMD'!J$47)*'Yard'!S$96</f>
        <v>0</v>
      </c>
      <c r="T108" s="17"/>
    </row>
    <row r="109" spans="1:20">
      <c r="A109" s="4" t="s">
        <v>179</v>
      </c>
      <c r="B109" s="38">
        <f>(1-'AMD'!B$48)*'Yard'!B$97</f>
        <v>0</v>
      </c>
      <c r="C109" s="38">
        <f>(1-'AMD'!C$48)*'Yard'!C$97</f>
        <v>0</v>
      </c>
      <c r="D109" s="38">
        <f>(1-'AMD'!D$48)*'Yard'!D$97</f>
        <v>0</v>
      </c>
      <c r="E109" s="38">
        <f>(1-'AMD'!E$48)*'Yard'!E$97</f>
        <v>0</v>
      </c>
      <c r="F109" s="38">
        <f>(1-'AMD'!F$48)*'Yard'!F$97</f>
        <v>0</v>
      </c>
      <c r="G109" s="38">
        <f>(1-'AMD'!G$48)*'Yard'!G$97</f>
        <v>0</v>
      </c>
      <c r="H109" s="38">
        <f>(1-'AMD'!H$48)*'Yard'!H$97</f>
        <v>0</v>
      </c>
      <c r="I109" s="38">
        <f>(1-'AMD'!I$48)*'Yard'!I$97</f>
        <v>0</v>
      </c>
      <c r="J109" s="38">
        <f>(1-'AMD'!J$48)*'Yard'!J$97</f>
        <v>0</v>
      </c>
      <c r="K109" s="38">
        <f>(1-'AMD'!B$48)*'Yard'!K$97</f>
        <v>0</v>
      </c>
      <c r="L109" s="38">
        <f>(1-'AMD'!C$48)*'Yard'!L$97</f>
        <v>0</v>
      </c>
      <c r="M109" s="38">
        <f>(1-'AMD'!D$48)*'Yard'!M$97</f>
        <v>0</v>
      </c>
      <c r="N109" s="38">
        <f>(1-'AMD'!E$48)*'Yard'!N$97</f>
        <v>0</v>
      </c>
      <c r="O109" s="38">
        <f>(1-'AMD'!F$48)*'Yard'!O$97</f>
        <v>0</v>
      </c>
      <c r="P109" s="38">
        <f>(1-'AMD'!G$48)*'Yard'!P$97</f>
        <v>0</v>
      </c>
      <c r="Q109" s="38">
        <f>(1-'AMD'!H$48)*'Yard'!Q$97</f>
        <v>0</v>
      </c>
      <c r="R109" s="38">
        <f>(1-'AMD'!I$48)*'Yard'!R$97</f>
        <v>0</v>
      </c>
      <c r="S109" s="38">
        <f>(1-'AMD'!J$48)*'Yard'!S$97</f>
        <v>0</v>
      </c>
      <c r="T109" s="17"/>
    </row>
    <row r="110" spans="1:20">
      <c r="A110" s="4" t="s">
        <v>195</v>
      </c>
      <c r="B110" s="38">
        <f>(1-'AMD'!B$49)*'Yard'!B$98</f>
        <v>0</v>
      </c>
      <c r="C110" s="38">
        <f>(1-'AMD'!C$49)*'Yard'!C$98</f>
        <v>0</v>
      </c>
      <c r="D110" s="38">
        <f>(1-'AMD'!D$49)*'Yard'!D$98</f>
        <v>0</v>
      </c>
      <c r="E110" s="38">
        <f>(1-'AMD'!E$49)*'Yard'!E$98</f>
        <v>0</v>
      </c>
      <c r="F110" s="38">
        <f>(1-'AMD'!F$49)*'Yard'!F$98</f>
        <v>0</v>
      </c>
      <c r="G110" s="38">
        <f>(1-'AMD'!G$49)*'Yard'!G$98</f>
        <v>0</v>
      </c>
      <c r="H110" s="38">
        <f>(1-'AMD'!H$49)*'Yard'!H$98</f>
        <v>0</v>
      </c>
      <c r="I110" s="38">
        <f>(1-'AMD'!I$49)*'Yard'!I$98</f>
        <v>0</v>
      </c>
      <c r="J110" s="38">
        <f>(1-'AMD'!J$49)*'Yard'!J$98</f>
        <v>0</v>
      </c>
      <c r="K110" s="38">
        <f>(1-'AMD'!B$49)*'Yard'!K$98</f>
        <v>0</v>
      </c>
      <c r="L110" s="38">
        <f>(1-'AMD'!C$49)*'Yard'!L$98</f>
        <v>0</v>
      </c>
      <c r="M110" s="38">
        <f>(1-'AMD'!D$49)*'Yard'!M$98</f>
        <v>0</v>
      </c>
      <c r="N110" s="38">
        <f>(1-'AMD'!E$49)*'Yard'!N$98</f>
        <v>0</v>
      </c>
      <c r="O110" s="38">
        <f>(1-'AMD'!F$49)*'Yard'!O$98</f>
        <v>0</v>
      </c>
      <c r="P110" s="38">
        <f>(1-'AMD'!G$49)*'Yard'!P$98</f>
        <v>0</v>
      </c>
      <c r="Q110" s="38">
        <f>(1-'AMD'!H$49)*'Yard'!Q$98</f>
        <v>0</v>
      </c>
      <c r="R110" s="38">
        <f>(1-'AMD'!I$49)*'Yard'!R$98</f>
        <v>0</v>
      </c>
      <c r="S110" s="38">
        <f>(1-'AMD'!J$49)*'Yard'!S$98</f>
        <v>0</v>
      </c>
      <c r="T110" s="17"/>
    </row>
    <row r="111" spans="1:20">
      <c r="A111" s="4" t="s">
        <v>180</v>
      </c>
      <c r="B111" s="38">
        <f>(1-'AMD'!B$50)*'Yard'!B$99</f>
        <v>0</v>
      </c>
      <c r="C111" s="38">
        <f>(1-'AMD'!C$50)*'Yard'!C$99</f>
        <v>0</v>
      </c>
      <c r="D111" s="38">
        <f>(1-'AMD'!D$50)*'Yard'!D$99</f>
        <v>0</v>
      </c>
      <c r="E111" s="38">
        <f>(1-'AMD'!E$50)*'Yard'!E$99</f>
        <v>0</v>
      </c>
      <c r="F111" s="38">
        <f>(1-'AMD'!F$50)*'Yard'!F$99</f>
        <v>0</v>
      </c>
      <c r="G111" s="38">
        <f>(1-'AMD'!G$50)*'Yard'!G$99</f>
        <v>0</v>
      </c>
      <c r="H111" s="38">
        <f>(1-'AMD'!H$50)*'Yard'!H$99</f>
        <v>0</v>
      </c>
      <c r="I111" s="38">
        <f>(1-'AMD'!I$50)*'Yard'!I$99</f>
        <v>0</v>
      </c>
      <c r="J111" s="38">
        <f>(1-'AMD'!J$50)*'Yard'!J$99</f>
        <v>0</v>
      </c>
      <c r="K111" s="38">
        <f>(1-'AMD'!B$50)*'Yard'!K$99</f>
        <v>0</v>
      </c>
      <c r="L111" s="38">
        <f>(1-'AMD'!C$50)*'Yard'!L$99</f>
        <v>0</v>
      </c>
      <c r="M111" s="38">
        <f>(1-'AMD'!D$50)*'Yard'!M$99</f>
        <v>0</v>
      </c>
      <c r="N111" s="38">
        <f>(1-'AMD'!E$50)*'Yard'!N$99</f>
        <v>0</v>
      </c>
      <c r="O111" s="38">
        <f>(1-'AMD'!F$50)*'Yard'!O$99</f>
        <v>0</v>
      </c>
      <c r="P111" s="38">
        <f>(1-'AMD'!G$50)*'Yard'!P$99</f>
        <v>0</v>
      </c>
      <c r="Q111" s="38">
        <f>(1-'AMD'!H$50)*'Yard'!Q$99</f>
        <v>0</v>
      </c>
      <c r="R111" s="38">
        <f>(1-'AMD'!I$50)*'Yard'!R$99</f>
        <v>0</v>
      </c>
      <c r="S111" s="38">
        <f>(1-'AMD'!J$50)*'Yard'!S$99</f>
        <v>0</v>
      </c>
      <c r="T111" s="17"/>
    </row>
    <row r="112" spans="1:20">
      <c r="A112" s="4" t="s">
        <v>181</v>
      </c>
      <c r="B112" s="38">
        <f>(1-'AMD'!B$51)*'Yard'!B$100</f>
        <v>0</v>
      </c>
      <c r="C112" s="38">
        <f>(1-'AMD'!C$51)*'Yard'!C$100</f>
        <v>0</v>
      </c>
      <c r="D112" s="38">
        <f>(1-'AMD'!D$51)*'Yard'!D$100</f>
        <v>0</v>
      </c>
      <c r="E112" s="38">
        <f>(1-'AMD'!E$51)*'Yard'!E$100</f>
        <v>0</v>
      </c>
      <c r="F112" s="38">
        <f>(1-'AMD'!F$51)*'Yard'!F$100</f>
        <v>0</v>
      </c>
      <c r="G112" s="38">
        <f>(1-'AMD'!G$51)*'Yard'!G$100</f>
        <v>0</v>
      </c>
      <c r="H112" s="38">
        <f>(1-'AMD'!H$51)*'Yard'!H$100</f>
        <v>0</v>
      </c>
      <c r="I112" s="38">
        <f>(1-'AMD'!I$51)*'Yard'!I$100</f>
        <v>0</v>
      </c>
      <c r="J112" s="38">
        <f>(1-'AMD'!J$51)*'Yard'!J$100</f>
        <v>0</v>
      </c>
      <c r="K112" s="38">
        <f>(1-'AMD'!B$51)*'Yard'!K$100</f>
        <v>0</v>
      </c>
      <c r="L112" s="38">
        <f>(1-'AMD'!C$51)*'Yard'!L$100</f>
        <v>0</v>
      </c>
      <c r="M112" s="38">
        <f>(1-'AMD'!D$51)*'Yard'!M$100</f>
        <v>0</v>
      </c>
      <c r="N112" s="38">
        <f>(1-'AMD'!E$51)*'Yard'!N$100</f>
        <v>0</v>
      </c>
      <c r="O112" s="38">
        <f>(1-'AMD'!F$51)*'Yard'!O$100</f>
        <v>0</v>
      </c>
      <c r="P112" s="38">
        <f>(1-'AMD'!G$51)*'Yard'!P$100</f>
        <v>0</v>
      </c>
      <c r="Q112" s="38">
        <f>(1-'AMD'!H$51)*'Yard'!Q$100</f>
        <v>0</v>
      </c>
      <c r="R112" s="38">
        <f>(1-'AMD'!I$51)*'Yard'!R$100</f>
        <v>0</v>
      </c>
      <c r="S112" s="38">
        <f>(1-'AMD'!J$51)*'Yard'!S$100</f>
        <v>0</v>
      </c>
      <c r="T112" s="17"/>
    </row>
    <row r="113" spans="1:20">
      <c r="A113" s="4" t="s">
        <v>182</v>
      </c>
      <c r="B113" s="38">
        <f>(1-'AMD'!B$52)*'Yard'!B$101</f>
        <v>0</v>
      </c>
      <c r="C113" s="38">
        <f>(1-'AMD'!C$52)*'Yard'!C$101</f>
        <v>0</v>
      </c>
      <c r="D113" s="38">
        <f>(1-'AMD'!D$52)*'Yard'!D$101</f>
        <v>0</v>
      </c>
      <c r="E113" s="38">
        <f>(1-'AMD'!E$52)*'Yard'!E$101</f>
        <v>0</v>
      </c>
      <c r="F113" s="38">
        <f>(1-'AMD'!F$52)*'Yard'!F$101</f>
        <v>0</v>
      </c>
      <c r="G113" s="38">
        <f>(1-'AMD'!G$52)*'Yard'!G$101</f>
        <v>0</v>
      </c>
      <c r="H113" s="38">
        <f>(1-'AMD'!H$52)*'Yard'!H$101</f>
        <v>0</v>
      </c>
      <c r="I113" s="38">
        <f>(1-'AMD'!I$52)*'Yard'!I$101</f>
        <v>0</v>
      </c>
      <c r="J113" s="38">
        <f>(1-'AMD'!J$52)*'Yard'!J$101</f>
        <v>0</v>
      </c>
      <c r="K113" s="38">
        <f>(1-'AMD'!B$52)*'Yard'!K$101</f>
        <v>0</v>
      </c>
      <c r="L113" s="38">
        <f>(1-'AMD'!C$52)*'Yard'!L$101</f>
        <v>0</v>
      </c>
      <c r="M113" s="38">
        <f>(1-'AMD'!D$52)*'Yard'!M$101</f>
        <v>0</v>
      </c>
      <c r="N113" s="38">
        <f>(1-'AMD'!E$52)*'Yard'!N$101</f>
        <v>0</v>
      </c>
      <c r="O113" s="38">
        <f>(1-'AMD'!F$52)*'Yard'!O$101</f>
        <v>0</v>
      </c>
      <c r="P113" s="38">
        <f>(1-'AMD'!G$52)*'Yard'!P$101</f>
        <v>0</v>
      </c>
      <c r="Q113" s="38">
        <f>(1-'AMD'!H$52)*'Yard'!Q$101</f>
        <v>0</v>
      </c>
      <c r="R113" s="38">
        <f>(1-'AMD'!I$52)*'Yard'!R$101</f>
        <v>0</v>
      </c>
      <c r="S113" s="38">
        <f>(1-'AMD'!J$52)*'Yard'!S$101</f>
        <v>0</v>
      </c>
      <c r="T113" s="17"/>
    </row>
    <row r="114" spans="1:20">
      <c r="A114" s="4" t="s">
        <v>183</v>
      </c>
      <c r="B114" s="38">
        <f>(1-'AMD'!B$53)*'Yard'!B$102</f>
        <v>0</v>
      </c>
      <c r="C114" s="38">
        <f>(1-'AMD'!C$53)*'Yard'!C$102</f>
        <v>0</v>
      </c>
      <c r="D114" s="38">
        <f>(1-'AMD'!D$53)*'Yard'!D$102</f>
        <v>0</v>
      </c>
      <c r="E114" s="38">
        <f>(1-'AMD'!E$53)*'Yard'!E$102</f>
        <v>0</v>
      </c>
      <c r="F114" s="38">
        <f>(1-'AMD'!F$53)*'Yard'!F$102</f>
        <v>0</v>
      </c>
      <c r="G114" s="38">
        <f>(1-'AMD'!G$53)*'Yard'!G$102</f>
        <v>0</v>
      </c>
      <c r="H114" s="38">
        <f>(1-'AMD'!H$53)*'Yard'!H$102</f>
        <v>0</v>
      </c>
      <c r="I114" s="38">
        <f>(1-'AMD'!I$53)*'Yard'!I$102</f>
        <v>0</v>
      </c>
      <c r="J114" s="38">
        <f>(1-'AMD'!J$53)*'Yard'!J$102</f>
        <v>0</v>
      </c>
      <c r="K114" s="38">
        <f>(1-'AMD'!B$53)*'Yard'!K$102</f>
        <v>0</v>
      </c>
      <c r="L114" s="38">
        <f>(1-'AMD'!C$53)*'Yard'!L$102</f>
        <v>0</v>
      </c>
      <c r="M114" s="38">
        <f>(1-'AMD'!D$53)*'Yard'!M$102</f>
        <v>0</v>
      </c>
      <c r="N114" s="38">
        <f>(1-'AMD'!E$53)*'Yard'!N$102</f>
        <v>0</v>
      </c>
      <c r="O114" s="38">
        <f>(1-'AMD'!F$53)*'Yard'!O$102</f>
        <v>0</v>
      </c>
      <c r="P114" s="38">
        <f>(1-'AMD'!G$53)*'Yard'!P$102</f>
        <v>0</v>
      </c>
      <c r="Q114" s="38">
        <f>(1-'AMD'!H$53)*'Yard'!Q$102</f>
        <v>0</v>
      </c>
      <c r="R114" s="38">
        <f>(1-'AMD'!I$53)*'Yard'!R$102</f>
        <v>0</v>
      </c>
      <c r="S114" s="38">
        <f>(1-'AMD'!J$53)*'Yard'!S$102</f>
        <v>0</v>
      </c>
      <c r="T114" s="17"/>
    </row>
    <row r="115" spans="1:20">
      <c r="A115" s="4" t="s">
        <v>196</v>
      </c>
      <c r="B115" s="38">
        <f>(1-'AMD'!B$54)*'Yard'!B$103</f>
        <v>0</v>
      </c>
      <c r="C115" s="38">
        <f>(1-'AMD'!C$54)*'Yard'!C$103</f>
        <v>0</v>
      </c>
      <c r="D115" s="38">
        <f>(1-'AMD'!D$54)*'Yard'!D$103</f>
        <v>0</v>
      </c>
      <c r="E115" s="38">
        <f>(1-'AMD'!E$54)*'Yard'!E$103</f>
        <v>0</v>
      </c>
      <c r="F115" s="38">
        <f>(1-'AMD'!F$54)*'Yard'!F$103</f>
        <v>0</v>
      </c>
      <c r="G115" s="38">
        <f>(1-'AMD'!G$54)*'Yard'!G$103</f>
        <v>0</v>
      </c>
      <c r="H115" s="38">
        <f>(1-'AMD'!H$54)*'Yard'!H$103</f>
        <v>0</v>
      </c>
      <c r="I115" s="38">
        <f>(1-'AMD'!I$54)*'Yard'!I$103</f>
        <v>0</v>
      </c>
      <c r="J115" s="38">
        <f>(1-'AMD'!J$54)*'Yard'!J$103</f>
        <v>0</v>
      </c>
      <c r="K115" s="38">
        <f>(1-'AMD'!B$54)*'Yard'!K$103</f>
        <v>0</v>
      </c>
      <c r="L115" s="38">
        <f>(1-'AMD'!C$54)*'Yard'!L$103</f>
        <v>0</v>
      </c>
      <c r="M115" s="38">
        <f>(1-'AMD'!D$54)*'Yard'!M$103</f>
        <v>0</v>
      </c>
      <c r="N115" s="38">
        <f>(1-'AMD'!E$54)*'Yard'!N$103</f>
        <v>0</v>
      </c>
      <c r="O115" s="38">
        <f>(1-'AMD'!F$54)*'Yard'!O$103</f>
        <v>0</v>
      </c>
      <c r="P115" s="38">
        <f>(1-'AMD'!G$54)*'Yard'!P$103</f>
        <v>0</v>
      </c>
      <c r="Q115" s="38">
        <f>(1-'AMD'!H$54)*'Yard'!Q$103</f>
        <v>0</v>
      </c>
      <c r="R115" s="38">
        <f>(1-'AMD'!I$54)*'Yard'!R$103</f>
        <v>0</v>
      </c>
      <c r="S115" s="38">
        <f>(1-'AMD'!J$54)*'Yard'!S$103</f>
        <v>0</v>
      </c>
      <c r="T115" s="17"/>
    </row>
    <row r="116" spans="1:20">
      <c r="A116" s="4" t="s">
        <v>259</v>
      </c>
      <c r="B116" s="38">
        <f>(1-'AMD'!B$59)*'Yard'!B$104</f>
        <v>0</v>
      </c>
      <c r="C116" s="38">
        <f>(1-'AMD'!C$59)*'Yard'!C$104</f>
        <v>0</v>
      </c>
      <c r="D116" s="38">
        <f>(1-'AMD'!D$59)*'Yard'!D$104</f>
        <v>0</v>
      </c>
      <c r="E116" s="38">
        <f>(1-'AMD'!E$59)*'Yard'!E$104</f>
        <v>0</v>
      </c>
      <c r="F116" s="38">
        <f>(1-'AMD'!F$59)*'Yard'!F$104</f>
        <v>0</v>
      </c>
      <c r="G116" s="38">
        <f>(1-'AMD'!G$59)*'Yard'!G$104</f>
        <v>0</v>
      </c>
      <c r="H116" s="38">
        <f>(1-'AMD'!H$59)*'Yard'!H$104</f>
        <v>0</v>
      </c>
      <c r="I116" s="38">
        <f>(1-'AMD'!I$59)*'Yard'!I$104</f>
        <v>0</v>
      </c>
      <c r="J116" s="38">
        <f>(1-'AMD'!J$59)*'Yard'!J$104</f>
        <v>0</v>
      </c>
      <c r="K116" s="38">
        <f>(1-'AMD'!B$59)*'Yard'!K$104</f>
        <v>0</v>
      </c>
      <c r="L116" s="38">
        <f>(1-'AMD'!C$59)*'Yard'!L$104</f>
        <v>0</v>
      </c>
      <c r="M116" s="38">
        <f>(1-'AMD'!D$59)*'Yard'!M$104</f>
        <v>0</v>
      </c>
      <c r="N116" s="38">
        <f>(1-'AMD'!E$59)*'Yard'!N$104</f>
        <v>0</v>
      </c>
      <c r="O116" s="38">
        <f>(1-'AMD'!F$59)*'Yard'!O$104</f>
        <v>0</v>
      </c>
      <c r="P116" s="38">
        <f>(1-'AMD'!G$59)*'Yard'!P$104</f>
        <v>0</v>
      </c>
      <c r="Q116" s="38">
        <f>(1-'AMD'!H$59)*'Yard'!Q$104</f>
        <v>0</v>
      </c>
      <c r="R116" s="38">
        <f>(1-'AMD'!I$59)*'Yard'!R$104</f>
        <v>0</v>
      </c>
      <c r="S116" s="38">
        <f>(1-'AMD'!J$59)*'Yard'!S$104</f>
        <v>0</v>
      </c>
      <c r="T116" s="17"/>
    </row>
    <row r="118" spans="1:20" ht="21" customHeight="1">
      <c r="A118" s="1" t="s">
        <v>1000</v>
      </c>
    </row>
    <row r="119" spans="1:20">
      <c r="A119" s="2" t="s">
        <v>353</v>
      </c>
    </row>
    <row r="120" spans="1:20">
      <c r="A120" s="33" t="s">
        <v>987</v>
      </c>
    </row>
    <row r="121" spans="1:20">
      <c r="A121" s="33" t="s">
        <v>1001</v>
      </c>
    </row>
    <row r="122" spans="1:20">
      <c r="A122" s="2" t="s">
        <v>995</v>
      </c>
    </row>
    <row r="124" spans="1:20">
      <c r="B124" s="15" t="s">
        <v>142</v>
      </c>
      <c r="C124" s="15" t="s">
        <v>308</v>
      </c>
      <c r="D124" s="15" t="s">
        <v>309</v>
      </c>
      <c r="E124" s="15" t="s">
        <v>310</v>
      </c>
      <c r="F124" s="15" t="s">
        <v>311</v>
      </c>
      <c r="G124" s="15" t="s">
        <v>312</v>
      </c>
      <c r="H124" s="15" t="s">
        <v>313</v>
      </c>
      <c r="I124" s="15" t="s">
        <v>314</v>
      </c>
      <c r="J124" s="15" t="s">
        <v>315</v>
      </c>
      <c r="K124" s="15" t="s">
        <v>296</v>
      </c>
      <c r="L124" s="15" t="s">
        <v>874</v>
      </c>
      <c r="M124" s="15" t="s">
        <v>875</v>
      </c>
      <c r="N124" s="15" t="s">
        <v>876</v>
      </c>
      <c r="O124" s="15" t="s">
        <v>877</v>
      </c>
      <c r="P124" s="15" t="s">
        <v>878</v>
      </c>
      <c r="Q124" s="15" t="s">
        <v>879</v>
      </c>
      <c r="R124" s="15" t="s">
        <v>880</v>
      </c>
      <c r="S124" s="15" t="s">
        <v>881</v>
      </c>
    </row>
    <row r="125" spans="1:20">
      <c r="A125" s="4" t="s">
        <v>180</v>
      </c>
      <c r="B125" s="38">
        <f>(1-'AMD'!B$50)*'Yard'!B$119</f>
        <v>0</v>
      </c>
      <c r="C125" s="38">
        <f>(1-'AMD'!C$50)*'Yard'!C$119</f>
        <v>0</v>
      </c>
      <c r="D125" s="38">
        <f>(1-'AMD'!D$50)*'Yard'!D$119</f>
        <v>0</v>
      </c>
      <c r="E125" s="38">
        <f>(1-'AMD'!E$50)*'Yard'!E$119</f>
        <v>0</v>
      </c>
      <c r="F125" s="38">
        <f>(1-'AMD'!F$50)*'Yard'!F$119</f>
        <v>0</v>
      </c>
      <c r="G125" s="38">
        <f>(1-'AMD'!G$50)*'Yard'!G$119</f>
        <v>0</v>
      </c>
      <c r="H125" s="38">
        <f>(1-'AMD'!H$50)*'Yard'!H$119</f>
        <v>0</v>
      </c>
      <c r="I125" s="38">
        <f>(1-'AMD'!I$50)*'Yard'!I$119</f>
        <v>0</v>
      </c>
      <c r="J125" s="38">
        <f>(1-'AMD'!J$50)*'Yard'!J$119</f>
        <v>0</v>
      </c>
      <c r="K125" s="38">
        <f>(1-'AMD'!B$50)*'Yard'!K$119</f>
        <v>0</v>
      </c>
      <c r="L125" s="38">
        <f>(1-'AMD'!C$50)*'Yard'!L$119</f>
        <v>0</v>
      </c>
      <c r="M125" s="38">
        <f>(1-'AMD'!D$50)*'Yard'!M$119</f>
        <v>0</v>
      </c>
      <c r="N125" s="38">
        <f>(1-'AMD'!E$50)*'Yard'!N$119</f>
        <v>0</v>
      </c>
      <c r="O125" s="38">
        <f>(1-'AMD'!F$50)*'Yard'!O$119</f>
        <v>0</v>
      </c>
      <c r="P125" s="38">
        <f>(1-'AMD'!G$50)*'Yard'!P$119</f>
        <v>0</v>
      </c>
      <c r="Q125" s="38">
        <f>(1-'AMD'!H$50)*'Yard'!Q$119</f>
        <v>0</v>
      </c>
      <c r="R125" s="38">
        <f>(1-'AMD'!I$50)*'Yard'!R$119</f>
        <v>0</v>
      </c>
      <c r="S125" s="38">
        <f>(1-'AMD'!J$50)*'Yard'!S$119</f>
        <v>0</v>
      </c>
      <c r="T125" s="17"/>
    </row>
    <row r="126" spans="1:20">
      <c r="A126" s="4" t="s">
        <v>181</v>
      </c>
      <c r="B126" s="38">
        <f>(1-'AMD'!B$51)*'Yard'!B$120</f>
        <v>0</v>
      </c>
      <c r="C126" s="38">
        <f>(1-'AMD'!C$51)*'Yard'!C$120</f>
        <v>0</v>
      </c>
      <c r="D126" s="38">
        <f>(1-'AMD'!D$51)*'Yard'!D$120</f>
        <v>0</v>
      </c>
      <c r="E126" s="38">
        <f>(1-'AMD'!E$51)*'Yard'!E$120</f>
        <v>0</v>
      </c>
      <c r="F126" s="38">
        <f>(1-'AMD'!F$51)*'Yard'!F$120</f>
        <v>0</v>
      </c>
      <c r="G126" s="38">
        <f>(1-'AMD'!G$51)*'Yard'!G$120</f>
        <v>0</v>
      </c>
      <c r="H126" s="38">
        <f>(1-'AMD'!H$51)*'Yard'!H$120</f>
        <v>0</v>
      </c>
      <c r="I126" s="38">
        <f>(1-'AMD'!I$51)*'Yard'!I$120</f>
        <v>0</v>
      </c>
      <c r="J126" s="38">
        <f>(1-'AMD'!J$51)*'Yard'!J$120</f>
        <v>0</v>
      </c>
      <c r="K126" s="38">
        <f>(1-'AMD'!B$51)*'Yard'!K$120</f>
        <v>0</v>
      </c>
      <c r="L126" s="38">
        <f>(1-'AMD'!C$51)*'Yard'!L$120</f>
        <v>0</v>
      </c>
      <c r="M126" s="38">
        <f>(1-'AMD'!D$51)*'Yard'!M$120</f>
        <v>0</v>
      </c>
      <c r="N126" s="38">
        <f>(1-'AMD'!E$51)*'Yard'!N$120</f>
        <v>0</v>
      </c>
      <c r="O126" s="38">
        <f>(1-'AMD'!F$51)*'Yard'!O$120</f>
        <v>0</v>
      </c>
      <c r="P126" s="38">
        <f>(1-'AMD'!G$51)*'Yard'!P$120</f>
        <v>0</v>
      </c>
      <c r="Q126" s="38">
        <f>(1-'AMD'!H$51)*'Yard'!Q$120</f>
        <v>0</v>
      </c>
      <c r="R126" s="38">
        <f>(1-'AMD'!I$51)*'Yard'!R$120</f>
        <v>0</v>
      </c>
      <c r="S126" s="38">
        <f>(1-'AMD'!J$51)*'Yard'!S$120</f>
        <v>0</v>
      </c>
      <c r="T126" s="17"/>
    </row>
    <row r="127" spans="1:20">
      <c r="A127" s="4" t="s">
        <v>182</v>
      </c>
      <c r="B127" s="38">
        <f>(1-'AMD'!B$52)*'Yard'!B$121</f>
        <v>0</v>
      </c>
      <c r="C127" s="38">
        <f>(1-'AMD'!C$52)*'Yard'!C$121</f>
        <v>0</v>
      </c>
      <c r="D127" s="38">
        <f>(1-'AMD'!D$52)*'Yard'!D$121</f>
        <v>0</v>
      </c>
      <c r="E127" s="38">
        <f>(1-'AMD'!E$52)*'Yard'!E$121</f>
        <v>0</v>
      </c>
      <c r="F127" s="38">
        <f>(1-'AMD'!F$52)*'Yard'!F$121</f>
        <v>0</v>
      </c>
      <c r="G127" s="38">
        <f>(1-'AMD'!G$52)*'Yard'!G$121</f>
        <v>0</v>
      </c>
      <c r="H127" s="38">
        <f>(1-'AMD'!H$52)*'Yard'!H$121</f>
        <v>0</v>
      </c>
      <c r="I127" s="38">
        <f>(1-'AMD'!I$52)*'Yard'!I$121</f>
        <v>0</v>
      </c>
      <c r="J127" s="38">
        <f>(1-'AMD'!J$52)*'Yard'!J$121</f>
        <v>0</v>
      </c>
      <c r="K127" s="38">
        <f>(1-'AMD'!B$52)*'Yard'!K$121</f>
        <v>0</v>
      </c>
      <c r="L127" s="38">
        <f>(1-'AMD'!C$52)*'Yard'!L$121</f>
        <v>0</v>
      </c>
      <c r="M127" s="38">
        <f>(1-'AMD'!D$52)*'Yard'!M$121</f>
        <v>0</v>
      </c>
      <c r="N127" s="38">
        <f>(1-'AMD'!E$52)*'Yard'!N$121</f>
        <v>0</v>
      </c>
      <c r="O127" s="38">
        <f>(1-'AMD'!F$52)*'Yard'!O$121</f>
        <v>0</v>
      </c>
      <c r="P127" s="38">
        <f>(1-'AMD'!G$52)*'Yard'!P$121</f>
        <v>0</v>
      </c>
      <c r="Q127" s="38">
        <f>(1-'AMD'!H$52)*'Yard'!Q$121</f>
        <v>0</v>
      </c>
      <c r="R127" s="38">
        <f>(1-'AMD'!I$52)*'Yard'!R$121</f>
        <v>0</v>
      </c>
      <c r="S127" s="38">
        <f>(1-'AMD'!J$52)*'Yard'!S$121</f>
        <v>0</v>
      </c>
      <c r="T127" s="17"/>
    </row>
    <row r="128" spans="1:20">
      <c r="A128" s="4" t="s">
        <v>183</v>
      </c>
      <c r="B128" s="38">
        <f>(1-'AMD'!B$53)*'Yard'!B$122</f>
        <v>0</v>
      </c>
      <c r="C128" s="38">
        <f>(1-'AMD'!C$53)*'Yard'!C$122</f>
        <v>0</v>
      </c>
      <c r="D128" s="38">
        <f>(1-'AMD'!D$53)*'Yard'!D$122</f>
        <v>0</v>
      </c>
      <c r="E128" s="38">
        <f>(1-'AMD'!E$53)*'Yard'!E$122</f>
        <v>0</v>
      </c>
      <c r="F128" s="38">
        <f>(1-'AMD'!F$53)*'Yard'!F$122</f>
        <v>0</v>
      </c>
      <c r="G128" s="38">
        <f>(1-'AMD'!G$53)*'Yard'!G$122</f>
        <v>0</v>
      </c>
      <c r="H128" s="38">
        <f>(1-'AMD'!H$53)*'Yard'!H$122</f>
        <v>0</v>
      </c>
      <c r="I128" s="38">
        <f>(1-'AMD'!I$53)*'Yard'!I$122</f>
        <v>0</v>
      </c>
      <c r="J128" s="38">
        <f>(1-'AMD'!J$53)*'Yard'!J$122</f>
        <v>0</v>
      </c>
      <c r="K128" s="38">
        <f>(1-'AMD'!B$53)*'Yard'!K$122</f>
        <v>0</v>
      </c>
      <c r="L128" s="38">
        <f>(1-'AMD'!C$53)*'Yard'!L$122</f>
        <v>0</v>
      </c>
      <c r="M128" s="38">
        <f>(1-'AMD'!D$53)*'Yard'!M$122</f>
        <v>0</v>
      </c>
      <c r="N128" s="38">
        <f>(1-'AMD'!E$53)*'Yard'!N$122</f>
        <v>0</v>
      </c>
      <c r="O128" s="38">
        <f>(1-'AMD'!F$53)*'Yard'!O$122</f>
        <v>0</v>
      </c>
      <c r="P128" s="38">
        <f>(1-'AMD'!G$53)*'Yard'!P$122</f>
        <v>0</v>
      </c>
      <c r="Q128" s="38">
        <f>(1-'AMD'!H$53)*'Yard'!Q$122</f>
        <v>0</v>
      </c>
      <c r="R128" s="38">
        <f>(1-'AMD'!I$53)*'Yard'!R$122</f>
        <v>0</v>
      </c>
      <c r="S128" s="38">
        <f>(1-'AMD'!J$53)*'Yard'!S$122</f>
        <v>0</v>
      </c>
      <c r="T128" s="17"/>
    </row>
    <row r="129" spans="1:20">
      <c r="A129" s="4" t="s">
        <v>196</v>
      </c>
      <c r="B129" s="38">
        <f>(1-'AMD'!B$54)*'Yard'!B$123</f>
        <v>0</v>
      </c>
      <c r="C129" s="38">
        <f>(1-'AMD'!C$54)*'Yard'!C$123</f>
        <v>0</v>
      </c>
      <c r="D129" s="38">
        <f>(1-'AMD'!D$54)*'Yard'!D$123</f>
        <v>0</v>
      </c>
      <c r="E129" s="38">
        <f>(1-'AMD'!E$54)*'Yard'!E$123</f>
        <v>0</v>
      </c>
      <c r="F129" s="38">
        <f>(1-'AMD'!F$54)*'Yard'!F$123</f>
        <v>0</v>
      </c>
      <c r="G129" s="38">
        <f>(1-'AMD'!G$54)*'Yard'!G$123</f>
        <v>0</v>
      </c>
      <c r="H129" s="38">
        <f>(1-'AMD'!H$54)*'Yard'!H$123</f>
        <v>0</v>
      </c>
      <c r="I129" s="38">
        <f>(1-'AMD'!I$54)*'Yard'!I$123</f>
        <v>0</v>
      </c>
      <c r="J129" s="38">
        <f>(1-'AMD'!J$54)*'Yard'!J$123</f>
        <v>0</v>
      </c>
      <c r="K129" s="38">
        <f>(1-'AMD'!B$54)*'Yard'!K$123</f>
        <v>0</v>
      </c>
      <c r="L129" s="38">
        <f>(1-'AMD'!C$54)*'Yard'!L$123</f>
        <v>0</v>
      </c>
      <c r="M129" s="38">
        <f>(1-'AMD'!D$54)*'Yard'!M$123</f>
        <v>0</v>
      </c>
      <c r="N129" s="38">
        <f>(1-'AMD'!E$54)*'Yard'!N$123</f>
        <v>0</v>
      </c>
      <c r="O129" s="38">
        <f>(1-'AMD'!F$54)*'Yard'!O$123</f>
        <v>0</v>
      </c>
      <c r="P129" s="38">
        <f>(1-'AMD'!G$54)*'Yard'!P$123</f>
        <v>0</v>
      </c>
      <c r="Q129" s="38">
        <f>(1-'AMD'!H$54)*'Yard'!Q$123</f>
        <v>0</v>
      </c>
      <c r="R129" s="38">
        <f>(1-'AMD'!I$54)*'Yard'!R$123</f>
        <v>0</v>
      </c>
      <c r="S129" s="38">
        <f>(1-'AMD'!J$54)*'Yard'!S$123</f>
        <v>0</v>
      </c>
      <c r="T129" s="17"/>
    </row>
    <row r="130" spans="1:20">
      <c r="A130" s="4" t="s">
        <v>259</v>
      </c>
      <c r="B130" s="38">
        <f>(1-'AMD'!B$59)*'Yard'!B$124</f>
        <v>0</v>
      </c>
      <c r="C130" s="38">
        <f>(1-'AMD'!C$59)*'Yard'!C$124</f>
        <v>0</v>
      </c>
      <c r="D130" s="38">
        <f>(1-'AMD'!D$59)*'Yard'!D$124</f>
        <v>0</v>
      </c>
      <c r="E130" s="38">
        <f>(1-'AMD'!E$59)*'Yard'!E$124</f>
        <v>0</v>
      </c>
      <c r="F130" s="38">
        <f>(1-'AMD'!F$59)*'Yard'!F$124</f>
        <v>0</v>
      </c>
      <c r="G130" s="38">
        <f>(1-'AMD'!G$59)*'Yard'!G$124</f>
        <v>0</v>
      </c>
      <c r="H130" s="38">
        <f>(1-'AMD'!H$59)*'Yard'!H$124</f>
        <v>0</v>
      </c>
      <c r="I130" s="38">
        <f>(1-'AMD'!I$59)*'Yard'!I$124</f>
        <v>0</v>
      </c>
      <c r="J130" s="38">
        <f>(1-'AMD'!J$59)*'Yard'!J$124</f>
        <v>0</v>
      </c>
      <c r="K130" s="38">
        <f>(1-'AMD'!B$59)*'Yard'!K$124</f>
        <v>0</v>
      </c>
      <c r="L130" s="38">
        <f>(1-'AMD'!C$59)*'Yard'!L$124</f>
        <v>0</v>
      </c>
      <c r="M130" s="38">
        <f>(1-'AMD'!D$59)*'Yard'!M$124</f>
        <v>0</v>
      </c>
      <c r="N130" s="38">
        <f>(1-'AMD'!E$59)*'Yard'!N$124</f>
        <v>0</v>
      </c>
      <c r="O130" s="38">
        <f>(1-'AMD'!F$59)*'Yard'!O$124</f>
        <v>0</v>
      </c>
      <c r="P130" s="38">
        <f>(1-'AMD'!G$59)*'Yard'!P$124</f>
        <v>0</v>
      </c>
      <c r="Q130" s="38">
        <f>(1-'AMD'!H$59)*'Yard'!Q$124</f>
        <v>0</v>
      </c>
      <c r="R130" s="38">
        <f>(1-'AMD'!I$59)*'Yard'!R$124</f>
        <v>0</v>
      </c>
      <c r="S130" s="38">
        <f>(1-'AMD'!J$59)*'Yard'!S$124</f>
        <v>0</v>
      </c>
      <c r="T130" s="17"/>
    </row>
  </sheetData>
  <sheetProtection sheet="1" objects="1" scenarios="1"/>
  <hyperlinks>
    <hyperlink ref="A6" location="'Yard'!B10" display="x1 = 2901. Unit cost at each level, £/kW/year (relative to system simultaneous maximum load)"/>
    <hyperlink ref="A7" location="'AMD'!B201" display="x2 = 2612. Diversity allowances (including calculated LV value)"/>
    <hyperlink ref="A16" location="'AMD'!B40" display="x1 = 2602. Standing charges factors adapted to use 132kV/HV"/>
    <hyperlink ref="A17" location="'LAFs'!B236" display="x2 = 2012. Loss adjustment factors between end user meter reading and each network level, scaled by network use"/>
    <hyperlink ref="A18" location="'Standing'!B10" display="x3 = 3001. Costs based on aggregate maximum load (£/kW/year)"/>
    <hyperlink ref="A19" location="'Input'!E57" display="x4 = 1010. Power factor for all flows in the network model (in Financial and general assumptions)"/>
    <hyperlink ref="A20" location="'Input'!F57" display="x5 = 1010. Days in the charging year (in Financial and general assumptions)"/>
    <hyperlink ref="A21" location="'Contrib'!B93" display="x6 = 2804. Proportion of annual charge covered by contributions (for all charging levels)"/>
    <hyperlink ref="A47" location="'AMD'!B40" display="x1 = 2602. Standing charges factors adapted to use 132kV/HV"/>
    <hyperlink ref="A48" location="'Yard'!B22" display="x2 = 2902. Pay-as-you-go yardstick unit costs by charging level (p/kWh)"/>
    <hyperlink ref="A74" location="'AMD'!B40" display="x1 = 2602. Standing charges factors adapted to use 132kV/HV"/>
    <hyperlink ref="A75" location="'Yard'!B60" display="x2 = 2903. Contributions to pay-as-you-go unit rate 1 (p/kWh)"/>
    <hyperlink ref="A101" location="'AMD'!B40" display="x1 = 2602. Standing charges factors adapted to use 132kV/HV"/>
    <hyperlink ref="A102" location="'Yard'!B93" display="x2 = 2904. Contributions to pay-as-you-go unit rate 2 (p/kWh)"/>
    <hyperlink ref="A120" location="'AMD'!B40" display="x1 = 2602. Standing charges factors adapted to use 132kV/HV"/>
    <hyperlink ref="A121" location="'Yard'!B118" display="x2 = 2905. Contributions to pay-as-you-go unit rate 3 (p/kWh)"/>
  </hyperlinks>
  <pageMargins left="0.7" right="0.7" top="0.75" bottom="0.75" header="0.3" footer="0.3"/>
  <pageSetup paperSize="9" fitToHeight="0" orientation="landscape"/>
  <headerFooter>
    <oddHeader>&amp;L&amp;A&amp;C&amp;R&amp;P of &amp;N</oddHeader>
    <oddFooter>&amp;F</oddFooter>
  </headerFooter>
</worksheet>
</file>

<file path=xl/worksheets/sheet14.xml><?xml version="1.0" encoding="utf-8"?>
<worksheet xmlns="http://schemas.openxmlformats.org/spreadsheetml/2006/main" xmlns:r="http://schemas.openxmlformats.org/officeDocument/2006/relationships">
  <sheetPr>
    <pageSetUpPr fitToPage="1"/>
  </sheetPr>
  <dimension ref="A1:T9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6" ht="21" customHeight="1">
      <c r="A1" s="1">
        <f>"Standing charges as fixed charges for "&amp;'Input'!B7&amp;" in "&amp;'Input'!C7&amp;" ("&amp;'Input'!D7&amp;")"</f>
        <v>0</v>
      </c>
    </row>
    <row r="2" spans="1:6">
      <c r="A2" s="2" t="s">
        <v>1002</v>
      </c>
    </row>
    <row r="4" spans="1:6" ht="21" customHeight="1">
      <c r="A4" s="1" t="s">
        <v>1003</v>
      </c>
    </row>
    <row r="6" spans="1:6">
      <c r="B6" s="15" t="s">
        <v>1004</v>
      </c>
      <c r="C6" s="15" t="s">
        <v>1005</v>
      </c>
      <c r="D6" s="15" t="s">
        <v>1006</v>
      </c>
      <c r="E6" s="15" t="s">
        <v>1007</v>
      </c>
    </row>
    <row r="7" spans="1:6">
      <c r="A7" s="4" t="s">
        <v>174</v>
      </c>
      <c r="B7" s="37">
        <v>1</v>
      </c>
      <c r="C7" s="37">
        <v>0</v>
      </c>
      <c r="D7" s="37">
        <v>0</v>
      </c>
      <c r="E7" s="37">
        <v>0</v>
      </c>
      <c r="F7" s="17"/>
    </row>
    <row r="8" spans="1:6">
      <c r="A8" s="4" t="s">
        <v>175</v>
      </c>
      <c r="B8" s="37">
        <v>1</v>
      </c>
      <c r="C8" s="37">
        <v>0</v>
      </c>
      <c r="D8" s="37">
        <v>0</v>
      </c>
      <c r="E8" s="37">
        <v>0</v>
      </c>
      <c r="F8" s="17"/>
    </row>
    <row r="9" spans="1:6">
      <c r="A9" s="4" t="s">
        <v>176</v>
      </c>
      <c r="B9" s="37">
        <v>1</v>
      </c>
      <c r="C9" s="37">
        <v>0</v>
      </c>
      <c r="D9" s="37">
        <v>0</v>
      </c>
      <c r="E9" s="37">
        <v>0</v>
      </c>
      <c r="F9" s="17"/>
    </row>
    <row r="10" spans="1:6">
      <c r="A10" s="4" t="s">
        <v>177</v>
      </c>
      <c r="B10" s="37">
        <v>1</v>
      </c>
      <c r="C10" s="37">
        <v>0</v>
      </c>
      <c r="D10" s="37">
        <v>0</v>
      </c>
      <c r="E10" s="37">
        <v>0</v>
      </c>
      <c r="F10" s="17"/>
    </row>
    <row r="11" spans="1:6">
      <c r="A11" s="4" t="s">
        <v>178</v>
      </c>
      <c r="B11" s="37">
        <v>0</v>
      </c>
      <c r="C11" s="37">
        <v>1</v>
      </c>
      <c r="D11" s="37">
        <v>0</v>
      </c>
      <c r="E11" s="37">
        <v>0</v>
      </c>
      <c r="F11" s="17"/>
    </row>
    <row r="12" spans="1:6">
      <c r="A12" s="4" t="s">
        <v>179</v>
      </c>
      <c r="B12" s="37">
        <v>0</v>
      </c>
      <c r="C12" s="37">
        <v>0</v>
      </c>
      <c r="D12" s="37">
        <v>1</v>
      </c>
      <c r="E12" s="37">
        <v>0</v>
      </c>
      <c r="F12" s="17"/>
    </row>
    <row r="13" spans="1:6">
      <c r="A13" s="4" t="s">
        <v>195</v>
      </c>
      <c r="B13" s="37">
        <v>0</v>
      </c>
      <c r="C13" s="37">
        <v>0</v>
      </c>
      <c r="D13" s="37">
        <v>0</v>
      </c>
      <c r="E13" s="37">
        <v>1</v>
      </c>
      <c r="F13" s="17"/>
    </row>
    <row r="14" spans="1:6">
      <c r="A14" s="4" t="s">
        <v>180</v>
      </c>
      <c r="B14" s="37">
        <v>1</v>
      </c>
      <c r="C14" s="37">
        <v>0</v>
      </c>
      <c r="D14" s="37">
        <v>0</v>
      </c>
      <c r="E14" s="37">
        <v>0</v>
      </c>
      <c r="F14" s="17"/>
    </row>
    <row r="15" spans="1:6">
      <c r="A15" s="4" t="s">
        <v>181</v>
      </c>
      <c r="B15" s="37">
        <v>1</v>
      </c>
      <c r="C15" s="37">
        <v>0</v>
      </c>
      <c r="D15" s="37">
        <v>0</v>
      </c>
      <c r="E15" s="37">
        <v>0</v>
      </c>
      <c r="F15" s="17"/>
    </row>
    <row r="17" spans="1:4" ht="21" customHeight="1">
      <c r="A17" s="1" t="s">
        <v>1008</v>
      </c>
    </row>
    <row r="18" spans="1:4">
      <c r="A18" s="2" t="s">
        <v>353</v>
      </c>
    </row>
    <row r="19" spans="1:4">
      <c r="A19" s="33" t="s">
        <v>572</v>
      </c>
    </row>
    <row r="20" spans="1:4">
      <c r="A20" s="33" t="s">
        <v>501</v>
      </c>
    </row>
    <row r="21" spans="1:4">
      <c r="A21" s="33" t="s">
        <v>406</v>
      </c>
    </row>
    <row r="22" spans="1:4">
      <c r="A22" s="33" t="s">
        <v>1009</v>
      </c>
    </row>
    <row r="23" spans="1:4">
      <c r="A23" s="34" t="s">
        <v>356</v>
      </c>
      <c r="B23" s="34" t="s">
        <v>486</v>
      </c>
      <c r="C23" s="34" t="s">
        <v>415</v>
      </c>
    </row>
    <row r="24" spans="1:4">
      <c r="A24" s="34" t="s">
        <v>359</v>
      </c>
      <c r="B24" s="34" t="s">
        <v>1010</v>
      </c>
      <c r="C24" s="34" t="s">
        <v>1011</v>
      </c>
    </row>
    <row r="26" spans="1:4">
      <c r="B26" s="15" t="s">
        <v>1012</v>
      </c>
      <c r="C26" s="15" t="s">
        <v>292</v>
      </c>
    </row>
    <row r="27" spans="1:4">
      <c r="A27" s="4" t="s">
        <v>174</v>
      </c>
      <c r="B27" s="21">
        <f>'Multi'!B$119/'Input'!C$255/(24*'Input'!F$58)*1000</f>
        <v>0</v>
      </c>
      <c r="C27" s="44">
        <f>'Loads'!E$199</f>
        <v>0</v>
      </c>
      <c r="D27" s="17"/>
    </row>
    <row r="28" spans="1:4">
      <c r="A28" s="4" t="s">
        <v>175</v>
      </c>
      <c r="B28" s="21">
        <f>'Multi'!B$120/'Input'!C$256/(24*'Input'!F$58)*1000</f>
        <v>0</v>
      </c>
      <c r="C28" s="44">
        <f>'Loads'!E$200</f>
        <v>0</v>
      </c>
      <c r="D28" s="17"/>
    </row>
    <row r="29" spans="1:4">
      <c r="A29" s="4" t="s">
        <v>176</v>
      </c>
      <c r="B29" s="21">
        <f>'Multi'!B$122/'Input'!C$258/(24*'Input'!F$58)*1000</f>
        <v>0</v>
      </c>
      <c r="C29" s="44">
        <f>'Loads'!E$202</f>
        <v>0</v>
      </c>
      <c r="D29" s="17"/>
    </row>
    <row r="30" spans="1:4">
      <c r="A30" s="4" t="s">
        <v>177</v>
      </c>
      <c r="B30" s="21">
        <f>'Multi'!B$123/'Input'!C$259/(24*'Input'!F$58)*1000</f>
        <v>0</v>
      </c>
      <c r="C30" s="44">
        <f>'Loads'!E$203</f>
        <v>0</v>
      </c>
      <c r="D30" s="17"/>
    </row>
    <row r="31" spans="1:4">
      <c r="A31" s="4" t="s">
        <v>178</v>
      </c>
      <c r="B31" s="21">
        <f>'Multi'!B$125/'Input'!C$261/(24*'Input'!F$58)*1000</f>
        <v>0</v>
      </c>
      <c r="C31" s="44">
        <f>'Loads'!E$205</f>
        <v>0</v>
      </c>
      <c r="D31" s="17"/>
    </row>
    <row r="32" spans="1:4">
      <c r="A32" s="4" t="s">
        <v>179</v>
      </c>
      <c r="B32" s="21">
        <f>'Multi'!B$126/'Input'!C$262/(24*'Input'!F$58)*1000</f>
        <v>0</v>
      </c>
      <c r="C32" s="44">
        <f>'Loads'!E$206</f>
        <v>0</v>
      </c>
      <c r="D32" s="17"/>
    </row>
    <row r="33" spans="1:6">
      <c r="A33" s="4" t="s">
        <v>195</v>
      </c>
      <c r="B33" s="21">
        <f>'Multi'!B$127/'Input'!C$263/(24*'Input'!F$58)*1000</f>
        <v>0</v>
      </c>
      <c r="C33" s="44">
        <f>'Loads'!E$207</f>
        <v>0</v>
      </c>
      <c r="D33" s="17"/>
    </row>
    <row r="34" spans="1:6">
      <c r="A34" s="4" t="s">
        <v>180</v>
      </c>
      <c r="B34" s="21">
        <f>'Multi'!B$128/'Input'!C$264/(24*'Input'!F$58)*1000</f>
        <v>0</v>
      </c>
      <c r="C34" s="44">
        <f>'Loads'!E$208</f>
        <v>0</v>
      </c>
      <c r="D34" s="17"/>
    </row>
    <row r="35" spans="1:6">
      <c r="A35" s="4" t="s">
        <v>181</v>
      </c>
      <c r="B35" s="21">
        <f>'Multi'!B$129/'Input'!C$265/(24*'Input'!F$58)*1000</f>
        <v>0</v>
      </c>
      <c r="C35" s="44">
        <f>'Loads'!E$209</f>
        <v>0</v>
      </c>
      <c r="D35" s="17"/>
    </row>
    <row r="37" spans="1:6" ht="21" customHeight="1">
      <c r="A37" s="1" t="s">
        <v>1013</v>
      </c>
    </row>
    <row r="38" spans="1:6">
      <c r="A38" s="2" t="s">
        <v>353</v>
      </c>
    </row>
    <row r="39" spans="1:6">
      <c r="A39" s="33" t="s">
        <v>1014</v>
      </c>
    </row>
    <row r="40" spans="1:6">
      <c r="A40" s="33" t="s">
        <v>1015</v>
      </c>
    </row>
    <row r="41" spans="1:6">
      <c r="A41" s="2" t="s">
        <v>366</v>
      </c>
    </row>
    <row r="43" spans="1:6">
      <c r="B43" s="15" t="s">
        <v>1004</v>
      </c>
      <c r="C43" s="15" t="s">
        <v>1005</v>
      </c>
      <c r="D43" s="15" t="s">
        <v>1006</v>
      </c>
      <c r="E43" s="15" t="s">
        <v>1007</v>
      </c>
    </row>
    <row r="44" spans="1:6">
      <c r="A44" s="4" t="s">
        <v>1016</v>
      </c>
      <c r="B44" s="21">
        <f>SUMPRODUCT(B$7:B$15,$B$27:$B$35)</f>
        <v>0</v>
      </c>
      <c r="C44" s="21">
        <f>SUMPRODUCT(C$7:C$15,$B$27:$B$35)</f>
        <v>0</v>
      </c>
      <c r="D44" s="21">
        <f>SUMPRODUCT(D$7:D$15,$B$27:$B$35)</f>
        <v>0</v>
      </c>
      <c r="E44" s="21">
        <f>SUMPRODUCT(E$7:E$15,$B$27:$B$35)</f>
        <v>0</v>
      </c>
      <c r="F44" s="17"/>
    </row>
    <row r="46" spans="1:6" ht="21" customHeight="1">
      <c r="A46" s="1" t="s">
        <v>1017</v>
      </c>
    </row>
    <row r="47" spans="1:6">
      <c r="A47" s="2" t="s">
        <v>353</v>
      </c>
    </row>
    <row r="48" spans="1:6">
      <c r="A48" s="33" t="s">
        <v>1014</v>
      </c>
    </row>
    <row r="49" spans="1:6">
      <c r="A49" s="33" t="s">
        <v>1018</v>
      </c>
    </row>
    <row r="50" spans="1:6">
      <c r="A50" s="2" t="s">
        <v>366</v>
      </c>
    </row>
    <row r="52" spans="1:6">
      <c r="B52" s="15" t="s">
        <v>1004</v>
      </c>
      <c r="C52" s="15" t="s">
        <v>1005</v>
      </c>
      <c r="D52" s="15" t="s">
        <v>1006</v>
      </c>
      <c r="E52" s="15" t="s">
        <v>1007</v>
      </c>
    </row>
    <row r="53" spans="1:6">
      <c r="A53" s="4" t="s">
        <v>1019</v>
      </c>
      <c r="B53" s="21">
        <f>SUMPRODUCT(B$7:B$15,$C$27:$C$35)</f>
        <v>0</v>
      </c>
      <c r="C53" s="21">
        <f>SUMPRODUCT(C$7:C$15,$C$27:$C$35)</f>
        <v>0</v>
      </c>
      <c r="D53" s="21">
        <f>SUMPRODUCT(D$7:D$15,$C$27:$C$35)</f>
        <v>0</v>
      </c>
      <c r="E53" s="21">
        <f>SUMPRODUCT(E$7:E$15,$C$27:$C$35)</f>
        <v>0</v>
      </c>
      <c r="F53" s="17"/>
    </row>
    <row r="55" spans="1:6" ht="21" customHeight="1">
      <c r="A55" s="1" t="s">
        <v>1020</v>
      </c>
    </row>
    <row r="56" spans="1:6">
      <c r="A56" s="2" t="s">
        <v>353</v>
      </c>
    </row>
    <row r="57" spans="1:6">
      <c r="A57" s="33" t="s">
        <v>1021</v>
      </c>
    </row>
    <row r="58" spans="1:6">
      <c r="A58" s="33" t="s">
        <v>1022</v>
      </c>
    </row>
    <row r="59" spans="1:6">
      <c r="A59" s="33" t="s">
        <v>1023</v>
      </c>
    </row>
    <row r="60" spans="1:6">
      <c r="A60" s="2" t="s">
        <v>1024</v>
      </c>
    </row>
    <row r="62" spans="1:6">
      <c r="B62" s="15" t="s">
        <v>1004</v>
      </c>
      <c r="C62" s="15" t="s">
        <v>1005</v>
      </c>
      <c r="D62" s="15" t="s">
        <v>1006</v>
      </c>
      <c r="E62" s="15" t="s">
        <v>1007</v>
      </c>
    </row>
    <row r="63" spans="1:6">
      <c r="A63" s="4" t="s">
        <v>1025</v>
      </c>
      <c r="B63" s="38">
        <f>IF(B53,B44/B53/'Input'!$E58,0)</f>
        <v>0</v>
      </c>
      <c r="C63" s="38">
        <f>IF(C53,C44/C53/'Input'!$E58,0)</f>
        <v>0</v>
      </c>
      <c r="D63" s="38">
        <f>IF(D53,D44/D53/'Input'!$E58,0)</f>
        <v>0</v>
      </c>
      <c r="E63" s="38">
        <f>IF(E53,E44/E53/'Input'!$E58,0)</f>
        <v>0</v>
      </c>
      <c r="F63" s="17"/>
    </row>
    <row r="65" spans="1:3" ht="21" customHeight="1">
      <c r="A65" s="1" t="s">
        <v>1026</v>
      </c>
    </row>
    <row r="66" spans="1:3">
      <c r="A66" s="2" t="s">
        <v>353</v>
      </c>
    </row>
    <row r="67" spans="1:3">
      <c r="A67" s="33" t="s">
        <v>1014</v>
      </c>
    </row>
    <row r="68" spans="1:3">
      <c r="A68" s="33" t="s">
        <v>1027</v>
      </c>
    </row>
    <row r="69" spans="1:3">
      <c r="A69" s="2" t="s">
        <v>366</v>
      </c>
    </row>
    <row r="71" spans="1:3">
      <c r="B71" s="15" t="s">
        <v>1028</v>
      </c>
    </row>
    <row r="72" spans="1:3">
      <c r="A72" s="4" t="s">
        <v>174</v>
      </c>
      <c r="B72" s="38">
        <f>SUMPRODUCT($B7:$E7,$B$63:$E$63)</f>
        <v>0</v>
      </c>
      <c r="C72" s="17"/>
    </row>
    <row r="73" spans="1:3">
      <c r="A73" s="4" t="s">
        <v>175</v>
      </c>
      <c r="B73" s="38">
        <f>SUMPRODUCT($B8:$E8,$B$63:$E$63)</f>
        <v>0</v>
      </c>
      <c r="C73" s="17"/>
    </row>
    <row r="74" spans="1:3">
      <c r="A74" s="4" t="s">
        <v>176</v>
      </c>
      <c r="B74" s="38">
        <f>SUMPRODUCT($B9:$E9,$B$63:$E$63)</f>
        <v>0</v>
      </c>
      <c r="C74" s="17"/>
    </row>
    <row r="75" spans="1:3">
      <c r="A75" s="4" t="s">
        <v>177</v>
      </c>
      <c r="B75" s="38">
        <f>SUMPRODUCT($B10:$E10,$B$63:$E$63)</f>
        <v>0</v>
      </c>
      <c r="C75" s="17"/>
    </row>
    <row r="76" spans="1:3">
      <c r="A76" s="4" t="s">
        <v>178</v>
      </c>
      <c r="B76" s="38">
        <f>SUMPRODUCT($B11:$E11,$B$63:$E$63)</f>
        <v>0</v>
      </c>
      <c r="C76" s="17"/>
    </row>
    <row r="77" spans="1:3">
      <c r="A77" s="4" t="s">
        <v>179</v>
      </c>
      <c r="B77" s="38">
        <f>SUMPRODUCT($B12:$E12,$B$63:$E$63)</f>
        <v>0</v>
      </c>
      <c r="C77" s="17"/>
    </row>
    <row r="78" spans="1:3">
      <c r="A78" s="4" t="s">
        <v>195</v>
      </c>
      <c r="B78" s="38">
        <f>SUMPRODUCT($B13:$E13,$B$63:$E$63)</f>
        <v>0</v>
      </c>
      <c r="C78" s="17"/>
    </row>
    <row r="79" spans="1:3">
      <c r="A79" s="4" t="s">
        <v>180</v>
      </c>
      <c r="B79" s="38">
        <f>SUMPRODUCT($B14:$E14,$B$63:$E$63)</f>
        <v>0</v>
      </c>
      <c r="C79" s="17"/>
    </row>
    <row r="80" spans="1:3">
      <c r="A80" s="4" t="s">
        <v>181</v>
      </c>
      <c r="B80" s="38">
        <f>SUMPRODUCT($B15:$E15,$B$63:$E$63)</f>
        <v>0</v>
      </c>
      <c r="C80" s="17"/>
    </row>
    <row r="82" spans="1:20" ht="21" customHeight="1">
      <c r="A82" s="1" t="s">
        <v>1029</v>
      </c>
    </row>
    <row r="83" spans="1:20">
      <c r="A83" s="2" t="s">
        <v>353</v>
      </c>
    </row>
    <row r="84" spans="1:20">
      <c r="A84" s="33" t="s">
        <v>1030</v>
      </c>
    </row>
    <row r="85" spans="1:20">
      <c r="A85" s="33" t="s">
        <v>1031</v>
      </c>
    </row>
    <row r="86" spans="1:20">
      <c r="A86" s="2" t="s">
        <v>687</v>
      </c>
    </row>
    <row r="88" spans="1:20">
      <c r="B88" s="15" t="s">
        <v>142</v>
      </c>
      <c r="C88" s="15" t="s">
        <v>308</v>
      </c>
      <c r="D88" s="15" t="s">
        <v>309</v>
      </c>
      <c r="E88" s="15" t="s">
        <v>310</v>
      </c>
      <c r="F88" s="15" t="s">
        <v>311</v>
      </c>
      <c r="G88" s="15" t="s">
        <v>312</v>
      </c>
      <c r="H88" s="15" t="s">
        <v>313</v>
      </c>
      <c r="I88" s="15" t="s">
        <v>314</v>
      </c>
      <c r="J88" s="15" t="s">
        <v>315</v>
      </c>
      <c r="K88" s="15" t="s">
        <v>296</v>
      </c>
      <c r="L88" s="15" t="s">
        <v>874</v>
      </c>
      <c r="M88" s="15" t="s">
        <v>875</v>
      </c>
      <c r="N88" s="15" t="s">
        <v>876</v>
      </c>
      <c r="O88" s="15" t="s">
        <v>877</v>
      </c>
      <c r="P88" s="15" t="s">
        <v>878</v>
      </c>
      <c r="Q88" s="15" t="s">
        <v>879</v>
      </c>
      <c r="R88" s="15" t="s">
        <v>880</v>
      </c>
      <c r="S88" s="15" t="s">
        <v>881</v>
      </c>
    </row>
    <row r="89" spans="1:20">
      <c r="A89" s="4" t="s">
        <v>174</v>
      </c>
      <c r="B89" s="38">
        <f>'Standing'!B$25*$B72</f>
        <v>0</v>
      </c>
      <c r="C89" s="38">
        <f>'Standing'!C$25*$B72</f>
        <v>0</v>
      </c>
      <c r="D89" s="38">
        <f>'Standing'!D$25*$B72</f>
        <v>0</v>
      </c>
      <c r="E89" s="38">
        <f>'Standing'!E$25*$B72</f>
        <v>0</v>
      </c>
      <c r="F89" s="38">
        <f>'Standing'!F$25*$B72</f>
        <v>0</v>
      </c>
      <c r="G89" s="38">
        <f>'Standing'!G$25*$B72</f>
        <v>0</v>
      </c>
      <c r="H89" s="38">
        <f>'Standing'!H$25*$B72</f>
        <v>0</v>
      </c>
      <c r="I89" s="38">
        <f>'Standing'!I$25*$B72</f>
        <v>0</v>
      </c>
      <c r="J89" s="38">
        <f>'Standing'!J$25*$B72</f>
        <v>0</v>
      </c>
      <c r="K89" s="38">
        <f>'Standing'!K$25*$B72</f>
        <v>0</v>
      </c>
      <c r="L89" s="38">
        <f>'Standing'!L$25*$B72</f>
        <v>0</v>
      </c>
      <c r="M89" s="38">
        <f>'Standing'!M$25*$B72</f>
        <v>0</v>
      </c>
      <c r="N89" s="38">
        <f>'Standing'!N$25*$B72</f>
        <v>0</v>
      </c>
      <c r="O89" s="38">
        <f>'Standing'!O$25*$B72</f>
        <v>0</v>
      </c>
      <c r="P89" s="38">
        <f>'Standing'!P$25*$B72</f>
        <v>0</v>
      </c>
      <c r="Q89" s="38">
        <f>'Standing'!Q$25*$B72</f>
        <v>0</v>
      </c>
      <c r="R89" s="38">
        <f>'Standing'!R$25*$B72</f>
        <v>0</v>
      </c>
      <c r="S89" s="38">
        <f>'Standing'!S$25*$B72</f>
        <v>0</v>
      </c>
      <c r="T89" s="17"/>
    </row>
    <row r="90" spans="1:20">
      <c r="A90" s="4" t="s">
        <v>175</v>
      </c>
      <c r="B90" s="38">
        <f>'Standing'!B$26*$B73</f>
        <v>0</v>
      </c>
      <c r="C90" s="38">
        <f>'Standing'!C$26*$B73</f>
        <v>0</v>
      </c>
      <c r="D90" s="38">
        <f>'Standing'!D$26*$B73</f>
        <v>0</v>
      </c>
      <c r="E90" s="38">
        <f>'Standing'!E$26*$B73</f>
        <v>0</v>
      </c>
      <c r="F90" s="38">
        <f>'Standing'!F$26*$B73</f>
        <v>0</v>
      </c>
      <c r="G90" s="38">
        <f>'Standing'!G$26*$B73</f>
        <v>0</v>
      </c>
      <c r="H90" s="38">
        <f>'Standing'!H$26*$B73</f>
        <v>0</v>
      </c>
      <c r="I90" s="38">
        <f>'Standing'!I$26*$B73</f>
        <v>0</v>
      </c>
      <c r="J90" s="38">
        <f>'Standing'!J$26*$B73</f>
        <v>0</v>
      </c>
      <c r="K90" s="38">
        <f>'Standing'!K$26*$B73</f>
        <v>0</v>
      </c>
      <c r="L90" s="38">
        <f>'Standing'!L$26*$B73</f>
        <v>0</v>
      </c>
      <c r="M90" s="38">
        <f>'Standing'!M$26*$B73</f>
        <v>0</v>
      </c>
      <c r="N90" s="38">
        <f>'Standing'!N$26*$B73</f>
        <v>0</v>
      </c>
      <c r="O90" s="38">
        <f>'Standing'!O$26*$B73</f>
        <v>0</v>
      </c>
      <c r="P90" s="38">
        <f>'Standing'!P$26*$B73</f>
        <v>0</v>
      </c>
      <c r="Q90" s="38">
        <f>'Standing'!Q$26*$B73</f>
        <v>0</v>
      </c>
      <c r="R90" s="38">
        <f>'Standing'!R$26*$B73</f>
        <v>0</v>
      </c>
      <c r="S90" s="38">
        <f>'Standing'!S$26*$B73</f>
        <v>0</v>
      </c>
      <c r="T90" s="17"/>
    </row>
    <row r="91" spans="1:20">
      <c r="A91" s="4" t="s">
        <v>176</v>
      </c>
      <c r="B91" s="38">
        <f>'Standing'!B$28*$B74</f>
        <v>0</v>
      </c>
      <c r="C91" s="38">
        <f>'Standing'!C$28*$B74</f>
        <v>0</v>
      </c>
      <c r="D91" s="38">
        <f>'Standing'!D$28*$B74</f>
        <v>0</v>
      </c>
      <c r="E91" s="38">
        <f>'Standing'!E$28*$B74</f>
        <v>0</v>
      </c>
      <c r="F91" s="38">
        <f>'Standing'!F$28*$B74</f>
        <v>0</v>
      </c>
      <c r="G91" s="38">
        <f>'Standing'!G$28*$B74</f>
        <v>0</v>
      </c>
      <c r="H91" s="38">
        <f>'Standing'!H$28*$B74</f>
        <v>0</v>
      </c>
      <c r="I91" s="38">
        <f>'Standing'!I$28*$B74</f>
        <v>0</v>
      </c>
      <c r="J91" s="38">
        <f>'Standing'!J$28*$B74</f>
        <v>0</v>
      </c>
      <c r="K91" s="38">
        <f>'Standing'!K$28*$B74</f>
        <v>0</v>
      </c>
      <c r="L91" s="38">
        <f>'Standing'!L$28*$B74</f>
        <v>0</v>
      </c>
      <c r="M91" s="38">
        <f>'Standing'!M$28*$B74</f>
        <v>0</v>
      </c>
      <c r="N91" s="38">
        <f>'Standing'!N$28*$B74</f>
        <v>0</v>
      </c>
      <c r="O91" s="38">
        <f>'Standing'!O$28*$B74</f>
        <v>0</v>
      </c>
      <c r="P91" s="38">
        <f>'Standing'!P$28*$B74</f>
        <v>0</v>
      </c>
      <c r="Q91" s="38">
        <f>'Standing'!Q$28*$B74</f>
        <v>0</v>
      </c>
      <c r="R91" s="38">
        <f>'Standing'!R$28*$B74</f>
        <v>0</v>
      </c>
      <c r="S91" s="38">
        <f>'Standing'!S$28*$B74</f>
        <v>0</v>
      </c>
      <c r="T91" s="17"/>
    </row>
    <row r="92" spans="1:20">
      <c r="A92" s="4" t="s">
        <v>177</v>
      </c>
      <c r="B92" s="38">
        <f>'Standing'!B$29*$B75</f>
        <v>0</v>
      </c>
      <c r="C92" s="38">
        <f>'Standing'!C$29*$B75</f>
        <v>0</v>
      </c>
      <c r="D92" s="38">
        <f>'Standing'!D$29*$B75</f>
        <v>0</v>
      </c>
      <c r="E92" s="38">
        <f>'Standing'!E$29*$B75</f>
        <v>0</v>
      </c>
      <c r="F92" s="38">
        <f>'Standing'!F$29*$B75</f>
        <v>0</v>
      </c>
      <c r="G92" s="38">
        <f>'Standing'!G$29*$B75</f>
        <v>0</v>
      </c>
      <c r="H92" s="38">
        <f>'Standing'!H$29*$B75</f>
        <v>0</v>
      </c>
      <c r="I92" s="38">
        <f>'Standing'!I$29*$B75</f>
        <v>0</v>
      </c>
      <c r="J92" s="38">
        <f>'Standing'!J$29*$B75</f>
        <v>0</v>
      </c>
      <c r="K92" s="38">
        <f>'Standing'!K$29*$B75</f>
        <v>0</v>
      </c>
      <c r="L92" s="38">
        <f>'Standing'!L$29*$B75</f>
        <v>0</v>
      </c>
      <c r="M92" s="38">
        <f>'Standing'!M$29*$B75</f>
        <v>0</v>
      </c>
      <c r="N92" s="38">
        <f>'Standing'!N$29*$B75</f>
        <v>0</v>
      </c>
      <c r="O92" s="38">
        <f>'Standing'!O$29*$B75</f>
        <v>0</v>
      </c>
      <c r="P92" s="38">
        <f>'Standing'!P$29*$B75</f>
        <v>0</v>
      </c>
      <c r="Q92" s="38">
        <f>'Standing'!Q$29*$B75</f>
        <v>0</v>
      </c>
      <c r="R92" s="38">
        <f>'Standing'!R$29*$B75</f>
        <v>0</v>
      </c>
      <c r="S92" s="38">
        <f>'Standing'!S$29*$B75</f>
        <v>0</v>
      </c>
      <c r="T92" s="17"/>
    </row>
    <row r="93" spans="1:20">
      <c r="A93" s="4" t="s">
        <v>178</v>
      </c>
      <c r="B93" s="38">
        <f>'Standing'!B$31*$B76</f>
        <v>0</v>
      </c>
      <c r="C93" s="38">
        <f>'Standing'!C$31*$B76</f>
        <v>0</v>
      </c>
      <c r="D93" s="38">
        <f>'Standing'!D$31*$B76</f>
        <v>0</v>
      </c>
      <c r="E93" s="38">
        <f>'Standing'!E$31*$B76</f>
        <v>0</v>
      </c>
      <c r="F93" s="38">
        <f>'Standing'!F$31*$B76</f>
        <v>0</v>
      </c>
      <c r="G93" s="38">
        <f>'Standing'!G$31*$B76</f>
        <v>0</v>
      </c>
      <c r="H93" s="38">
        <f>'Standing'!H$31*$B76</f>
        <v>0</v>
      </c>
      <c r="I93" s="38">
        <f>'Standing'!I$31*$B76</f>
        <v>0</v>
      </c>
      <c r="J93" s="38">
        <f>'Standing'!J$31*$B76</f>
        <v>0</v>
      </c>
      <c r="K93" s="38">
        <f>'Standing'!K$31*$B76</f>
        <v>0</v>
      </c>
      <c r="L93" s="38">
        <f>'Standing'!L$31*$B76</f>
        <v>0</v>
      </c>
      <c r="M93" s="38">
        <f>'Standing'!M$31*$B76</f>
        <v>0</v>
      </c>
      <c r="N93" s="38">
        <f>'Standing'!N$31*$B76</f>
        <v>0</v>
      </c>
      <c r="O93" s="38">
        <f>'Standing'!O$31*$B76</f>
        <v>0</v>
      </c>
      <c r="P93" s="38">
        <f>'Standing'!P$31*$B76</f>
        <v>0</v>
      </c>
      <c r="Q93" s="38">
        <f>'Standing'!Q$31*$B76</f>
        <v>0</v>
      </c>
      <c r="R93" s="38">
        <f>'Standing'!R$31*$B76</f>
        <v>0</v>
      </c>
      <c r="S93" s="38">
        <f>'Standing'!S$31*$B76</f>
        <v>0</v>
      </c>
      <c r="T93" s="17"/>
    </row>
    <row r="94" spans="1:20">
      <c r="A94" s="4" t="s">
        <v>179</v>
      </c>
      <c r="B94" s="38">
        <f>'Standing'!B$32*$B77</f>
        <v>0</v>
      </c>
      <c r="C94" s="38">
        <f>'Standing'!C$32*$B77</f>
        <v>0</v>
      </c>
      <c r="D94" s="38">
        <f>'Standing'!D$32*$B77</f>
        <v>0</v>
      </c>
      <c r="E94" s="38">
        <f>'Standing'!E$32*$B77</f>
        <v>0</v>
      </c>
      <c r="F94" s="38">
        <f>'Standing'!F$32*$B77</f>
        <v>0</v>
      </c>
      <c r="G94" s="38">
        <f>'Standing'!G$32*$B77</f>
        <v>0</v>
      </c>
      <c r="H94" s="38">
        <f>'Standing'!H$32*$B77</f>
        <v>0</v>
      </c>
      <c r="I94" s="38">
        <f>'Standing'!I$32*$B77</f>
        <v>0</v>
      </c>
      <c r="J94" s="38">
        <f>'Standing'!J$32*$B77</f>
        <v>0</v>
      </c>
      <c r="K94" s="38">
        <f>'Standing'!K$32*$B77</f>
        <v>0</v>
      </c>
      <c r="L94" s="38">
        <f>'Standing'!L$32*$B77</f>
        <v>0</v>
      </c>
      <c r="M94" s="38">
        <f>'Standing'!M$32*$B77</f>
        <v>0</v>
      </c>
      <c r="N94" s="38">
        <f>'Standing'!N$32*$B77</f>
        <v>0</v>
      </c>
      <c r="O94" s="38">
        <f>'Standing'!O$32*$B77</f>
        <v>0</v>
      </c>
      <c r="P94" s="38">
        <f>'Standing'!P$32*$B77</f>
        <v>0</v>
      </c>
      <c r="Q94" s="38">
        <f>'Standing'!Q$32*$B77</f>
        <v>0</v>
      </c>
      <c r="R94" s="38">
        <f>'Standing'!R$32*$B77</f>
        <v>0</v>
      </c>
      <c r="S94" s="38">
        <f>'Standing'!S$32*$B77</f>
        <v>0</v>
      </c>
      <c r="T94" s="17"/>
    </row>
    <row r="95" spans="1:20">
      <c r="A95" s="4" t="s">
        <v>195</v>
      </c>
      <c r="B95" s="38">
        <f>'Standing'!B$33*$B78</f>
        <v>0</v>
      </c>
      <c r="C95" s="38">
        <f>'Standing'!C$33*$B78</f>
        <v>0</v>
      </c>
      <c r="D95" s="38">
        <f>'Standing'!D$33*$B78</f>
        <v>0</v>
      </c>
      <c r="E95" s="38">
        <f>'Standing'!E$33*$B78</f>
        <v>0</v>
      </c>
      <c r="F95" s="38">
        <f>'Standing'!F$33*$B78</f>
        <v>0</v>
      </c>
      <c r="G95" s="38">
        <f>'Standing'!G$33*$B78</f>
        <v>0</v>
      </c>
      <c r="H95" s="38">
        <f>'Standing'!H$33*$B78</f>
        <v>0</v>
      </c>
      <c r="I95" s="38">
        <f>'Standing'!I$33*$B78</f>
        <v>0</v>
      </c>
      <c r="J95" s="38">
        <f>'Standing'!J$33*$B78</f>
        <v>0</v>
      </c>
      <c r="K95" s="38">
        <f>'Standing'!K$33*$B78</f>
        <v>0</v>
      </c>
      <c r="L95" s="38">
        <f>'Standing'!L$33*$B78</f>
        <v>0</v>
      </c>
      <c r="M95" s="38">
        <f>'Standing'!M$33*$B78</f>
        <v>0</v>
      </c>
      <c r="N95" s="38">
        <f>'Standing'!N$33*$B78</f>
        <v>0</v>
      </c>
      <c r="O95" s="38">
        <f>'Standing'!O$33*$B78</f>
        <v>0</v>
      </c>
      <c r="P95" s="38">
        <f>'Standing'!P$33*$B78</f>
        <v>0</v>
      </c>
      <c r="Q95" s="38">
        <f>'Standing'!Q$33*$B78</f>
        <v>0</v>
      </c>
      <c r="R95" s="38">
        <f>'Standing'!R$33*$B78</f>
        <v>0</v>
      </c>
      <c r="S95" s="38">
        <f>'Standing'!S$33*$B78</f>
        <v>0</v>
      </c>
      <c r="T95" s="17"/>
    </row>
    <row r="96" spans="1:20">
      <c r="A96" s="4" t="s">
        <v>180</v>
      </c>
      <c r="B96" s="38">
        <f>'Standing'!B$34*$B79</f>
        <v>0</v>
      </c>
      <c r="C96" s="38">
        <f>'Standing'!C$34*$B79</f>
        <v>0</v>
      </c>
      <c r="D96" s="38">
        <f>'Standing'!D$34*$B79</f>
        <v>0</v>
      </c>
      <c r="E96" s="38">
        <f>'Standing'!E$34*$B79</f>
        <v>0</v>
      </c>
      <c r="F96" s="38">
        <f>'Standing'!F$34*$B79</f>
        <v>0</v>
      </c>
      <c r="G96" s="38">
        <f>'Standing'!G$34*$B79</f>
        <v>0</v>
      </c>
      <c r="H96" s="38">
        <f>'Standing'!H$34*$B79</f>
        <v>0</v>
      </c>
      <c r="I96" s="38">
        <f>'Standing'!I$34*$B79</f>
        <v>0</v>
      </c>
      <c r="J96" s="38">
        <f>'Standing'!J$34*$B79</f>
        <v>0</v>
      </c>
      <c r="K96" s="38">
        <f>'Standing'!K$34*$B79</f>
        <v>0</v>
      </c>
      <c r="L96" s="38">
        <f>'Standing'!L$34*$B79</f>
        <v>0</v>
      </c>
      <c r="M96" s="38">
        <f>'Standing'!M$34*$B79</f>
        <v>0</v>
      </c>
      <c r="N96" s="38">
        <f>'Standing'!N$34*$B79</f>
        <v>0</v>
      </c>
      <c r="O96" s="38">
        <f>'Standing'!O$34*$B79</f>
        <v>0</v>
      </c>
      <c r="P96" s="38">
        <f>'Standing'!P$34*$B79</f>
        <v>0</v>
      </c>
      <c r="Q96" s="38">
        <f>'Standing'!Q$34*$B79</f>
        <v>0</v>
      </c>
      <c r="R96" s="38">
        <f>'Standing'!R$34*$B79</f>
        <v>0</v>
      </c>
      <c r="S96" s="38">
        <f>'Standing'!S$34*$B79</f>
        <v>0</v>
      </c>
      <c r="T96" s="17"/>
    </row>
    <row r="97" spans="1:20">
      <c r="A97" s="4" t="s">
        <v>181</v>
      </c>
      <c r="B97" s="38">
        <f>'Standing'!B$35*$B80</f>
        <v>0</v>
      </c>
      <c r="C97" s="38">
        <f>'Standing'!C$35*$B80</f>
        <v>0</v>
      </c>
      <c r="D97" s="38">
        <f>'Standing'!D$35*$B80</f>
        <v>0</v>
      </c>
      <c r="E97" s="38">
        <f>'Standing'!E$35*$B80</f>
        <v>0</v>
      </c>
      <c r="F97" s="38">
        <f>'Standing'!F$35*$B80</f>
        <v>0</v>
      </c>
      <c r="G97" s="38">
        <f>'Standing'!G$35*$B80</f>
        <v>0</v>
      </c>
      <c r="H97" s="38">
        <f>'Standing'!H$35*$B80</f>
        <v>0</v>
      </c>
      <c r="I97" s="38">
        <f>'Standing'!I$35*$B80</f>
        <v>0</v>
      </c>
      <c r="J97" s="38">
        <f>'Standing'!J$35*$B80</f>
        <v>0</v>
      </c>
      <c r="K97" s="38">
        <f>'Standing'!K$35*$B80</f>
        <v>0</v>
      </c>
      <c r="L97" s="38">
        <f>'Standing'!L$35*$B80</f>
        <v>0</v>
      </c>
      <c r="M97" s="38">
        <f>'Standing'!M$35*$B80</f>
        <v>0</v>
      </c>
      <c r="N97" s="38">
        <f>'Standing'!N$35*$B80</f>
        <v>0</v>
      </c>
      <c r="O97" s="38">
        <f>'Standing'!O$35*$B80</f>
        <v>0</v>
      </c>
      <c r="P97" s="38">
        <f>'Standing'!P$35*$B80</f>
        <v>0</v>
      </c>
      <c r="Q97" s="38">
        <f>'Standing'!Q$35*$B80</f>
        <v>0</v>
      </c>
      <c r="R97" s="38">
        <f>'Standing'!R$35*$B80</f>
        <v>0</v>
      </c>
      <c r="S97" s="38">
        <f>'Standing'!S$35*$B80</f>
        <v>0</v>
      </c>
      <c r="T97" s="17"/>
    </row>
  </sheetData>
  <sheetProtection sheet="1" objects="1" scenarios="1"/>
  <hyperlinks>
    <hyperlink ref="A19" location="'Multi'!B118" display="x1 = 2407. All units (MWh)"/>
    <hyperlink ref="A20" location="'Input'!C254" display="x2 = 1041. Load factor for each type of demand user (in Load profile data for demand users)"/>
    <hyperlink ref="A21" location="'Input'!F57" display="x3 = 1010. Days in the charging year (in Financial and general assumptions)"/>
    <hyperlink ref="A22" location="'Loads'!E198" display="x4 = 2304. MPANs (in Equivalent volume for each end user)"/>
    <hyperlink ref="A39" location="'AggCap'!B6" display="x1 = 3101. Mapping of tariffs to tariff groups"/>
    <hyperlink ref="A40" location="'AggCap'!B26" display="x2 = 3102. Unit-based contributions to aggregate maximum load (kW) (in Capacity use for tariffs charged for capacity on an exit point basis)"/>
    <hyperlink ref="A48" location="'AggCap'!B6" display="x1 = 3101. Mapping of tariffs to tariff groups"/>
    <hyperlink ref="A49" location="'AggCap'!C26" display="x2 = 3102. MPANs (in Equivalent volume for each end user) (in Capacity use for tariffs charged for capacity on an exit point basis)"/>
    <hyperlink ref="A57" location="'AggCap'!B52" display="x1 = 3104. Aggregate number of users charged for capacity on an exit point basis"/>
    <hyperlink ref="A58" location="'AggCap'!B43" display="x2 = 3103. Aggregate capacity (kW)"/>
    <hyperlink ref="A59" location="'Input'!E57" display="x3 = 1010. Power factor for all flows in the network model (in Financial and general assumptions)"/>
    <hyperlink ref="A67" location="'AggCap'!B6" display="x1 = 3101. Mapping of tariffs to tariff groups"/>
    <hyperlink ref="A68" location="'AggCap'!B62" display="x2 = 3105. Average maximum kVA by exit point"/>
    <hyperlink ref="A84" location="'Standing'!B24" display="x1 = 3002. Capacity elements p/kVA/day"/>
    <hyperlink ref="A85" location="'AggCap'!B71" display="x2 = 3106. Deemed average maximum kVA for each tariff"/>
  </hyperlinks>
  <pageMargins left="0.7" right="0.7" top="0.75" bottom="0.75" header="0.3" footer="0.3"/>
  <pageSetup paperSize="9" fitToHeight="0" orientation="landscape"/>
  <headerFooter>
    <oddHeader>&amp;L&amp;A&amp;C&amp;R&amp;P of &amp;N</oddHeader>
    <oddFooter>&amp;F</oddFooter>
  </headerFooter>
</worksheet>
</file>

<file path=xl/worksheets/sheet15.xml><?xml version="1.0" encoding="utf-8"?>
<worksheet xmlns="http://schemas.openxmlformats.org/spreadsheetml/2006/main" xmlns:r="http://schemas.openxmlformats.org/officeDocument/2006/relationships">
  <sheetPr>
    <pageSetUpPr fitToPage="1"/>
  </sheetPr>
  <dimension ref="A1:T8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11" ht="21" customHeight="1">
      <c r="A1" s="1">
        <f>"Reactive power unit charges for "&amp;'Input'!B7&amp;" in "&amp;'Input'!C7&amp;" ("&amp;'Input'!D7&amp;")"</f>
        <v>0</v>
      </c>
    </row>
    <row r="3" spans="1:11" ht="21" customHeight="1">
      <c r="A3" s="1" t="s">
        <v>1032</v>
      </c>
    </row>
    <row r="4" spans="1:11">
      <c r="A4" s="2" t="s">
        <v>1033</v>
      </c>
    </row>
    <row r="5" spans="1:11">
      <c r="A5" s="2" t="s">
        <v>1034</v>
      </c>
    </row>
    <row r="7" spans="1:11">
      <c r="B7" s="15" t="s">
        <v>142</v>
      </c>
      <c r="C7" s="15" t="s">
        <v>143</v>
      </c>
      <c r="D7" s="15" t="s">
        <v>144</v>
      </c>
      <c r="E7" s="15" t="s">
        <v>145</v>
      </c>
      <c r="F7" s="15" t="s">
        <v>146</v>
      </c>
      <c r="G7" s="15" t="s">
        <v>151</v>
      </c>
      <c r="H7" s="15" t="s">
        <v>147</v>
      </c>
      <c r="I7" s="15" t="s">
        <v>148</v>
      </c>
      <c r="J7" s="15" t="s">
        <v>149</v>
      </c>
    </row>
    <row r="8" spans="1:11">
      <c r="A8" s="4" t="s">
        <v>186</v>
      </c>
      <c r="B8" s="37">
        <v>1</v>
      </c>
      <c r="C8" s="37">
        <v>1</v>
      </c>
      <c r="D8" s="37">
        <v>1</v>
      </c>
      <c r="E8" s="37">
        <v>1</v>
      </c>
      <c r="F8" s="37">
        <v>1</v>
      </c>
      <c r="G8" s="37">
        <v>1</v>
      </c>
      <c r="H8" s="37">
        <v>1</v>
      </c>
      <c r="I8" s="37">
        <v>1</v>
      </c>
      <c r="J8" s="37">
        <v>1</v>
      </c>
      <c r="K8" s="17"/>
    </row>
    <row r="9" spans="1:11">
      <c r="A9" s="4" t="s">
        <v>187</v>
      </c>
      <c r="B9" s="37">
        <v>1</v>
      </c>
      <c r="C9" s="37">
        <v>1</v>
      </c>
      <c r="D9" s="37">
        <v>1</v>
      </c>
      <c r="E9" s="37">
        <v>1</v>
      </c>
      <c r="F9" s="37">
        <v>1</v>
      </c>
      <c r="G9" s="37">
        <v>1</v>
      </c>
      <c r="H9" s="37">
        <v>1</v>
      </c>
      <c r="I9" s="37">
        <v>1</v>
      </c>
      <c r="J9" s="37">
        <v>1</v>
      </c>
      <c r="K9" s="17"/>
    </row>
    <row r="10" spans="1:11">
      <c r="A10" s="4" t="s">
        <v>188</v>
      </c>
      <c r="B10" s="37">
        <v>1</v>
      </c>
      <c r="C10" s="37">
        <v>1</v>
      </c>
      <c r="D10" s="37">
        <v>1</v>
      </c>
      <c r="E10" s="37">
        <v>1</v>
      </c>
      <c r="F10" s="37">
        <v>1</v>
      </c>
      <c r="G10" s="37">
        <v>1</v>
      </c>
      <c r="H10" s="37">
        <v>1</v>
      </c>
      <c r="I10" s="37">
        <v>1</v>
      </c>
      <c r="J10" s="37">
        <v>0</v>
      </c>
      <c r="K10" s="17"/>
    </row>
    <row r="11" spans="1:11">
      <c r="A11" s="4" t="s">
        <v>189</v>
      </c>
      <c r="B11" s="37">
        <v>1</v>
      </c>
      <c r="C11" s="37">
        <v>1</v>
      </c>
      <c r="D11" s="37">
        <v>1</v>
      </c>
      <c r="E11" s="37">
        <v>1</v>
      </c>
      <c r="F11" s="37">
        <v>1</v>
      </c>
      <c r="G11" s="37">
        <v>1</v>
      </c>
      <c r="H11" s="37">
        <v>1</v>
      </c>
      <c r="I11" s="37">
        <v>1</v>
      </c>
      <c r="J11" s="37">
        <v>0</v>
      </c>
      <c r="K11" s="17"/>
    </row>
    <row r="12" spans="1:11">
      <c r="A12" s="4" t="s">
        <v>197</v>
      </c>
      <c r="B12" s="37">
        <v>1</v>
      </c>
      <c r="C12" s="37">
        <v>1</v>
      </c>
      <c r="D12" s="37">
        <v>1</v>
      </c>
      <c r="E12" s="37">
        <v>1</v>
      </c>
      <c r="F12" s="37">
        <v>1</v>
      </c>
      <c r="G12" s="37">
        <v>1</v>
      </c>
      <c r="H12" s="37">
        <v>1</v>
      </c>
      <c r="I12" s="37">
        <v>0</v>
      </c>
      <c r="J12" s="37">
        <v>0</v>
      </c>
      <c r="K12" s="17"/>
    </row>
    <row r="13" spans="1:11">
      <c r="A13" s="4" t="s">
        <v>198</v>
      </c>
      <c r="B13" s="37">
        <v>1</v>
      </c>
      <c r="C13" s="37">
        <v>1</v>
      </c>
      <c r="D13" s="37">
        <v>1</v>
      </c>
      <c r="E13" s="37">
        <v>1</v>
      </c>
      <c r="F13" s="37">
        <v>1</v>
      </c>
      <c r="G13" s="37">
        <v>1</v>
      </c>
      <c r="H13" s="37">
        <v>1</v>
      </c>
      <c r="I13" s="37">
        <v>0</v>
      </c>
      <c r="J13" s="37">
        <v>0</v>
      </c>
      <c r="K13" s="17"/>
    </row>
    <row r="15" spans="1:11" ht="21" customHeight="1">
      <c r="A15" s="1" t="s">
        <v>1035</v>
      </c>
    </row>
    <row r="16" spans="1:11">
      <c r="A16" s="2" t="s">
        <v>353</v>
      </c>
    </row>
    <row r="17" spans="1:20">
      <c r="A17" s="33" t="s">
        <v>1036</v>
      </c>
    </row>
    <row r="18" spans="1:20">
      <c r="A18" s="2" t="s">
        <v>1037</v>
      </c>
    </row>
    <row r="20" spans="1:20">
      <c r="B20" s="15" t="s">
        <v>142</v>
      </c>
      <c r="C20" s="15" t="s">
        <v>308</v>
      </c>
      <c r="D20" s="15" t="s">
        <v>309</v>
      </c>
      <c r="E20" s="15" t="s">
        <v>310</v>
      </c>
      <c r="F20" s="15" t="s">
        <v>311</v>
      </c>
      <c r="G20" s="15" t="s">
        <v>312</v>
      </c>
      <c r="H20" s="15" t="s">
        <v>313</v>
      </c>
      <c r="I20" s="15" t="s">
        <v>314</v>
      </c>
      <c r="J20" s="15" t="s">
        <v>315</v>
      </c>
      <c r="K20" s="15" t="s">
        <v>296</v>
      </c>
      <c r="L20" s="15" t="s">
        <v>874</v>
      </c>
      <c r="M20" s="15" t="s">
        <v>875</v>
      </c>
      <c r="N20" s="15" t="s">
        <v>876</v>
      </c>
      <c r="O20" s="15" t="s">
        <v>877</v>
      </c>
      <c r="P20" s="15" t="s">
        <v>878</v>
      </c>
      <c r="Q20" s="15" t="s">
        <v>879</v>
      </c>
      <c r="R20" s="15" t="s">
        <v>880</v>
      </c>
      <c r="S20" s="15" t="s">
        <v>881</v>
      </c>
    </row>
    <row r="21" spans="1:20">
      <c r="A21" s="4" t="s">
        <v>182</v>
      </c>
      <c r="B21" s="38">
        <f>ABS('Standing'!B$63)</f>
        <v>0</v>
      </c>
      <c r="C21" s="38">
        <f>ABS('Standing'!C$63)</f>
        <v>0</v>
      </c>
      <c r="D21" s="38">
        <f>ABS('Standing'!D$63)</f>
        <v>0</v>
      </c>
      <c r="E21" s="38">
        <f>ABS('Standing'!E$63)</f>
        <v>0</v>
      </c>
      <c r="F21" s="38">
        <f>ABS('Standing'!F$63)</f>
        <v>0</v>
      </c>
      <c r="G21" s="38">
        <f>ABS('Standing'!G$63)</f>
        <v>0</v>
      </c>
      <c r="H21" s="38">
        <f>ABS('Standing'!H$63)</f>
        <v>0</v>
      </c>
      <c r="I21" s="38">
        <f>ABS('Standing'!I$63)</f>
        <v>0</v>
      </c>
      <c r="J21" s="38">
        <f>ABS('Standing'!J$63)</f>
        <v>0</v>
      </c>
      <c r="K21" s="38">
        <f>ABS('Standing'!K$63)</f>
        <v>0</v>
      </c>
      <c r="L21" s="38">
        <f>ABS('Standing'!L$63)</f>
        <v>0</v>
      </c>
      <c r="M21" s="38">
        <f>ABS('Standing'!M$63)</f>
        <v>0</v>
      </c>
      <c r="N21" s="38">
        <f>ABS('Standing'!N$63)</f>
        <v>0</v>
      </c>
      <c r="O21" s="38">
        <f>ABS('Standing'!O$63)</f>
        <v>0</v>
      </c>
      <c r="P21" s="38">
        <f>ABS('Standing'!P$63)</f>
        <v>0</v>
      </c>
      <c r="Q21" s="38">
        <f>ABS('Standing'!Q$63)</f>
        <v>0</v>
      </c>
      <c r="R21" s="38">
        <f>ABS('Standing'!R$63)</f>
        <v>0</v>
      </c>
      <c r="S21" s="38">
        <f>ABS('Standing'!S$63)</f>
        <v>0</v>
      </c>
      <c r="T21" s="17"/>
    </row>
    <row r="22" spans="1:20">
      <c r="A22" s="4" t="s">
        <v>183</v>
      </c>
      <c r="B22" s="38">
        <f>ABS('Standing'!B$64)</f>
        <v>0</v>
      </c>
      <c r="C22" s="38">
        <f>ABS('Standing'!C$64)</f>
        <v>0</v>
      </c>
      <c r="D22" s="38">
        <f>ABS('Standing'!D$64)</f>
        <v>0</v>
      </c>
      <c r="E22" s="38">
        <f>ABS('Standing'!E$64)</f>
        <v>0</v>
      </c>
      <c r="F22" s="38">
        <f>ABS('Standing'!F$64)</f>
        <v>0</v>
      </c>
      <c r="G22" s="38">
        <f>ABS('Standing'!G$64)</f>
        <v>0</v>
      </c>
      <c r="H22" s="38">
        <f>ABS('Standing'!H$64)</f>
        <v>0</v>
      </c>
      <c r="I22" s="38">
        <f>ABS('Standing'!I$64)</f>
        <v>0</v>
      </c>
      <c r="J22" s="38">
        <f>ABS('Standing'!J$64)</f>
        <v>0</v>
      </c>
      <c r="K22" s="38">
        <f>ABS('Standing'!K$64)</f>
        <v>0</v>
      </c>
      <c r="L22" s="38">
        <f>ABS('Standing'!L$64)</f>
        <v>0</v>
      </c>
      <c r="M22" s="38">
        <f>ABS('Standing'!M$64)</f>
        <v>0</v>
      </c>
      <c r="N22" s="38">
        <f>ABS('Standing'!N$64)</f>
        <v>0</v>
      </c>
      <c r="O22" s="38">
        <f>ABS('Standing'!O$64)</f>
        <v>0</v>
      </c>
      <c r="P22" s="38">
        <f>ABS('Standing'!P$64)</f>
        <v>0</v>
      </c>
      <c r="Q22" s="38">
        <f>ABS('Standing'!Q$64)</f>
        <v>0</v>
      </c>
      <c r="R22" s="38">
        <f>ABS('Standing'!R$64)</f>
        <v>0</v>
      </c>
      <c r="S22" s="38">
        <f>ABS('Standing'!S$64)</f>
        <v>0</v>
      </c>
      <c r="T22" s="17"/>
    </row>
    <row r="23" spans="1:20">
      <c r="A23" s="4" t="s">
        <v>196</v>
      </c>
      <c r="B23" s="38">
        <f>ABS('Standing'!B$65)</f>
        <v>0</v>
      </c>
      <c r="C23" s="38">
        <f>ABS('Standing'!C$65)</f>
        <v>0</v>
      </c>
      <c r="D23" s="38">
        <f>ABS('Standing'!D$65)</f>
        <v>0</v>
      </c>
      <c r="E23" s="38">
        <f>ABS('Standing'!E$65)</f>
        <v>0</v>
      </c>
      <c r="F23" s="38">
        <f>ABS('Standing'!F$65)</f>
        <v>0</v>
      </c>
      <c r="G23" s="38">
        <f>ABS('Standing'!G$65)</f>
        <v>0</v>
      </c>
      <c r="H23" s="38">
        <f>ABS('Standing'!H$65)</f>
        <v>0</v>
      </c>
      <c r="I23" s="38">
        <f>ABS('Standing'!I$65)</f>
        <v>0</v>
      </c>
      <c r="J23" s="38">
        <f>ABS('Standing'!J$65)</f>
        <v>0</v>
      </c>
      <c r="K23" s="38">
        <f>ABS('Standing'!K$65)</f>
        <v>0</v>
      </c>
      <c r="L23" s="38">
        <f>ABS('Standing'!L$65)</f>
        <v>0</v>
      </c>
      <c r="M23" s="38">
        <f>ABS('Standing'!M$65)</f>
        <v>0</v>
      </c>
      <c r="N23" s="38">
        <f>ABS('Standing'!N$65)</f>
        <v>0</v>
      </c>
      <c r="O23" s="38">
        <f>ABS('Standing'!O$65)</f>
        <v>0</v>
      </c>
      <c r="P23" s="38">
        <f>ABS('Standing'!P$65)</f>
        <v>0</v>
      </c>
      <c r="Q23" s="38">
        <f>ABS('Standing'!Q$65)</f>
        <v>0</v>
      </c>
      <c r="R23" s="38">
        <f>ABS('Standing'!R$65)</f>
        <v>0</v>
      </c>
      <c r="S23" s="38">
        <f>ABS('Standing'!S$65)</f>
        <v>0</v>
      </c>
      <c r="T23" s="17"/>
    </row>
    <row r="25" spans="1:20" ht="21" customHeight="1">
      <c r="A25" s="1" t="s">
        <v>1038</v>
      </c>
    </row>
    <row r="26" spans="1:20">
      <c r="A26" s="2" t="s">
        <v>353</v>
      </c>
    </row>
    <row r="27" spans="1:20">
      <c r="A27" s="33" t="s">
        <v>1039</v>
      </c>
    </row>
    <row r="28" spans="1:20">
      <c r="A28" s="33" t="s">
        <v>1040</v>
      </c>
    </row>
    <row r="29" spans="1:20">
      <c r="A29" s="33" t="s">
        <v>1023</v>
      </c>
    </row>
    <row r="30" spans="1:20">
      <c r="A30" s="2" t="s">
        <v>692</v>
      </c>
    </row>
    <row r="32" spans="1:20">
      <c r="B32" s="15" t="s">
        <v>142</v>
      </c>
      <c r="C32" s="15" t="s">
        <v>308</v>
      </c>
      <c r="D32" s="15" t="s">
        <v>309</v>
      </c>
      <c r="E32" s="15" t="s">
        <v>310</v>
      </c>
      <c r="F32" s="15" t="s">
        <v>311</v>
      </c>
      <c r="G32" s="15" t="s">
        <v>312</v>
      </c>
      <c r="H32" s="15" t="s">
        <v>313</v>
      </c>
      <c r="I32" s="15" t="s">
        <v>314</v>
      </c>
      <c r="J32" s="15" t="s">
        <v>315</v>
      </c>
      <c r="K32" s="15" t="s">
        <v>296</v>
      </c>
      <c r="L32" s="15" t="s">
        <v>874</v>
      </c>
      <c r="M32" s="15" t="s">
        <v>875</v>
      </c>
      <c r="N32" s="15" t="s">
        <v>876</v>
      </c>
      <c r="O32" s="15" t="s">
        <v>877</v>
      </c>
      <c r="P32" s="15" t="s">
        <v>878</v>
      </c>
      <c r="Q32" s="15" t="s">
        <v>879</v>
      </c>
      <c r="R32" s="15" t="s">
        <v>880</v>
      </c>
      <c r="S32" s="15" t="s">
        <v>881</v>
      </c>
    </row>
    <row r="33" spans="1:20">
      <c r="A33" s="4" t="s">
        <v>182</v>
      </c>
      <c r="B33" s="38">
        <f>B21*'Input'!B$465*'Input'!$E$58</f>
        <v>0</v>
      </c>
      <c r="C33" s="38">
        <f>C21*'Input'!C$465*'Input'!$E$58</f>
        <v>0</v>
      </c>
      <c r="D33" s="38">
        <f>D21*'Input'!D$465*'Input'!$E$58</f>
        <v>0</v>
      </c>
      <c r="E33" s="38">
        <f>E21*'Input'!E$465*'Input'!$E$58</f>
        <v>0</v>
      </c>
      <c r="F33" s="38">
        <f>F21*'Input'!F$465*'Input'!$E$58</f>
        <v>0</v>
      </c>
      <c r="G33" s="38">
        <f>G21*'Input'!G$465*'Input'!$E$58</f>
        <v>0</v>
      </c>
      <c r="H33" s="38">
        <f>H21*'Input'!H$465*'Input'!$E$58</f>
        <v>0</v>
      </c>
      <c r="I33" s="38">
        <f>I21*'Input'!I$465*'Input'!$E$58</f>
        <v>0</v>
      </c>
      <c r="J33" s="38">
        <f>J21*'Input'!J$465*'Input'!$E$58</f>
        <v>0</v>
      </c>
      <c r="K33" s="38">
        <f>K21*'Input'!B$465*'Input'!$E$58</f>
        <v>0</v>
      </c>
      <c r="L33" s="38">
        <f>L21*'Input'!C$465*'Input'!$E$58</f>
        <v>0</v>
      </c>
      <c r="M33" s="38">
        <f>M21*'Input'!D$465*'Input'!$E$58</f>
        <v>0</v>
      </c>
      <c r="N33" s="38">
        <f>N21*'Input'!E$465*'Input'!$E$58</f>
        <v>0</v>
      </c>
      <c r="O33" s="38">
        <f>O21*'Input'!F$465*'Input'!$E$58</f>
        <v>0</v>
      </c>
      <c r="P33" s="38">
        <f>P21*'Input'!G$465*'Input'!$E$58</f>
        <v>0</v>
      </c>
      <c r="Q33" s="38">
        <f>Q21*'Input'!H$465*'Input'!$E$58</f>
        <v>0</v>
      </c>
      <c r="R33" s="38">
        <f>R21*'Input'!I$465*'Input'!$E$58</f>
        <v>0</v>
      </c>
      <c r="S33" s="38">
        <f>S21*'Input'!J$465*'Input'!$E$58</f>
        <v>0</v>
      </c>
      <c r="T33" s="17"/>
    </row>
    <row r="34" spans="1:20">
      <c r="A34" s="4" t="s">
        <v>183</v>
      </c>
      <c r="B34" s="38">
        <f>B22*'Input'!B$465*'Input'!$E$58</f>
        <v>0</v>
      </c>
      <c r="C34" s="38">
        <f>C22*'Input'!C$465*'Input'!$E$58</f>
        <v>0</v>
      </c>
      <c r="D34" s="38">
        <f>D22*'Input'!D$465*'Input'!$E$58</f>
        <v>0</v>
      </c>
      <c r="E34" s="38">
        <f>E22*'Input'!E$465*'Input'!$E$58</f>
        <v>0</v>
      </c>
      <c r="F34" s="38">
        <f>F22*'Input'!F$465*'Input'!$E$58</f>
        <v>0</v>
      </c>
      <c r="G34" s="38">
        <f>G22*'Input'!G$465*'Input'!$E$58</f>
        <v>0</v>
      </c>
      <c r="H34" s="38">
        <f>H22*'Input'!H$465*'Input'!$E$58</f>
        <v>0</v>
      </c>
      <c r="I34" s="38">
        <f>I22*'Input'!I$465*'Input'!$E$58</f>
        <v>0</v>
      </c>
      <c r="J34" s="38">
        <f>J22*'Input'!J$465*'Input'!$E$58</f>
        <v>0</v>
      </c>
      <c r="K34" s="38">
        <f>K22*'Input'!B$465*'Input'!$E$58</f>
        <v>0</v>
      </c>
      <c r="L34" s="38">
        <f>L22*'Input'!C$465*'Input'!$E$58</f>
        <v>0</v>
      </c>
      <c r="M34" s="38">
        <f>M22*'Input'!D$465*'Input'!$E$58</f>
        <v>0</v>
      </c>
      <c r="N34" s="38">
        <f>N22*'Input'!E$465*'Input'!$E$58</f>
        <v>0</v>
      </c>
      <c r="O34" s="38">
        <f>O22*'Input'!F$465*'Input'!$E$58</f>
        <v>0</v>
      </c>
      <c r="P34" s="38">
        <f>P22*'Input'!G$465*'Input'!$E$58</f>
        <v>0</v>
      </c>
      <c r="Q34" s="38">
        <f>Q22*'Input'!H$465*'Input'!$E$58</f>
        <v>0</v>
      </c>
      <c r="R34" s="38">
        <f>R22*'Input'!I$465*'Input'!$E$58</f>
        <v>0</v>
      </c>
      <c r="S34" s="38">
        <f>S22*'Input'!J$465*'Input'!$E$58</f>
        <v>0</v>
      </c>
      <c r="T34" s="17"/>
    </row>
    <row r="35" spans="1:20">
      <c r="A35" s="4" t="s">
        <v>196</v>
      </c>
      <c r="B35" s="38">
        <f>B23*'Input'!B$465*'Input'!$E$58</f>
        <v>0</v>
      </c>
      <c r="C35" s="38">
        <f>C23*'Input'!C$465*'Input'!$E$58</f>
        <v>0</v>
      </c>
      <c r="D35" s="38">
        <f>D23*'Input'!D$465*'Input'!$E$58</f>
        <v>0</v>
      </c>
      <c r="E35" s="38">
        <f>E23*'Input'!E$465*'Input'!$E$58</f>
        <v>0</v>
      </c>
      <c r="F35" s="38">
        <f>F23*'Input'!F$465*'Input'!$E$58</f>
        <v>0</v>
      </c>
      <c r="G35" s="38">
        <f>G23*'Input'!G$465*'Input'!$E$58</f>
        <v>0</v>
      </c>
      <c r="H35" s="38">
        <f>H23*'Input'!H$465*'Input'!$E$58</f>
        <v>0</v>
      </c>
      <c r="I35" s="38">
        <f>I23*'Input'!I$465*'Input'!$E$58</f>
        <v>0</v>
      </c>
      <c r="J35" s="38">
        <f>J23*'Input'!J$465*'Input'!$E$58</f>
        <v>0</v>
      </c>
      <c r="K35" s="38">
        <f>K23*'Input'!B$465*'Input'!$E$58</f>
        <v>0</v>
      </c>
      <c r="L35" s="38">
        <f>L23*'Input'!C$465*'Input'!$E$58</f>
        <v>0</v>
      </c>
      <c r="M35" s="38">
        <f>M23*'Input'!D$465*'Input'!$E$58</f>
        <v>0</v>
      </c>
      <c r="N35" s="38">
        <f>N23*'Input'!E$465*'Input'!$E$58</f>
        <v>0</v>
      </c>
      <c r="O35" s="38">
        <f>O23*'Input'!F$465*'Input'!$E$58</f>
        <v>0</v>
      </c>
      <c r="P35" s="38">
        <f>P23*'Input'!G$465*'Input'!$E$58</f>
        <v>0</v>
      </c>
      <c r="Q35" s="38">
        <f>Q23*'Input'!H$465*'Input'!$E$58</f>
        <v>0</v>
      </c>
      <c r="R35" s="38">
        <f>R23*'Input'!I$465*'Input'!$E$58</f>
        <v>0</v>
      </c>
      <c r="S35" s="38">
        <f>S23*'Input'!J$465*'Input'!$E$58</f>
        <v>0</v>
      </c>
      <c r="T35" s="17"/>
    </row>
    <row r="37" spans="1:20" ht="21" customHeight="1">
      <c r="A37" s="1" t="s">
        <v>1041</v>
      </c>
    </row>
    <row r="38" spans="1:20">
      <c r="A38" s="2" t="s">
        <v>353</v>
      </c>
    </row>
    <row r="39" spans="1:20">
      <c r="A39" s="33" t="s">
        <v>1042</v>
      </c>
    </row>
    <row r="40" spans="1:20">
      <c r="A40" s="2" t="s">
        <v>1037</v>
      </c>
    </row>
    <row r="42" spans="1:20">
      <c r="B42" s="15" t="s">
        <v>1043</v>
      </c>
    </row>
    <row r="43" spans="1:20">
      <c r="A43" s="4" t="s">
        <v>186</v>
      </c>
      <c r="B43" s="38">
        <f>ABS('Loads'!B$67)</f>
        <v>0</v>
      </c>
      <c r="C43" s="17"/>
    </row>
    <row r="44" spans="1:20">
      <c r="A44" s="4" t="s">
        <v>187</v>
      </c>
      <c r="B44" s="38">
        <f>ABS('Loads'!B$68)</f>
        <v>0</v>
      </c>
      <c r="C44" s="17"/>
    </row>
    <row r="45" spans="1:20">
      <c r="A45" s="4" t="s">
        <v>188</v>
      </c>
      <c r="B45" s="38">
        <f>ABS('Loads'!B$69)</f>
        <v>0</v>
      </c>
      <c r="C45" s="17"/>
    </row>
    <row r="46" spans="1:20">
      <c r="A46" s="4" t="s">
        <v>189</v>
      </c>
      <c r="B46" s="38">
        <f>ABS('Loads'!B$70)</f>
        <v>0</v>
      </c>
      <c r="C46" s="17"/>
    </row>
    <row r="47" spans="1:20">
      <c r="A47" s="4" t="s">
        <v>197</v>
      </c>
      <c r="B47" s="38">
        <f>ABS('Loads'!B$71)</f>
        <v>0</v>
      </c>
      <c r="C47" s="17"/>
    </row>
    <row r="48" spans="1:20">
      <c r="A48" s="4" t="s">
        <v>198</v>
      </c>
      <c r="B48" s="38">
        <f>ABS('Loads'!B$72)</f>
        <v>0</v>
      </c>
      <c r="C48" s="17"/>
    </row>
    <row r="50" spans="1:20" ht="21" customHeight="1">
      <c r="A50" s="1" t="s">
        <v>1044</v>
      </c>
    </row>
    <row r="51" spans="1:20">
      <c r="A51" s="2" t="s">
        <v>353</v>
      </c>
    </row>
    <row r="52" spans="1:20">
      <c r="A52" s="33" t="s">
        <v>969</v>
      </c>
    </row>
    <row r="53" spans="1:20">
      <c r="A53" s="33" t="s">
        <v>1045</v>
      </c>
    </row>
    <row r="54" spans="1:20">
      <c r="A54" s="33" t="s">
        <v>400</v>
      </c>
    </row>
    <row r="55" spans="1:20">
      <c r="A55" s="33" t="s">
        <v>1046</v>
      </c>
    </row>
    <row r="56" spans="1:20">
      <c r="A56" s="33" t="s">
        <v>1047</v>
      </c>
    </row>
    <row r="57" spans="1:20">
      <c r="A57" s="33" t="s">
        <v>1048</v>
      </c>
    </row>
    <row r="58" spans="1:20">
      <c r="A58" s="33" t="s">
        <v>1049</v>
      </c>
    </row>
    <row r="59" spans="1:20">
      <c r="A59" s="2" t="s">
        <v>1050</v>
      </c>
    </row>
    <row r="61" spans="1:20">
      <c r="B61" s="15" t="s">
        <v>142</v>
      </c>
      <c r="C61" s="15" t="s">
        <v>308</v>
      </c>
      <c r="D61" s="15" t="s">
        <v>309</v>
      </c>
      <c r="E61" s="15" t="s">
        <v>310</v>
      </c>
      <c r="F61" s="15" t="s">
        <v>311</v>
      </c>
      <c r="G61" s="15" t="s">
        <v>312</v>
      </c>
      <c r="H61" s="15" t="s">
        <v>313</v>
      </c>
      <c r="I61" s="15" t="s">
        <v>314</v>
      </c>
      <c r="J61" s="15" t="s">
        <v>315</v>
      </c>
      <c r="K61" s="15" t="s">
        <v>296</v>
      </c>
      <c r="L61" s="15" t="s">
        <v>874</v>
      </c>
      <c r="M61" s="15" t="s">
        <v>875</v>
      </c>
      <c r="N61" s="15" t="s">
        <v>876</v>
      </c>
      <c r="O61" s="15" t="s">
        <v>877</v>
      </c>
      <c r="P61" s="15" t="s">
        <v>878</v>
      </c>
      <c r="Q61" s="15" t="s">
        <v>879</v>
      </c>
      <c r="R61" s="15" t="s">
        <v>880</v>
      </c>
      <c r="S61" s="15" t="s">
        <v>881</v>
      </c>
    </row>
    <row r="62" spans="1:20">
      <c r="A62" s="4" t="s">
        <v>186</v>
      </c>
      <c r="B62" s="38">
        <f>'Yard'!B$11*$B$43*'LAFs'!$I$35/'LAFs'!B$77*(1-'Contrib'!B$115)*B8/(24*'Input'!$F$58)*100</f>
        <v>0</v>
      </c>
      <c r="C62" s="38">
        <f>'Yard'!C$11*$B$43*'LAFs'!$I$35/'LAFs'!C$77*(1-'Contrib'!C$115)*C8/(24*'Input'!$F$58)*100</f>
        <v>0</v>
      </c>
      <c r="D62" s="38">
        <f>'Yard'!D$11*$B$43*'LAFs'!$I$35/'LAFs'!D$77*(1-'Contrib'!D$115)*D8/(24*'Input'!$F$58)*100</f>
        <v>0</v>
      </c>
      <c r="E62" s="38">
        <f>'Yard'!E$11*$B$43*'LAFs'!$I$35/'LAFs'!E$77*(1-'Contrib'!E$115)*E8/(24*'Input'!$F$58)*100</f>
        <v>0</v>
      </c>
      <c r="F62" s="38">
        <f>'Yard'!F$11*$B$43*'LAFs'!$I$35/'LAFs'!F$77*(1-'Contrib'!F$115)*F8/(24*'Input'!$F$58)*100</f>
        <v>0</v>
      </c>
      <c r="G62" s="38">
        <f>'Yard'!G$11*$B$43*'LAFs'!$I$35/'LAFs'!G$77*(1-'Contrib'!G$115)*G8/(24*'Input'!$F$58)*100</f>
        <v>0</v>
      </c>
      <c r="H62" s="38">
        <f>'Yard'!H$11*$B$43*'LAFs'!$I$35/'LAFs'!H$77*(1-'Contrib'!H$115)*H8/(24*'Input'!$F$58)*100</f>
        <v>0</v>
      </c>
      <c r="I62" s="38">
        <f>'Yard'!I$11*$B$43*'LAFs'!$I$35/'LAFs'!I$77*(1-'Contrib'!I$115)*I8/(24*'Input'!$F$58)*100</f>
        <v>0</v>
      </c>
      <c r="J62" s="38">
        <f>'Yard'!J$11*$B$43*'LAFs'!$I$35/'LAFs'!J$77*(1-'Contrib'!J$115)*J8/(24*'Input'!$F$58)*100</f>
        <v>0</v>
      </c>
      <c r="K62" s="38">
        <f>'Yard'!K$11*$B$43*'LAFs'!$I$35/'LAFs'!B$77*(1-'Contrib'!K$115)*B8/(24*'Input'!$F$58)*100</f>
        <v>0</v>
      </c>
      <c r="L62" s="38">
        <f>'Yard'!L$11*$B$43*'LAFs'!$I$35/'LAFs'!C$77*(1-'Contrib'!L$115)*C8/(24*'Input'!$F$58)*100</f>
        <v>0</v>
      </c>
      <c r="M62" s="38">
        <f>'Yard'!M$11*$B$43*'LAFs'!$I$35/'LAFs'!D$77*(1-'Contrib'!M$115)*D8/(24*'Input'!$F$58)*100</f>
        <v>0</v>
      </c>
      <c r="N62" s="38">
        <f>'Yard'!N$11*$B$43*'LAFs'!$I$35/'LAFs'!E$77*(1-'Contrib'!N$115)*E8/(24*'Input'!$F$58)*100</f>
        <v>0</v>
      </c>
      <c r="O62" s="38">
        <f>'Yard'!O$11*$B$43*'LAFs'!$I$35/'LAFs'!F$77*(1-'Contrib'!O$115)*F8/(24*'Input'!$F$58)*100</f>
        <v>0</v>
      </c>
      <c r="P62" s="38">
        <f>'Yard'!P$11*$B$43*'LAFs'!$I$35/'LAFs'!G$77*(1-'Contrib'!P$115)*G8/(24*'Input'!$F$58)*100</f>
        <v>0</v>
      </c>
      <c r="Q62" s="38">
        <f>'Yard'!Q$11*$B$43*'LAFs'!$I$35/'LAFs'!H$77*(1-'Contrib'!Q$115)*H8/(24*'Input'!$F$58)*100</f>
        <v>0</v>
      </c>
      <c r="R62" s="38">
        <f>'Yard'!R$11*$B$43*'LAFs'!$I$35/'LAFs'!I$77*(1-'Contrib'!R$115)*I8/(24*'Input'!$F$58)*100</f>
        <v>0</v>
      </c>
      <c r="S62" s="38">
        <f>'Yard'!S$11*$B$43*'LAFs'!$I$35/'LAFs'!J$77*(1-'Contrib'!S$115)*J8/(24*'Input'!$F$58)*100</f>
        <v>0</v>
      </c>
      <c r="T62" s="17"/>
    </row>
    <row r="63" spans="1:20">
      <c r="A63" s="4" t="s">
        <v>187</v>
      </c>
      <c r="B63" s="38">
        <f>'Yard'!B$11*$B$44*'LAFs'!$I$36/'LAFs'!B$77*(1-'Contrib'!B$116)*B9/(24*'Input'!$F$58)*100</f>
        <v>0</v>
      </c>
      <c r="C63" s="38">
        <f>'Yard'!C$11*$B$44*'LAFs'!$I$36/'LAFs'!C$77*(1-'Contrib'!C$116)*C9/(24*'Input'!$F$58)*100</f>
        <v>0</v>
      </c>
      <c r="D63" s="38">
        <f>'Yard'!D$11*$B$44*'LAFs'!$I$36/'LAFs'!D$77*(1-'Contrib'!D$116)*D9/(24*'Input'!$F$58)*100</f>
        <v>0</v>
      </c>
      <c r="E63" s="38">
        <f>'Yard'!E$11*$B$44*'LAFs'!$I$36/'LAFs'!E$77*(1-'Contrib'!E$116)*E9/(24*'Input'!$F$58)*100</f>
        <v>0</v>
      </c>
      <c r="F63" s="38">
        <f>'Yard'!F$11*$B$44*'LAFs'!$I$36/'LAFs'!F$77*(1-'Contrib'!F$116)*F9/(24*'Input'!$F$58)*100</f>
        <v>0</v>
      </c>
      <c r="G63" s="38">
        <f>'Yard'!G$11*$B$44*'LAFs'!$I$36/'LAFs'!G$77*(1-'Contrib'!G$116)*G9/(24*'Input'!$F$58)*100</f>
        <v>0</v>
      </c>
      <c r="H63" s="38">
        <f>'Yard'!H$11*$B$44*'LAFs'!$I$36/'LAFs'!H$77*(1-'Contrib'!H$116)*H9/(24*'Input'!$F$58)*100</f>
        <v>0</v>
      </c>
      <c r="I63" s="38">
        <f>'Yard'!I$11*$B$44*'LAFs'!$I$36/'LAFs'!I$77*(1-'Contrib'!I$116)*I9/(24*'Input'!$F$58)*100</f>
        <v>0</v>
      </c>
      <c r="J63" s="38">
        <f>'Yard'!J$11*$B$44*'LAFs'!$I$36/'LAFs'!J$77*(1-'Contrib'!J$116)*J9/(24*'Input'!$F$58)*100</f>
        <v>0</v>
      </c>
      <c r="K63" s="38">
        <f>'Yard'!K$11*$B$44*'LAFs'!$I$36/'LAFs'!B$77*(1-'Contrib'!K$116)*B9/(24*'Input'!$F$58)*100</f>
        <v>0</v>
      </c>
      <c r="L63" s="38">
        <f>'Yard'!L$11*$B$44*'LAFs'!$I$36/'LAFs'!C$77*(1-'Contrib'!L$116)*C9/(24*'Input'!$F$58)*100</f>
        <v>0</v>
      </c>
      <c r="M63" s="38">
        <f>'Yard'!M$11*$B$44*'LAFs'!$I$36/'LAFs'!D$77*(1-'Contrib'!M$116)*D9/(24*'Input'!$F$58)*100</f>
        <v>0</v>
      </c>
      <c r="N63" s="38">
        <f>'Yard'!N$11*$B$44*'LAFs'!$I$36/'LAFs'!E$77*(1-'Contrib'!N$116)*E9/(24*'Input'!$F$58)*100</f>
        <v>0</v>
      </c>
      <c r="O63" s="38">
        <f>'Yard'!O$11*$B$44*'LAFs'!$I$36/'LAFs'!F$77*(1-'Contrib'!O$116)*F9/(24*'Input'!$F$58)*100</f>
        <v>0</v>
      </c>
      <c r="P63" s="38">
        <f>'Yard'!P$11*$B$44*'LAFs'!$I$36/'LAFs'!G$77*(1-'Contrib'!P$116)*G9/(24*'Input'!$F$58)*100</f>
        <v>0</v>
      </c>
      <c r="Q63" s="38">
        <f>'Yard'!Q$11*$B$44*'LAFs'!$I$36/'LAFs'!H$77*(1-'Contrib'!Q$116)*H9/(24*'Input'!$F$58)*100</f>
        <v>0</v>
      </c>
      <c r="R63" s="38">
        <f>'Yard'!R$11*$B$44*'LAFs'!$I$36/'LAFs'!I$77*(1-'Contrib'!R$116)*I9/(24*'Input'!$F$58)*100</f>
        <v>0</v>
      </c>
      <c r="S63" s="38">
        <f>'Yard'!S$11*$B$44*'LAFs'!$I$36/'LAFs'!J$77*(1-'Contrib'!S$116)*J9/(24*'Input'!$F$58)*100</f>
        <v>0</v>
      </c>
      <c r="T63" s="17"/>
    </row>
    <row r="64" spans="1:20">
      <c r="A64" s="4" t="s">
        <v>188</v>
      </c>
      <c r="B64" s="38">
        <f>'Yard'!B$11*$B$45*'LAFs'!$I$37/'LAFs'!B$77*(1-'Contrib'!B$117)*B10/(24*'Input'!$F$58)*100</f>
        <v>0</v>
      </c>
      <c r="C64" s="38">
        <f>'Yard'!C$11*$B$45*'LAFs'!$I$37/'LAFs'!C$77*(1-'Contrib'!C$117)*C10/(24*'Input'!$F$58)*100</f>
        <v>0</v>
      </c>
      <c r="D64" s="38">
        <f>'Yard'!D$11*$B$45*'LAFs'!$I$37/'LAFs'!D$77*(1-'Contrib'!D$117)*D10/(24*'Input'!$F$58)*100</f>
        <v>0</v>
      </c>
      <c r="E64" s="38">
        <f>'Yard'!E$11*$B$45*'LAFs'!$I$37/'LAFs'!E$77*(1-'Contrib'!E$117)*E10/(24*'Input'!$F$58)*100</f>
        <v>0</v>
      </c>
      <c r="F64" s="38">
        <f>'Yard'!F$11*$B$45*'LAFs'!$I$37/'LAFs'!F$77*(1-'Contrib'!F$117)*F10/(24*'Input'!$F$58)*100</f>
        <v>0</v>
      </c>
      <c r="G64" s="38">
        <f>'Yard'!G$11*$B$45*'LAFs'!$I$37/'LAFs'!G$77*(1-'Contrib'!G$117)*G10/(24*'Input'!$F$58)*100</f>
        <v>0</v>
      </c>
      <c r="H64" s="38">
        <f>'Yard'!H$11*$B$45*'LAFs'!$I$37/'LAFs'!H$77*(1-'Contrib'!H$117)*H10/(24*'Input'!$F$58)*100</f>
        <v>0</v>
      </c>
      <c r="I64" s="38">
        <f>'Yard'!I$11*$B$45*'LAFs'!$I$37/'LAFs'!I$77*(1-'Contrib'!I$117)*I10/(24*'Input'!$F$58)*100</f>
        <v>0</v>
      </c>
      <c r="J64" s="38">
        <f>'Yard'!J$11*$B$45*'LAFs'!$I$37/'LAFs'!J$77*(1-'Contrib'!J$117)*J10/(24*'Input'!$F$58)*100</f>
        <v>0</v>
      </c>
      <c r="K64" s="38">
        <f>'Yard'!K$11*$B$45*'LAFs'!$I$37/'LAFs'!B$77*(1-'Contrib'!K$117)*B10/(24*'Input'!$F$58)*100</f>
        <v>0</v>
      </c>
      <c r="L64" s="38">
        <f>'Yard'!L$11*$B$45*'LAFs'!$I$37/'LAFs'!C$77*(1-'Contrib'!L$117)*C10/(24*'Input'!$F$58)*100</f>
        <v>0</v>
      </c>
      <c r="M64" s="38">
        <f>'Yard'!M$11*$B$45*'LAFs'!$I$37/'LAFs'!D$77*(1-'Contrib'!M$117)*D10/(24*'Input'!$F$58)*100</f>
        <v>0</v>
      </c>
      <c r="N64" s="38">
        <f>'Yard'!N$11*$B$45*'LAFs'!$I$37/'LAFs'!E$77*(1-'Contrib'!N$117)*E10/(24*'Input'!$F$58)*100</f>
        <v>0</v>
      </c>
      <c r="O64" s="38">
        <f>'Yard'!O$11*$B$45*'LAFs'!$I$37/'LAFs'!F$77*(1-'Contrib'!O$117)*F10/(24*'Input'!$F$58)*100</f>
        <v>0</v>
      </c>
      <c r="P64" s="38">
        <f>'Yard'!P$11*$B$45*'LAFs'!$I$37/'LAFs'!G$77*(1-'Contrib'!P$117)*G10/(24*'Input'!$F$58)*100</f>
        <v>0</v>
      </c>
      <c r="Q64" s="38">
        <f>'Yard'!Q$11*$B$45*'LAFs'!$I$37/'LAFs'!H$77*(1-'Contrib'!Q$117)*H10/(24*'Input'!$F$58)*100</f>
        <v>0</v>
      </c>
      <c r="R64" s="38">
        <f>'Yard'!R$11*$B$45*'LAFs'!$I$37/'LAFs'!I$77*(1-'Contrib'!R$117)*I10/(24*'Input'!$F$58)*100</f>
        <v>0</v>
      </c>
      <c r="S64" s="38">
        <f>'Yard'!S$11*$B$45*'LAFs'!$I$37/'LAFs'!J$77*(1-'Contrib'!S$117)*J10/(24*'Input'!$F$58)*100</f>
        <v>0</v>
      </c>
      <c r="T64" s="17"/>
    </row>
    <row r="65" spans="1:20">
      <c r="A65" s="4" t="s">
        <v>189</v>
      </c>
      <c r="B65" s="38">
        <f>'Yard'!B$11*$B$46*'LAFs'!$I$38/'LAFs'!B$77*(1-'Contrib'!B$118)*B11/(24*'Input'!$F$58)*100</f>
        <v>0</v>
      </c>
      <c r="C65" s="38">
        <f>'Yard'!C$11*$B$46*'LAFs'!$I$38/'LAFs'!C$77*(1-'Contrib'!C$118)*C11/(24*'Input'!$F$58)*100</f>
        <v>0</v>
      </c>
      <c r="D65" s="38">
        <f>'Yard'!D$11*$B$46*'LAFs'!$I$38/'LAFs'!D$77*(1-'Contrib'!D$118)*D11/(24*'Input'!$F$58)*100</f>
        <v>0</v>
      </c>
      <c r="E65" s="38">
        <f>'Yard'!E$11*$B$46*'LAFs'!$I$38/'LAFs'!E$77*(1-'Contrib'!E$118)*E11/(24*'Input'!$F$58)*100</f>
        <v>0</v>
      </c>
      <c r="F65" s="38">
        <f>'Yard'!F$11*$B$46*'LAFs'!$I$38/'LAFs'!F$77*(1-'Contrib'!F$118)*F11/(24*'Input'!$F$58)*100</f>
        <v>0</v>
      </c>
      <c r="G65" s="38">
        <f>'Yard'!G$11*$B$46*'LAFs'!$I$38/'LAFs'!G$77*(1-'Contrib'!G$118)*G11/(24*'Input'!$F$58)*100</f>
        <v>0</v>
      </c>
      <c r="H65" s="38">
        <f>'Yard'!H$11*$B$46*'LAFs'!$I$38/'LAFs'!H$77*(1-'Contrib'!H$118)*H11/(24*'Input'!$F$58)*100</f>
        <v>0</v>
      </c>
      <c r="I65" s="38">
        <f>'Yard'!I$11*$B$46*'LAFs'!$I$38/'LAFs'!I$77*(1-'Contrib'!I$118)*I11/(24*'Input'!$F$58)*100</f>
        <v>0</v>
      </c>
      <c r="J65" s="38">
        <f>'Yard'!J$11*$B$46*'LAFs'!$I$38/'LAFs'!J$77*(1-'Contrib'!J$118)*J11/(24*'Input'!$F$58)*100</f>
        <v>0</v>
      </c>
      <c r="K65" s="38">
        <f>'Yard'!K$11*$B$46*'LAFs'!$I$38/'LAFs'!B$77*(1-'Contrib'!K$118)*B11/(24*'Input'!$F$58)*100</f>
        <v>0</v>
      </c>
      <c r="L65" s="38">
        <f>'Yard'!L$11*$B$46*'LAFs'!$I$38/'LAFs'!C$77*(1-'Contrib'!L$118)*C11/(24*'Input'!$F$58)*100</f>
        <v>0</v>
      </c>
      <c r="M65" s="38">
        <f>'Yard'!M$11*$B$46*'LAFs'!$I$38/'LAFs'!D$77*(1-'Contrib'!M$118)*D11/(24*'Input'!$F$58)*100</f>
        <v>0</v>
      </c>
      <c r="N65" s="38">
        <f>'Yard'!N$11*$B$46*'LAFs'!$I$38/'LAFs'!E$77*(1-'Contrib'!N$118)*E11/(24*'Input'!$F$58)*100</f>
        <v>0</v>
      </c>
      <c r="O65" s="38">
        <f>'Yard'!O$11*$B$46*'LAFs'!$I$38/'LAFs'!F$77*(1-'Contrib'!O$118)*F11/(24*'Input'!$F$58)*100</f>
        <v>0</v>
      </c>
      <c r="P65" s="38">
        <f>'Yard'!P$11*$B$46*'LAFs'!$I$38/'LAFs'!G$77*(1-'Contrib'!P$118)*G11/(24*'Input'!$F$58)*100</f>
        <v>0</v>
      </c>
      <c r="Q65" s="38">
        <f>'Yard'!Q$11*$B$46*'LAFs'!$I$38/'LAFs'!H$77*(1-'Contrib'!Q$118)*H11/(24*'Input'!$F$58)*100</f>
        <v>0</v>
      </c>
      <c r="R65" s="38">
        <f>'Yard'!R$11*$B$46*'LAFs'!$I$38/'LAFs'!I$77*(1-'Contrib'!R$118)*I11/(24*'Input'!$F$58)*100</f>
        <v>0</v>
      </c>
      <c r="S65" s="38">
        <f>'Yard'!S$11*$B$46*'LAFs'!$I$38/'LAFs'!J$77*(1-'Contrib'!S$118)*J11/(24*'Input'!$F$58)*100</f>
        <v>0</v>
      </c>
      <c r="T65" s="17"/>
    </row>
    <row r="66" spans="1:20">
      <c r="A66" s="4" t="s">
        <v>197</v>
      </c>
      <c r="B66" s="38">
        <f>'Yard'!B$11*$B$47*'LAFs'!$I$39/'LAFs'!B$77*(1-'Contrib'!B$119)*B12/(24*'Input'!$F$58)*100</f>
        <v>0</v>
      </c>
      <c r="C66" s="38">
        <f>'Yard'!C$11*$B$47*'LAFs'!$I$39/'LAFs'!C$77*(1-'Contrib'!C$119)*C12/(24*'Input'!$F$58)*100</f>
        <v>0</v>
      </c>
      <c r="D66" s="38">
        <f>'Yard'!D$11*$B$47*'LAFs'!$I$39/'LAFs'!D$77*(1-'Contrib'!D$119)*D12/(24*'Input'!$F$58)*100</f>
        <v>0</v>
      </c>
      <c r="E66" s="38">
        <f>'Yard'!E$11*$B$47*'LAFs'!$I$39/'LAFs'!E$77*(1-'Contrib'!E$119)*E12/(24*'Input'!$F$58)*100</f>
        <v>0</v>
      </c>
      <c r="F66" s="38">
        <f>'Yard'!F$11*$B$47*'LAFs'!$I$39/'LAFs'!F$77*(1-'Contrib'!F$119)*F12/(24*'Input'!$F$58)*100</f>
        <v>0</v>
      </c>
      <c r="G66" s="38">
        <f>'Yard'!G$11*$B$47*'LAFs'!$I$39/'LAFs'!G$77*(1-'Contrib'!G$119)*G12/(24*'Input'!$F$58)*100</f>
        <v>0</v>
      </c>
      <c r="H66" s="38">
        <f>'Yard'!H$11*$B$47*'LAFs'!$I$39/'LAFs'!H$77*(1-'Contrib'!H$119)*H12/(24*'Input'!$F$58)*100</f>
        <v>0</v>
      </c>
      <c r="I66" s="38">
        <f>'Yard'!I$11*$B$47*'LAFs'!$I$39/'LAFs'!I$77*(1-'Contrib'!I$119)*I12/(24*'Input'!$F$58)*100</f>
        <v>0</v>
      </c>
      <c r="J66" s="38">
        <f>'Yard'!J$11*$B$47*'LAFs'!$I$39/'LAFs'!J$77*(1-'Contrib'!J$119)*J12/(24*'Input'!$F$58)*100</f>
        <v>0</v>
      </c>
      <c r="K66" s="38">
        <f>'Yard'!K$11*$B$47*'LAFs'!$I$39/'LAFs'!B$77*(1-'Contrib'!K$119)*B12/(24*'Input'!$F$58)*100</f>
        <v>0</v>
      </c>
      <c r="L66" s="38">
        <f>'Yard'!L$11*$B$47*'LAFs'!$I$39/'LAFs'!C$77*(1-'Contrib'!L$119)*C12/(24*'Input'!$F$58)*100</f>
        <v>0</v>
      </c>
      <c r="M66" s="38">
        <f>'Yard'!M$11*$B$47*'LAFs'!$I$39/'LAFs'!D$77*(1-'Contrib'!M$119)*D12/(24*'Input'!$F$58)*100</f>
        <v>0</v>
      </c>
      <c r="N66" s="38">
        <f>'Yard'!N$11*$B$47*'LAFs'!$I$39/'LAFs'!E$77*(1-'Contrib'!N$119)*E12/(24*'Input'!$F$58)*100</f>
        <v>0</v>
      </c>
      <c r="O66" s="38">
        <f>'Yard'!O$11*$B$47*'LAFs'!$I$39/'LAFs'!F$77*(1-'Contrib'!O$119)*F12/(24*'Input'!$F$58)*100</f>
        <v>0</v>
      </c>
      <c r="P66" s="38">
        <f>'Yard'!P$11*$B$47*'LAFs'!$I$39/'LAFs'!G$77*(1-'Contrib'!P$119)*G12/(24*'Input'!$F$58)*100</f>
        <v>0</v>
      </c>
      <c r="Q66" s="38">
        <f>'Yard'!Q$11*$B$47*'LAFs'!$I$39/'LAFs'!H$77*(1-'Contrib'!Q$119)*H12/(24*'Input'!$F$58)*100</f>
        <v>0</v>
      </c>
      <c r="R66" s="38">
        <f>'Yard'!R$11*$B$47*'LAFs'!$I$39/'LAFs'!I$77*(1-'Contrib'!R$119)*I12/(24*'Input'!$F$58)*100</f>
        <v>0</v>
      </c>
      <c r="S66" s="38">
        <f>'Yard'!S$11*$B$47*'LAFs'!$I$39/'LAFs'!J$77*(1-'Contrib'!S$119)*J12/(24*'Input'!$F$58)*100</f>
        <v>0</v>
      </c>
      <c r="T66" s="17"/>
    </row>
    <row r="67" spans="1:20">
      <c r="A67" s="4" t="s">
        <v>198</v>
      </c>
      <c r="B67" s="38">
        <f>'Yard'!B$11*$B$48*'LAFs'!$I$40/'LAFs'!B$77*(1-'Contrib'!B$120)*B13/(24*'Input'!$F$58)*100</f>
        <v>0</v>
      </c>
      <c r="C67" s="38">
        <f>'Yard'!C$11*$B$48*'LAFs'!$I$40/'LAFs'!C$77*(1-'Contrib'!C$120)*C13/(24*'Input'!$F$58)*100</f>
        <v>0</v>
      </c>
      <c r="D67" s="38">
        <f>'Yard'!D$11*$B$48*'LAFs'!$I$40/'LAFs'!D$77*(1-'Contrib'!D$120)*D13/(24*'Input'!$F$58)*100</f>
        <v>0</v>
      </c>
      <c r="E67" s="38">
        <f>'Yard'!E$11*$B$48*'LAFs'!$I$40/'LAFs'!E$77*(1-'Contrib'!E$120)*E13/(24*'Input'!$F$58)*100</f>
        <v>0</v>
      </c>
      <c r="F67" s="38">
        <f>'Yard'!F$11*$B$48*'LAFs'!$I$40/'LAFs'!F$77*(1-'Contrib'!F$120)*F13/(24*'Input'!$F$58)*100</f>
        <v>0</v>
      </c>
      <c r="G67" s="38">
        <f>'Yard'!G$11*$B$48*'LAFs'!$I$40/'LAFs'!G$77*(1-'Contrib'!G$120)*G13/(24*'Input'!$F$58)*100</f>
        <v>0</v>
      </c>
      <c r="H67" s="38">
        <f>'Yard'!H$11*$B$48*'LAFs'!$I$40/'LAFs'!H$77*(1-'Contrib'!H$120)*H13/(24*'Input'!$F$58)*100</f>
        <v>0</v>
      </c>
      <c r="I67" s="38">
        <f>'Yard'!I$11*$B$48*'LAFs'!$I$40/'LAFs'!I$77*(1-'Contrib'!I$120)*I13/(24*'Input'!$F$58)*100</f>
        <v>0</v>
      </c>
      <c r="J67" s="38">
        <f>'Yard'!J$11*$B$48*'LAFs'!$I$40/'LAFs'!J$77*(1-'Contrib'!J$120)*J13/(24*'Input'!$F$58)*100</f>
        <v>0</v>
      </c>
      <c r="K67" s="38">
        <f>'Yard'!K$11*$B$48*'LAFs'!$I$40/'LAFs'!B$77*(1-'Contrib'!K$120)*B13/(24*'Input'!$F$58)*100</f>
        <v>0</v>
      </c>
      <c r="L67" s="38">
        <f>'Yard'!L$11*$B$48*'LAFs'!$I$40/'LAFs'!C$77*(1-'Contrib'!L$120)*C13/(24*'Input'!$F$58)*100</f>
        <v>0</v>
      </c>
      <c r="M67" s="38">
        <f>'Yard'!M$11*$B$48*'LAFs'!$I$40/'LAFs'!D$77*(1-'Contrib'!M$120)*D13/(24*'Input'!$F$58)*100</f>
        <v>0</v>
      </c>
      <c r="N67" s="38">
        <f>'Yard'!N$11*$B$48*'LAFs'!$I$40/'LAFs'!E$77*(1-'Contrib'!N$120)*E13/(24*'Input'!$F$58)*100</f>
        <v>0</v>
      </c>
      <c r="O67" s="38">
        <f>'Yard'!O$11*$B$48*'LAFs'!$I$40/'LAFs'!F$77*(1-'Contrib'!O$120)*F13/(24*'Input'!$F$58)*100</f>
        <v>0</v>
      </c>
      <c r="P67" s="38">
        <f>'Yard'!P$11*$B$48*'LAFs'!$I$40/'LAFs'!G$77*(1-'Contrib'!P$120)*G13/(24*'Input'!$F$58)*100</f>
        <v>0</v>
      </c>
      <c r="Q67" s="38">
        <f>'Yard'!Q$11*$B$48*'LAFs'!$I$40/'LAFs'!H$77*(1-'Contrib'!Q$120)*H13/(24*'Input'!$F$58)*100</f>
        <v>0</v>
      </c>
      <c r="R67" s="38">
        <f>'Yard'!R$11*$B$48*'LAFs'!$I$40/'LAFs'!I$77*(1-'Contrib'!R$120)*I13/(24*'Input'!$F$58)*100</f>
        <v>0</v>
      </c>
      <c r="S67" s="38">
        <f>'Yard'!S$11*$B$48*'LAFs'!$I$40/'LAFs'!J$77*(1-'Contrib'!S$120)*J13/(24*'Input'!$F$58)*100</f>
        <v>0</v>
      </c>
      <c r="T67" s="17"/>
    </row>
    <row r="69" spans="1:20" ht="21" customHeight="1">
      <c r="A69" s="1" t="s">
        <v>1051</v>
      </c>
    </row>
    <row r="70" spans="1:20">
      <c r="A70" s="2" t="s">
        <v>353</v>
      </c>
    </row>
    <row r="71" spans="1:20">
      <c r="A71" s="33" t="s">
        <v>1052</v>
      </c>
    </row>
    <row r="72" spans="1:20">
      <c r="A72" s="33" t="s">
        <v>1040</v>
      </c>
    </row>
    <row r="73" spans="1:20">
      <c r="A73" s="33" t="s">
        <v>1023</v>
      </c>
    </row>
    <row r="74" spans="1:20">
      <c r="A74" s="2" t="s">
        <v>692</v>
      </c>
    </row>
    <row r="76" spans="1:20">
      <c r="B76" s="15" t="s">
        <v>142</v>
      </c>
      <c r="C76" s="15" t="s">
        <v>308</v>
      </c>
      <c r="D76" s="15" t="s">
        <v>309</v>
      </c>
      <c r="E76" s="15" t="s">
        <v>310</v>
      </c>
      <c r="F76" s="15" t="s">
        <v>311</v>
      </c>
      <c r="G76" s="15" t="s">
        <v>312</v>
      </c>
      <c r="H76" s="15" t="s">
        <v>313</v>
      </c>
      <c r="I76" s="15" t="s">
        <v>314</v>
      </c>
      <c r="J76" s="15" t="s">
        <v>315</v>
      </c>
      <c r="K76" s="15" t="s">
        <v>296</v>
      </c>
      <c r="L76" s="15" t="s">
        <v>874</v>
      </c>
      <c r="M76" s="15" t="s">
        <v>875</v>
      </c>
      <c r="N76" s="15" t="s">
        <v>876</v>
      </c>
      <c r="O76" s="15" t="s">
        <v>877</v>
      </c>
      <c r="P76" s="15" t="s">
        <v>878</v>
      </c>
      <c r="Q76" s="15" t="s">
        <v>879</v>
      </c>
      <c r="R76" s="15" t="s">
        <v>880</v>
      </c>
      <c r="S76" s="15" t="s">
        <v>881</v>
      </c>
    </row>
    <row r="77" spans="1:20">
      <c r="A77" s="4" t="s">
        <v>186</v>
      </c>
      <c r="B77" s="38">
        <f>B62*'Input'!B$465*'Input'!$E$58</f>
        <v>0</v>
      </c>
      <c r="C77" s="38">
        <f>C62*'Input'!C$465*'Input'!$E$58</f>
        <v>0</v>
      </c>
      <c r="D77" s="38">
        <f>D62*'Input'!D$465*'Input'!$E$58</f>
        <v>0</v>
      </c>
      <c r="E77" s="38">
        <f>E62*'Input'!E$465*'Input'!$E$58</f>
        <v>0</v>
      </c>
      <c r="F77" s="38">
        <f>F62*'Input'!F$465*'Input'!$E$58</f>
        <v>0</v>
      </c>
      <c r="G77" s="38">
        <f>G62*'Input'!G$465*'Input'!$E$58</f>
        <v>0</v>
      </c>
      <c r="H77" s="38">
        <f>H62*'Input'!H$465*'Input'!$E$58</f>
        <v>0</v>
      </c>
      <c r="I77" s="38">
        <f>I62*'Input'!I$465*'Input'!$E$58</f>
        <v>0</v>
      </c>
      <c r="J77" s="38">
        <f>J62*'Input'!J$465*'Input'!$E$58</f>
        <v>0</v>
      </c>
      <c r="K77" s="38">
        <f>K62*'Input'!B$465*'Input'!$E$58</f>
        <v>0</v>
      </c>
      <c r="L77" s="38">
        <f>L62*'Input'!C$465*'Input'!$E$58</f>
        <v>0</v>
      </c>
      <c r="M77" s="38">
        <f>M62*'Input'!D$465*'Input'!$E$58</f>
        <v>0</v>
      </c>
      <c r="N77" s="38">
        <f>N62*'Input'!E$465*'Input'!$E$58</f>
        <v>0</v>
      </c>
      <c r="O77" s="38">
        <f>O62*'Input'!F$465*'Input'!$E$58</f>
        <v>0</v>
      </c>
      <c r="P77" s="38">
        <f>P62*'Input'!G$465*'Input'!$E$58</f>
        <v>0</v>
      </c>
      <c r="Q77" s="38">
        <f>Q62*'Input'!H$465*'Input'!$E$58</f>
        <v>0</v>
      </c>
      <c r="R77" s="38">
        <f>R62*'Input'!I$465*'Input'!$E$58</f>
        <v>0</v>
      </c>
      <c r="S77" s="38">
        <f>S62*'Input'!J$465*'Input'!$E$58</f>
        <v>0</v>
      </c>
      <c r="T77" s="17"/>
    </row>
    <row r="78" spans="1:20">
      <c r="A78" s="4" t="s">
        <v>187</v>
      </c>
      <c r="B78" s="38">
        <f>B63*'Input'!B$465*'Input'!$E$58</f>
        <v>0</v>
      </c>
      <c r="C78" s="38">
        <f>C63*'Input'!C$465*'Input'!$E$58</f>
        <v>0</v>
      </c>
      <c r="D78" s="38">
        <f>D63*'Input'!D$465*'Input'!$E$58</f>
        <v>0</v>
      </c>
      <c r="E78" s="38">
        <f>E63*'Input'!E$465*'Input'!$E$58</f>
        <v>0</v>
      </c>
      <c r="F78" s="38">
        <f>F63*'Input'!F$465*'Input'!$E$58</f>
        <v>0</v>
      </c>
      <c r="G78" s="38">
        <f>G63*'Input'!G$465*'Input'!$E$58</f>
        <v>0</v>
      </c>
      <c r="H78" s="38">
        <f>H63*'Input'!H$465*'Input'!$E$58</f>
        <v>0</v>
      </c>
      <c r="I78" s="38">
        <f>I63*'Input'!I$465*'Input'!$E$58</f>
        <v>0</v>
      </c>
      <c r="J78" s="38">
        <f>J63*'Input'!J$465*'Input'!$E$58</f>
        <v>0</v>
      </c>
      <c r="K78" s="38">
        <f>K63*'Input'!B$465*'Input'!$E$58</f>
        <v>0</v>
      </c>
      <c r="L78" s="38">
        <f>L63*'Input'!C$465*'Input'!$E$58</f>
        <v>0</v>
      </c>
      <c r="M78" s="38">
        <f>M63*'Input'!D$465*'Input'!$E$58</f>
        <v>0</v>
      </c>
      <c r="N78" s="38">
        <f>N63*'Input'!E$465*'Input'!$E$58</f>
        <v>0</v>
      </c>
      <c r="O78" s="38">
        <f>O63*'Input'!F$465*'Input'!$E$58</f>
        <v>0</v>
      </c>
      <c r="P78" s="38">
        <f>P63*'Input'!G$465*'Input'!$E$58</f>
        <v>0</v>
      </c>
      <c r="Q78" s="38">
        <f>Q63*'Input'!H$465*'Input'!$E$58</f>
        <v>0</v>
      </c>
      <c r="R78" s="38">
        <f>R63*'Input'!I$465*'Input'!$E$58</f>
        <v>0</v>
      </c>
      <c r="S78" s="38">
        <f>S63*'Input'!J$465*'Input'!$E$58</f>
        <v>0</v>
      </c>
      <c r="T78" s="17"/>
    </row>
    <row r="79" spans="1:20">
      <c r="A79" s="4" t="s">
        <v>188</v>
      </c>
      <c r="B79" s="38">
        <f>B64*'Input'!B$465*'Input'!$E$58</f>
        <v>0</v>
      </c>
      <c r="C79" s="38">
        <f>C64*'Input'!C$465*'Input'!$E$58</f>
        <v>0</v>
      </c>
      <c r="D79" s="38">
        <f>D64*'Input'!D$465*'Input'!$E$58</f>
        <v>0</v>
      </c>
      <c r="E79" s="38">
        <f>E64*'Input'!E$465*'Input'!$E$58</f>
        <v>0</v>
      </c>
      <c r="F79" s="38">
        <f>F64*'Input'!F$465*'Input'!$E$58</f>
        <v>0</v>
      </c>
      <c r="G79" s="38">
        <f>G64*'Input'!G$465*'Input'!$E$58</f>
        <v>0</v>
      </c>
      <c r="H79" s="38">
        <f>H64*'Input'!H$465*'Input'!$E$58</f>
        <v>0</v>
      </c>
      <c r="I79" s="38">
        <f>I64*'Input'!I$465*'Input'!$E$58</f>
        <v>0</v>
      </c>
      <c r="J79" s="38">
        <f>J64*'Input'!J$465*'Input'!$E$58</f>
        <v>0</v>
      </c>
      <c r="K79" s="38">
        <f>K64*'Input'!B$465*'Input'!$E$58</f>
        <v>0</v>
      </c>
      <c r="L79" s="38">
        <f>L64*'Input'!C$465*'Input'!$E$58</f>
        <v>0</v>
      </c>
      <c r="M79" s="38">
        <f>M64*'Input'!D$465*'Input'!$E$58</f>
        <v>0</v>
      </c>
      <c r="N79" s="38">
        <f>N64*'Input'!E$465*'Input'!$E$58</f>
        <v>0</v>
      </c>
      <c r="O79" s="38">
        <f>O64*'Input'!F$465*'Input'!$E$58</f>
        <v>0</v>
      </c>
      <c r="P79" s="38">
        <f>P64*'Input'!G$465*'Input'!$E$58</f>
        <v>0</v>
      </c>
      <c r="Q79" s="38">
        <f>Q64*'Input'!H$465*'Input'!$E$58</f>
        <v>0</v>
      </c>
      <c r="R79" s="38">
        <f>R64*'Input'!I$465*'Input'!$E$58</f>
        <v>0</v>
      </c>
      <c r="S79" s="38">
        <f>S64*'Input'!J$465*'Input'!$E$58</f>
        <v>0</v>
      </c>
      <c r="T79" s="17"/>
    </row>
    <row r="80" spans="1:20">
      <c r="A80" s="4" t="s">
        <v>189</v>
      </c>
      <c r="B80" s="38">
        <f>B65*'Input'!B$465*'Input'!$E$58</f>
        <v>0</v>
      </c>
      <c r="C80" s="38">
        <f>C65*'Input'!C$465*'Input'!$E$58</f>
        <v>0</v>
      </c>
      <c r="D80" s="38">
        <f>D65*'Input'!D$465*'Input'!$E$58</f>
        <v>0</v>
      </c>
      <c r="E80" s="38">
        <f>E65*'Input'!E$465*'Input'!$E$58</f>
        <v>0</v>
      </c>
      <c r="F80" s="38">
        <f>F65*'Input'!F$465*'Input'!$E$58</f>
        <v>0</v>
      </c>
      <c r="G80" s="38">
        <f>G65*'Input'!G$465*'Input'!$E$58</f>
        <v>0</v>
      </c>
      <c r="H80" s="38">
        <f>H65*'Input'!H$465*'Input'!$E$58</f>
        <v>0</v>
      </c>
      <c r="I80" s="38">
        <f>I65*'Input'!I$465*'Input'!$E$58</f>
        <v>0</v>
      </c>
      <c r="J80" s="38">
        <f>J65*'Input'!J$465*'Input'!$E$58</f>
        <v>0</v>
      </c>
      <c r="K80" s="38">
        <f>K65*'Input'!B$465*'Input'!$E$58</f>
        <v>0</v>
      </c>
      <c r="L80" s="38">
        <f>L65*'Input'!C$465*'Input'!$E$58</f>
        <v>0</v>
      </c>
      <c r="M80" s="38">
        <f>M65*'Input'!D$465*'Input'!$E$58</f>
        <v>0</v>
      </c>
      <c r="N80" s="38">
        <f>N65*'Input'!E$465*'Input'!$E$58</f>
        <v>0</v>
      </c>
      <c r="O80" s="38">
        <f>O65*'Input'!F$465*'Input'!$E$58</f>
        <v>0</v>
      </c>
      <c r="P80" s="38">
        <f>P65*'Input'!G$465*'Input'!$E$58</f>
        <v>0</v>
      </c>
      <c r="Q80" s="38">
        <f>Q65*'Input'!H$465*'Input'!$E$58</f>
        <v>0</v>
      </c>
      <c r="R80" s="38">
        <f>R65*'Input'!I$465*'Input'!$E$58</f>
        <v>0</v>
      </c>
      <c r="S80" s="38">
        <f>S65*'Input'!J$465*'Input'!$E$58</f>
        <v>0</v>
      </c>
      <c r="T80" s="17"/>
    </row>
    <row r="81" spans="1:20">
      <c r="A81" s="4" t="s">
        <v>197</v>
      </c>
      <c r="B81" s="38">
        <f>B66*'Input'!B$465*'Input'!$E$58</f>
        <v>0</v>
      </c>
      <c r="C81" s="38">
        <f>C66*'Input'!C$465*'Input'!$E$58</f>
        <v>0</v>
      </c>
      <c r="D81" s="38">
        <f>D66*'Input'!D$465*'Input'!$E$58</f>
        <v>0</v>
      </c>
      <c r="E81" s="38">
        <f>E66*'Input'!E$465*'Input'!$E$58</f>
        <v>0</v>
      </c>
      <c r="F81" s="38">
        <f>F66*'Input'!F$465*'Input'!$E$58</f>
        <v>0</v>
      </c>
      <c r="G81" s="38">
        <f>G66*'Input'!G$465*'Input'!$E$58</f>
        <v>0</v>
      </c>
      <c r="H81" s="38">
        <f>H66*'Input'!H$465*'Input'!$E$58</f>
        <v>0</v>
      </c>
      <c r="I81" s="38">
        <f>I66*'Input'!I$465*'Input'!$E$58</f>
        <v>0</v>
      </c>
      <c r="J81" s="38">
        <f>J66*'Input'!J$465*'Input'!$E$58</f>
        <v>0</v>
      </c>
      <c r="K81" s="38">
        <f>K66*'Input'!B$465*'Input'!$E$58</f>
        <v>0</v>
      </c>
      <c r="L81" s="38">
        <f>L66*'Input'!C$465*'Input'!$E$58</f>
        <v>0</v>
      </c>
      <c r="M81" s="38">
        <f>M66*'Input'!D$465*'Input'!$E$58</f>
        <v>0</v>
      </c>
      <c r="N81" s="38">
        <f>N66*'Input'!E$465*'Input'!$E$58</f>
        <v>0</v>
      </c>
      <c r="O81" s="38">
        <f>O66*'Input'!F$465*'Input'!$E$58</f>
        <v>0</v>
      </c>
      <c r="P81" s="38">
        <f>P66*'Input'!G$465*'Input'!$E$58</f>
        <v>0</v>
      </c>
      <c r="Q81" s="38">
        <f>Q66*'Input'!H$465*'Input'!$E$58</f>
        <v>0</v>
      </c>
      <c r="R81" s="38">
        <f>R66*'Input'!I$465*'Input'!$E$58</f>
        <v>0</v>
      </c>
      <c r="S81" s="38">
        <f>S66*'Input'!J$465*'Input'!$E$58</f>
        <v>0</v>
      </c>
      <c r="T81" s="17"/>
    </row>
    <row r="82" spans="1:20">
      <c r="A82" s="4" t="s">
        <v>198</v>
      </c>
      <c r="B82" s="38">
        <f>B67*'Input'!B$465*'Input'!$E$58</f>
        <v>0</v>
      </c>
      <c r="C82" s="38">
        <f>C67*'Input'!C$465*'Input'!$E$58</f>
        <v>0</v>
      </c>
      <c r="D82" s="38">
        <f>D67*'Input'!D$465*'Input'!$E$58</f>
        <v>0</v>
      </c>
      <c r="E82" s="38">
        <f>E67*'Input'!E$465*'Input'!$E$58</f>
        <v>0</v>
      </c>
      <c r="F82" s="38">
        <f>F67*'Input'!F$465*'Input'!$E$58</f>
        <v>0</v>
      </c>
      <c r="G82" s="38">
        <f>G67*'Input'!G$465*'Input'!$E$58</f>
        <v>0</v>
      </c>
      <c r="H82" s="38">
        <f>H67*'Input'!H$465*'Input'!$E$58</f>
        <v>0</v>
      </c>
      <c r="I82" s="38">
        <f>I67*'Input'!I$465*'Input'!$E$58</f>
        <v>0</v>
      </c>
      <c r="J82" s="38">
        <f>J67*'Input'!J$465*'Input'!$E$58</f>
        <v>0</v>
      </c>
      <c r="K82" s="38">
        <f>K67*'Input'!B$465*'Input'!$E$58</f>
        <v>0</v>
      </c>
      <c r="L82" s="38">
        <f>L67*'Input'!C$465*'Input'!$E$58</f>
        <v>0</v>
      </c>
      <c r="M82" s="38">
        <f>M67*'Input'!D$465*'Input'!$E$58</f>
        <v>0</v>
      </c>
      <c r="N82" s="38">
        <f>N67*'Input'!E$465*'Input'!$E$58</f>
        <v>0</v>
      </c>
      <c r="O82" s="38">
        <f>O67*'Input'!F$465*'Input'!$E$58</f>
        <v>0</v>
      </c>
      <c r="P82" s="38">
        <f>P67*'Input'!G$465*'Input'!$E$58</f>
        <v>0</v>
      </c>
      <c r="Q82" s="38">
        <f>Q67*'Input'!H$465*'Input'!$E$58</f>
        <v>0</v>
      </c>
      <c r="R82" s="38">
        <f>R67*'Input'!I$465*'Input'!$E$58</f>
        <v>0</v>
      </c>
      <c r="S82" s="38">
        <f>S67*'Input'!J$465*'Input'!$E$58</f>
        <v>0</v>
      </c>
      <c r="T82" s="17"/>
    </row>
  </sheetData>
  <sheetProtection sheet="1" objects="1" scenarios="1"/>
  <hyperlinks>
    <hyperlink ref="A17" location="'Standing'!B51" display="x1 = 3003. Yardstick components p/kWh (taking account of standing charges)"/>
    <hyperlink ref="A27" location="'Reactive'!B20" display="x1 = 3202. Standard components p/kWh for reactive power (absolute value)"/>
    <hyperlink ref="A28" location="'Input'!B464" display="x2 = 1092. Average kVAr by kVA, by network level"/>
    <hyperlink ref="A29" location="'Input'!E57" display="x3 = 1010. Power factor for all flows in the network model (in Financial and general assumptions)"/>
    <hyperlink ref="A39" location="'Loads'!B45" display="x1 = 2302. Load coefficient"/>
    <hyperlink ref="A52" location="'Yard'!B10" display="x1 = 2901. Unit cost at each level, £/kW/year (relative to system simultaneous maximum load)"/>
    <hyperlink ref="A53" location="'Reactive'!B42" display="x2 = 3204. Absolute value of load coefficient (kW peak / average kW)"/>
    <hyperlink ref="A54" location="'LAFs'!I13" display="x3 = 2001. Loss adjustment factor to transmission (in Loss adjustment factors to transmission)"/>
    <hyperlink ref="A55" location="'LAFs'!B76" display="x4 = 2004. Loss adjustment factor to transmission for each network level"/>
    <hyperlink ref="A56" location="'Contrib'!B93" display="x5 = 2804. Proportion of annual charge covered by contributions (for all charging levels)"/>
    <hyperlink ref="A57" location="'Reactive'!B7" display="x6 = 3201. Network use factors for generator reactive unit charges"/>
    <hyperlink ref="A58" location="'Input'!F57" display="x7 = 1010. Days in the charging year (in Financial and general assumptions)"/>
    <hyperlink ref="A71" location="'Reactive'!B61" display="x1 = 3205. Pay-as-you-go components p/kWh for reactive power (absolute value)"/>
    <hyperlink ref="A72" location="'Input'!B464" display="x2 = 1092. Average kVAr by kVA, by network level"/>
    <hyperlink ref="A73" location="'Input'!E57" display="x3 = 1010. Power factor for all flows in the network model (in Financial and general assumptions)"/>
  </hyperlinks>
  <pageMargins left="0.7" right="0.7" top="0.75" bottom="0.75" header="0.3" footer="0.3"/>
  <pageSetup paperSize="9" fitToHeight="0" orientation="landscape"/>
  <headerFooter>
    <oddHeader>&amp;L&amp;A&amp;C&amp;R&amp;P of &amp;N</oddHeader>
    <oddFooter>&amp;F</oddFooter>
  </headerFooter>
</worksheet>
</file>

<file path=xl/worksheets/sheet16.xml><?xml version="1.0" encoding="utf-8"?>
<worksheet xmlns="http://schemas.openxmlformats.org/spreadsheetml/2006/main" xmlns:r="http://schemas.openxmlformats.org/officeDocument/2006/relationships">
  <sheetPr>
    <pageSetUpPr fitToPage="1"/>
  </sheetPr>
  <dimension ref="A1:X264"/>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24" ht="21" customHeight="1">
      <c r="A1" s="1">
        <f>"Aggregation for "&amp;'Input'!B7&amp;" in "&amp;'Input'!C7&amp;" ("&amp;'Input'!D7&amp;")"</f>
        <v>0</v>
      </c>
    </row>
    <row r="2" spans="1:24">
      <c r="A2" s="2" t="s">
        <v>1053</v>
      </c>
    </row>
    <row r="4" spans="1:24" ht="21" customHeight="1">
      <c r="A4" s="1" t="s">
        <v>1054</v>
      </c>
    </row>
    <row r="5" spans="1:24">
      <c r="A5" s="2" t="s">
        <v>353</v>
      </c>
    </row>
    <row r="6" spans="1:24">
      <c r="A6" s="33" t="s">
        <v>1055</v>
      </c>
    </row>
    <row r="7" spans="1:24">
      <c r="A7" s="33" t="s">
        <v>1056</v>
      </c>
    </row>
    <row r="8" spans="1:24">
      <c r="A8" s="33" t="s">
        <v>1057</v>
      </c>
    </row>
    <row r="9" spans="1:24">
      <c r="A9" s="33" t="s">
        <v>1058</v>
      </c>
    </row>
    <row r="10" spans="1:24">
      <c r="A10" s="33" t="s">
        <v>1059</v>
      </c>
    </row>
    <row r="11" spans="1:24">
      <c r="A11" s="33" t="s">
        <v>1060</v>
      </c>
    </row>
    <row r="12" spans="1:24">
      <c r="A12" s="2" t="s">
        <v>388</v>
      </c>
    </row>
    <row r="14" spans="1:24">
      <c r="B14" s="15" t="s">
        <v>142</v>
      </c>
      <c r="C14" s="15" t="s">
        <v>308</v>
      </c>
      <c r="D14" s="15" t="s">
        <v>309</v>
      </c>
      <c r="E14" s="15" t="s">
        <v>310</v>
      </c>
      <c r="F14" s="15" t="s">
        <v>311</v>
      </c>
      <c r="G14" s="15" t="s">
        <v>312</v>
      </c>
      <c r="H14" s="15" t="s">
        <v>313</v>
      </c>
      <c r="I14" s="15" t="s">
        <v>314</v>
      </c>
      <c r="J14" s="15" t="s">
        <v>315</v>
      </c>
      <c r="K14" s="15" t="s">
        <v>465</v>
      </c>
      <c r="L14" s="15" t="s">
        <v>477</v>
      </c>
      <c r="M14" s="15" t="s">
        <v>296</v>
      </c>
      <c r="N14" s="15" t="s">
        <v>874</v>
      </c>
      <c r="O14" s="15" t="s">
        <v>875</v>
      </c>
      <c r="P14" s="15" t="s">
        <v>876</v>
      </c>
      <c r="Q14" s="15" t="s">
        <v>877</v>
      </c>
      <c r="R14" s="15" t="s">
        <v>878</v>
      </c>
      <c r="S14" s="15" t="s">
        <v>879</v>
      </c>
      <c r="T14" s="15" t="s">
        <v>880</v>
      </c>
      <c r="U14" s="15" t="s">
        <v>881</v>
      </c>
      <c r="V14" s="15" t="s">
        <v>882</v>
      </c>
      <c r="W14" s="15" t="s">
        <v>883</v>
      </c>
    </row>
    <row r="15" spans="1:24">
      <c r="A15" s="4" t="s">
        <v>174</v>
      </c>
      <c r="B15" s="39">
        <f>'Standing'!$B$79</f>
        <v>0</v>
      </c>
      <c r="C15" s="39">
        <f>'Standing'!$C$79</f>
        <v>0</v>
      </c>
      <c r="D15" s="39">
        <f>'Standing'!$D$79</f>
        <v>0</v>
      </c>
      <c r="E15" s="39">
        <f>'Standing'!$E$79</f>
        <v>0</v>
      </c>
      <c r="F15" s="39">
        <f>'Standing'!$F$79</f>
        <v>0</v>
      </c>
      <c r="G15" s="39">
        <f>'Standing'!$G$79</f>
        <v>0</v>
      </c>
      <c r="H15" s="39">
        <f>'Standing'!$H$79</f>
        <v>0</v>
      </c>
      <c r="I15" s="39">
        <f>'Standing'!$I$79</f>
        <v>0</v>
      </c>
      <c r="J15" s="39">
        <f>'Standing'!$J$79</f>
        <v>0</v>
      </c>
      <c r="K15" s="10"/>
      <c r="L15" s="10"/>
      <c r="M15" s="39">
        <f>'Standing'!$K$79</f>
        <v>0</v>
      </c>
      <c r="N15" s="39">
        <f>'Standing'!$L$79</f>
        <v>0</v>
      </c>
      <c r="O15" s="39">
        <f>'Standing'!$M$79</f>
        <v>0</v>
      </c>
      <c r="P15" s="39">
        <f>'Standing'!$N$79</f>
        <v>0</v>
      </c>
      <c r="Q15" s="39">
        <f>'Standing'!$O$79</f>
        <v>0</v>
      </c>
      <c r="R15" s="39">
        <f>'Standing'!$P$79</f>
        <v>0</v>
      </c>
      <c r="S15" s="39">
        <f>'Standing'!$Q$79</f>
        <v>0</v>
      </c>
      <c r="T15" s="39">
        <f>'Standing'!$R$79</f>
        <v>0</v>
      </c>
      <c r="U15" s="39">
        <f>'Standing'!$S$79</f>
        <v>0</v>
      </c>
      <c r="V15" s="10"/>
      <c r="W15" s="10"/>
      <c r="X15" s="17"/>
    </row>
    <row r="16" spans="1:24">
      <c r="A16" s="4" t="s">
        <v>175</v>
      </c>
      <c r="B16" s="39">
        <f>'Standing'!$B$80</f>
        <v>0</v>
      </c>
      <c r="C16" s="39">
        <f>'Standing'!$C$80</f>
        <v>0</v>
      </c>
      <c r="D16" s="39">
        <f>'Standing'!$D$80</f>
        <v>0</v>
      </c>
      <c r="E16" s="39">
        <f>'Standing'!$E$80</f>
        <v>0</v>
      </c>
      <c r="F16" s="39">
        <f>'Standing'!$F$80</f>
        <v>0</v>
      </c>
      <c r="G16" s="39">
        <f>'Standing'!$G$80</f>
        <v>0</v>
      </c>
      <c r="H16" s="39">
        <f>'Standing'!$H$80</f>
        <v>0</v>
      </c>
      <c r="I16" s="39">
        <f>'Standing'!$I$80</f>
        <v>0</v>
      </c>
      <c r="J16" s="39">
        <f>'Standing'!$J$80</f>
        <v>0</v>
      </c>
      <c r="K16" s="10"/>
      <c r="L16" s="10"/>
      <c r="M16" s="39">
        <f>'Standing'!$K$80</f>
        <v>0</v>
      </c>
      <c r="N16" s="39">
        <f>'Standing'!$L$80</f>
        <v>0</v>
      </c>
      <c r="O16" s="39">
        <f>'Standing'!$M$80</f>
        <v>0</v>
      </c>
      <c r="P16" s="39">
        <f>'Standing'!$N$80</f>
        <v>0</v>
      </c>
      <c r="Q16" s="39">
        <f>'Standing'!$O$80</f>
        <v>0</v>
      </c>
      <c r="R16" s="39">
        <f>'Standing'!$P$80</f>
        <v>0</v>
      </c>
      <c r="S16" s="39">
        <f>'Standing'!$Q$80</f>
        <v>0</v>
      </c>
      <c r="T16" s="39">
        <f>'Standing'!$R$80</f>
        <v>0</v>
      </c>
      <c r="U16" s="39">
        <f>'Standing'!$S$80</f>
        <v>0</v>
      </c>
      <c r="V16" s="10"/>
      <c r="W16" s="10"/>
      <c r="X16" s="17"/>
    </row>
    <row r="17" spans="1:24">
      <c r="A17" s="4" t="s">
        <v>211</v>
      </c>
      <c r="B17" s="39">
        <f>'Standing'!$B$81</f>
        <v>0</v>
      </c>
      <c r="C17" s="39">
        <f>'Standing'!$C$81</f>
        <v>0</v>
      </c>
      <c r="D17" s="39">
        <f>'Standing'!$D$81</f>
        <v>0</v>
      </c>
      <c r="E17" s="39">
        <f>'Standing'!$E$81</f>
        <v>0</v>
      </c>
      <c r="F17" s="39">
        <f>'Standing'!$F$81</f>
        <v>0</v>
      </c>
      <c r="G17" s="39">
        <f>'Standing'!$G$81</f>
        <v>0</v>
      </c>
      <c r="H17" s="39">
        <f>'Standing'!$H$81</f>
        <v>0</v>
      </c>
      <c r="I17" s="39">
        <f>'Standing'!$I$81</f>
        <v>0</v>
      </c>
      <c r="J17" s="39">
        <f>'Standing'!$J$81</f>
        <v>0</v>
      </c>
      <c r="K17" s="10"/>
      <c r="L17" s="10"/>
      <c r="M17" s="39">
        <f>'Standing'!$K$81</f>
        <v>0</v>
      </c>
      <c r="N17" s="39">
        <f>'Standing'!$L$81</f>
        <v>0</v>
      </c>
      <c r="O17" s="39">
        <f>'Standing'!$M$81</f>
        <v>0</v>
      </c>
      <c r="P17" s="39">
        <f>'Standing'!$N$81</f>
        <v>0</v>
      </c>
      <c r="Q17" s="39">
        <f>'Standing'!$O$81</f>
        <v>0</v>
      </c>
      <c r="R17" s="39">
        <f>'Standing'!$P$81</f>
        <v>0</v>
      </c>
      <c r="S17" s="39">
        <f>'Standing'!$Q$81</f>
        <v>0</v>
      </c>
      <c r="T17" s="39">
        <f>'Standing'!$R$81</f>
        <v>0</v>
      </c>
      <c r="U17" s="39">
        <f>'Standing'!$S$81</f>
        <v>0</v>
      </c>
      <c r="V17" s="10"/>
      <c r="W17" s="10"/>
      <c r="X17" s="17"/>
    </row>
    <row r="18" spans="1:24">
      <c r="A18" s="4" t="s">
        <v>176</v>
      </c>
      <c r="B18" s="39">
        <f>'Standing'!$B$82</f>
        <v>0</v>
      </c>
      <c r="C18" s="39">
        <f>'Standing'!$C$82</f>
        <v>0</v>
      </c>
      <c r="D18" s="39">
        <f>'Standing'!$D$82</f>
        <v>0</v>
      </c>
      <c r="E18" s="39">
        <f>'Standing'!$E$82</f>
        <v>0</v>
      </c>
      <c r="F18" s="39">
        <f>'Standing'!$F$82</f>
        <v>0</v>
      </c>
      <c r="G18" s="39">
        <f>'Standing'!$G$82</f>
        <v>0</v>
      </c>
      <c r="H18" s="39">
        <f>'Standing'!$H$82</f>
        <v>0</v>
      </c>
      <c r="I18" s="39">
        <f>'Standing'!$I$82</f>
        <v>0</v>
      </c>
      <c r="J18" s="39">
        <f>'Standing'!$J$82</f>
        <v>0</v>
      </c>
      <c r="K18" s="10"/>
      <c r="L18" s="10"/>
      <c r="M18" s="39">
        <f>'Standing'!$K$82</f>
        <v>0</v>
      </c>
      <c r="N18" s="39">
        <f>'Standing'!$L$82</f>
        <v>0</v>
      </c>
      <c r="O18" s="39">
        <f>'Standing'!$M$82</f>
        <v>0</v>
      </c>
      <c r="P18" s="39">
        <f>'Standing'!$N$82</f>
        <v>0</v>
      </c>
      <c r="Q18" s="39">
        <f>'Standing'!$O$82</f>
        <v>0</v>
      </c>
      <c r="R18" s="39">
        <f>'Standing'!$P$82</f>
        <v>0</v>
      </c>
      <c r="S18" s="39">
        <f>'Standing'!$Q$82</f>
        <v>0</v>
      </c>
      <c r="T18" s="39">
        <f>'Standing'!$R$82</f>
        <v>0</v>
      </c>
      <c r="U18" s="39">
        <f>'Standing'!$S$82</f>
        <v>0</v>
      </c>
      <c r="V18" s="10"/>
      <c r="W18" s="10"/>
      <c r="X18" s="17"/>
    </row>
    <row r="19" spans="1:24">
      <c r="A19" s="4" t="s">
        <v>177</v>
      </c>
      <c r="B19" s="39">
        <f>'Standing'!$B$83</f>
        <v>0</v>
      </c>
      <c r="C19" s="39">
        <f>'Standing'!$C$83</f>
        <v>0</v>
      </c>
      <c r="D19" s="39">
        <f>'Standing'!$D$83</f>
        <v>0</v>
      </c>
      <c r="E19" s="39">
        <f>'Standing'!$E$83</f>
        <v>0</v>
      </c>
      <c r="F19" s="39">
        <f>'Standing'!$F$83</f>
        <v>0</v>
      </c>
      <c r="G19" s="39">
        <f>'Standing'!$G$83</f>
        <v>0</v>
      </c>
      <c r="H19" s="39">
        <f>'Standing'!$H$83</f>
        <v>0</v>
      </c>
      <c r="I19" s="39">
        <f>'Standing'!$I$83</f>
        <v>0</v>
      </c>
      <c r="J19" s="39">
        <f>'Standing'!$J$83</f>
        <v>0</v>
      </c>
      <c r="K19" s="10"/>
      <c r="L19" s="10"/>
      <c r="M19" s="39">
        <f>'Standing'!$K$83</f>
        <v>0</v>
      </c>
      <c r="N19" s="39">
        <f>'Standing'!$L$83</f>
        <v>0</v>
      </c>
      <c r="O19" s="39">
        <f>'Standing'!$M$83</f>
        <v>0</v>
      </c>
      <c r="P19" s="39">
        <f>'Standing'!$N$83</f>
        <v>0</v>
      </c>
      <c r="Q19" s="39">
        <f>'Standing'!$O$83</f>
        <v>0</v>
      </c>
      <c r="R19" s="39">
        <f>'Standing'!$P$83</f>
        <v>0</v>
      </c>
      <c r="S19" s="39">
        <f>'Standing'!$Q$83</f>
        <v>0</v>
      </c>
      <c r="T19" s="39">
        <f>'Standing'!$R$83</f>
        <v>0</v>
      </c>
      <c r="U19" s="39">
        <f>'Standing'!$S$83</f>
        <v>0</v>
      </c>
      <c r="V19" s="10"/>
      <c r="W19" s="10"/>
      <c r="X19" s="17"/>
    </row>
    <row r="20" spans="1:24">
      <c r="A20" s="4" t="s">
        <v>221</v>
      </c>
      <c r="B20" s="39">
        <f>'Standing'!$B$84</f>
        <v>0</v>
      </c>
      <c r="C20" s="39">
        <f>'Standing'!$C$84</f>
        <v>0</v>
      </c>
      <c r="D20" s="39">
        <f>'Standing'!$D$84</f>
        <v>0</v>
      </c>
      <c r="E20" s="39">
        <f>'Standing'!$E$84</f>
        <v>0</v>
      </c>
      <c r="F20" s="39">
        <f>'Standing'!$F$84</f>
        <v>0</v>
      </c>
      <c r="G20" s="39">
        <f>'Standing'!$G$84</f>
        <v>0</v>
      </c>
      <c r="H20" s="39">
        <f>'Standing'!$H$84</f>
        <v>0</v>
      </c>
      <c r="I20" s="39">
        <f>'Standing'!$I$84</f>
        <v>0</v>
      </c>
      <c r="J20" s="39">
        <f>'Standing'!$J$84</f>
        <v>0</v>
      </c>
      <c r="K20" s="10"/>
      <c r="L20" s="10"/>
      <c r="M20" s="39">
        <f>'Standing'!$K$84</f>
        <v>0</v>
      </c>
      <c r="N20" s="39">
        <f>'Standing'!$L$84</f>
        <v>0</v>
      </c>
      <c r="O20" s="39">
        <f>'Standing'!$M$84</f>
        <v>0</v>
      </c>
      <c r="P20" s="39">
        <f>'Standing'!$N$84</f>
        <v>0</v>
      </c>
      <c r="Q20" s="39">
        <f>'Standing'!$O$84</f>
        <v>0</v>
      </c>
      <c r="R20" s="39">
        <f>'Standing'!$P$84</f>
        <v>0</v>
      </c>
      <c r="S20" s="39">
        <f>'Standing'!$Q$84</f>
        <v>0</v>
      </c>
      <c r="T20" s="39">
        <f>'Standing'!$R$84</f>
        <v>0</v>
      </c>
      <c r="U20" s="39">
        <f>'Standing'!$S$84</f>
        <v>0</v>
      </c>
      <c r="V20" s="10"/>
      <c r="W20" s="10"/>
      <c r="X20" s="17"/>
    </row>
    <row r="21" spans="1:24">
      <c r="A21" s="4" t="s">
        <v>178</v>
      </c>
      <c r="B21" s="39">
        <f>'Standing'!$B$85</f>
        <v>0</v>
      </c>
      <c r="C21" s="39">
        <f>'Standing'!$C$85</f>
        <v>0</v>
      </c>
      <c r="D21" s="39">
        <f>'Standing'!$D$85</f>
        <v>0</v>
      </c>
      <c r="E21" s="39">
        <f>'Standing'!$E$85</f>
        <v>0</v>
      </c>
      <c r="F21" s="39">
        <f>'Standing'!$F$85</f>
        <v>0</v>
      </c>
      <c r="G21" s="39">
        <f>'Standing'!$G$85</f>
        <v>0</v>
      </c>
      <c r="H21" s="39">
        <f>'Standing'!$H$85</f>
        <v>0</v>
      </c>
      <c r="I21" s="39">
        <f>'Standing'!$I$85</f>
        <v>0</v>
      </c>
      <c r="J21" s="39">
        <f>'Standing'!$J$85</f>
        <v>0</v>
      </c>
      <c r="K21" s="10"/>
      <c r="L21" s="10"/>
      <c r="M21" s="39">
        <f>'Standing'!$K$85</f>
        <v>0</v>
      </c>
      <c r="N21" s="39">
        <f>'Standing'!$L$85</f>
        <v>0</v>
      </c>
      <c r="O21" s="39">
        <f>'Standing'!$M$85</f>
        <v>0</v>
      </c>
      <c r="P21" s="39">
        <f>'Standing'!$N$85</f>
        <v>0</v>
      </c>
      <c r="Q21" s="39">
        <f>'Standing'!$O$85</f>
        <v>0</v>
      </c>
      <c r="R21" s="39">
        <f>'Standing'!$P$85</f>
        <v>0</v>
      </c>
      <c r="S21" s="39">
        <f>'Standing'!$Q$85</f>
        <v>0</v>
      </c>
      <c r="T21" s="39">
        <f>'Standing'!$R$85</f>
        <v>0</v>
      </c>
      <c r="U21" s="39">
        <f>'Standing'!$S$85</f>
        <v>0</v>
      </c>
      <c r="V21" s="10"/>
      <c r="W21" s="10"/>
      <c r="X21" s="17"/>
    </row>
    <row r="22" spans="1:24">
      <c r="A22" s="4" t="s">
        <v>179</v>
      </c>
      <c r="B22" s="39">
        <f>'Standing'!$B$86</f>
        <v>0</v>
      </c>
      <c r="C22" s="39">
        <f>'Standing'!$C$86</f>
        <v>0</v>
      </c>
      <c r="D22" s="39">
        <f>'Standing'!$D$86</f>
        <v>0</v>
      </c>
      <c r="E22" s="39">
        <f>'Standing'!$E$86</f>
        <v>0</v>
      </c>
      <c r="F22" s="39">
        <f>'Standing'!$F$86</f>
        <v>0</v>
      </c>
      <c r="G22" s="39">
        <f>'Standing'!$G$86</f>
        <v>0</v>
      </c>
      <c r="H22" s="39">
        <f>'Standing'!$H$86</f>
        <v>0</v>
      </c>
      <c r="I22" s="39">
        <f>'Standing'!$I$86</f>
        <v>0</v>
      </c>
      <c r="J22" s="39">
        <f>'Standing'!$J$86</f>
        <v>0</v>
      </c>
      <c r="K22" s="10"/>
      <c r="L22" s="10"/>
      <c r="M22" s="39">
        <f>'Standing'!$K$86</f>
        <v>0</v>
      </c>
      <c r="N22" s="39">
        <f>'Standing'!$L$86</f>
        <v>0</v>
      </c>
      <c r="O22" s="39">
        <f>'Standing'!$M$86</f>
        <v>0</v>
      </c>
      <c r="P22" s="39">
        <f>'Standing'!$N$86</f>
        <v>0</v>
      </c>
      <c r="Q22" s="39">
        <f>'Standing'!$O$86</f>
        <v>0</v>
      </c>
      <c r="R22" s="39">
        <f>'Standing'!$P$86</f>
        <v>0</v>
      </c>
      <c r="S22" s="39">
        <f>'Standing'!$Q$86</f>
        <v>0</v>
      </c>
      <c r="T22" s="39">
        <f>'Standing'!$R$86</f>
        <v>0</v>
      </c>
      <c r="U22" s="39">
        <f>'Standing'!$S$86</f>
        <v>0</v>
      </c>
      <c r="V22" s="10"/>
      <c r="W22" s="10"/>
      <c r="X22" s="17"/>
    </row>
    <row r="23" spans="1:24">
      <c r="A23" s="4" t="s">
        <v>195</v>
      </c>
      <c r="B23" s="39">
        <f>'Standing'!$B$87</f>
        <v>0</v>
      </c>
      <c r="C23" s="39">
        <f>'Standing'!$C$87</f>
        <v>0</v>
      </c>
      <c r="D23" s="39">
        <f>'Standing'!$D$87</f>
        <v>0</v>
      </c>
      <c r="E23" s="39">
        <f>'Standing'!$E$87</f>
        <v>0</v>
      </c>
      <c r="F23" s="39">
        <f>'Standing'!$F$87</f>
        <v>0</v>
      </c>
      <c r="G23" s="39">
        <f>'Standing'!$G$87</f>
        <v>0</v>
      </c>
      <c r="H23" s="39">
        <f>'Standing'!$H$87</f>
        <v>0</v>
      </c>
      <c r="I23" s="39">
        <f>'Standing'!$I$87</f>
        <v>0</v>
      </c>
      <c r="J23" s="39">
        <f>'Standing'!$J$87</f>
        <v>0</v>
      </c>
      <c r="K23" s="10"/>
      <c r="L23" s="10"/>
      <c r="M23" s="39">
        <f>'Standing'!$K$87</f>
        <v>0</v>
      </c>
      <c r="N23" s="39">
        <f>'Standing'!$L$87</f>
        <v>0</v>
      </c>
      <c r="O23" s="39">
        <f>'Standing'!$M$87</f>
        <v>0</v>
      </c>
      <c r="P23" s="39">
        <f>'Standing'!$N$87</f>
        <v>0</v>
      </c>
      <c r="Q23" s="39">
        <f>'Standing'!$O$87</f>
        <v>0</v>
      </c>
      <c r="R23" s="39">
        <f>'Standing'!$P$87</f>
        <v>0</v>
      </c>
      <c r="S23" s="39">
        <f>'Standing'!$Q$87</f>
        <v>0</v>
      </c>
      <c r="T23" s="39">
        <f>'Standing'!$R$87</f>
        <v>0</v>
      </c>
      <c r="U23" s="39">
        <f>'Standing'!$S$87</f>
        <v>0</v>
      </c>
      <c r="V23" s="10"/>
      <c r="W23" s="10"/>
      <c r="X23" s="17"/>
    </row>
    <row r="24" spans="1:24">
      <c r="A24" s="4" t="s">
        <v>180</v>
      </c>
      <c r="B24" s="39">
        <f>'Standing'!$B$88</f>
        <v>0</v>
      </c>
      <c r="C24" s="39">
        <f>'Standing'!$C$88</f>
        <v>0</v>
      </c>
      <c r="D24" s="39">
        <f>'Standing'!$D$88</f>
        <v>0</v>
      </c>
      <c r="E24" s="39">
        <f>'Standing'!$E$88</f>
        <v>0</v>
      </c>
      <c r="F24" s="39">
        <f>'Standing'!$F$88</f>
        <v>0</v>
      </c>
      <c r="G24" s="39">
        <f>'Standing'!$G$88</f>
        <v>0</v>
      </c>
      <c r="H24" s="39">
        <f>'Standing'!$H$88</f>
        <v>0</v>
      </c>
      <c r="I24" s="39">
        <f>'Standing'!$I$88</f>
        <v>0</v>
      </c>
      <c r="J24" s="39">
        <f>'Standing'!$J$88</f>
        <v>0</v>
      </c>
      <c r="K24" s="10"/>
      <c r="L24" s="10"/>
      <c r="M24" s="39">
        <f>'Standing'!$K$88</f>
        <v>0</v>
      </c>
      <c r="N24" s="39">
        <f>'Standing'!$L$88</f>
        <v>0</v>
      </c>
      <c r="O24" s="39">
        <f>'Standing'!$M$88</f>
        <v>0</v>
      </c>
      <c r="P24" s="39">
        <f>'Standing'!$N$88</f>
        <v>0</v>
      </c>
      <c r="Q24" s="39">
        <f>'Standing'!$O$88</f>
        <v>0</v>
      </c>
      <c r="R24" s="39">
        <f>'Standing'!$P$88</f>
        <v>0</v>
      </c>
      <c r="S24" s="39">
        <f>'Standing'!$Q$88</f>
        <v>0</v>
      </c>
      <c r="T24" s="39">
        <f>'Standing'!$R$88</f>
        <v>0</v>
      </c>
      <c r="U24" s="39">
        <f>'Standing'!$S$88</f>
        <v>0</v>
      </c>
      <c r="V24" s="10"/>
      <c r="W24" s="10"/>
      <c r="X24" s="17"/>
    </row>
    <row r="25" spans="1:24">
      <c r="A25" s="4" t="s">
        <v>181</v>
      </c>
      <c r="B25" s="39">
        <f>'Standing'!$B$89</f>
        <v>0</v>
      </c>
      <c r="C25" s="39">
        <f>'Standing'!$C$89</f>
        <v>0</v>
      </c>
      <c r="D25" s="39">
        <f>'Standing'!$D$89</f>
        <v>0</v>
      </c>
      <c r="E25" s="39">
        <f>'Standing'!$E$89</f>
        <v>0</v>
      </c>
      <c r="F25" s="39">
        <f>'Standing'!$F$89</f>
        <v>0</v>
      </c>
      <c r="G25" s="39">
        <f>'Standing'!$G$89</f>
        <v>0</v>
      </c>
      <c r="H25" s="39">
        <f>'Standing'!$H$89</f>
        <v>0</v>
      </c>
      <c r="I25" s="39">
        <f>'Standing'!$I$89</f>
        <v>0</v>
      </c>
      <c r="J25" s="39">
        <f>'Standing'!$J$89</f>
        <v>0</v>
      </c>
      <c r="K25" s="10"/>
      <c r="L25" s="10"/>
      <c r="M25" s="39">
        <f>'Standing'!$K$89</f>
        <v>0</v>
      </c>
      <c r="N25" s="39">
        <f>'Standing'!$L$89</f>
        <v>0</v>
      </c>
      <c r="O25" s="39">
        <f>'Standing'!$M$89</f>
        <v>0</v>
      </c>
      <c r="P25" s="39">
        <f>'Standing'!$N$89</f>
        <v>0</v>
      </c>
      <c r="Q25" s="39">
        <f>'Standing'!$O$89</f>
        <v>0</v>
      </c>
      <c r="R25" s="39">
        <f>'Standing'!$P$89</f>
        <v>0</v>
      </c>
      <c r="S25" s="39">
        <f>'Standing'!$Q$89</f>
        <v>0</v>
      </c>
      <c r="T25" s="39">
        <f>'Standing'!$R$89</f>
        <v>0</v>
      </c>
      <c r="U25" s="39">
        <f>'Standing'!$S$89</f>
        <v>0</v>
      </c>
      <c r="V25" s="10"/>
      <c r="W25" s="10"/>
      <c r="X25" s="17"/>
    </row>
    <row r="26" spans="1:24">
      <c r="A26" s="4" t="s">
        <v>182</v>
      </c>
      <c r="B26" s="39">
        <f>'Standing'!$B$90</f>
        <v>0</v>
      </c>
      <c r="C26" s="39">
        <f>'Standing'!$C$90</f>
        <v>0</v>
      </c>
      <c r="D26" s="39">
        <f>'Standing'!$D$90</f>
        <v>0</v>
      </c>
      <c r="E26" s="39">
        <f>'Standing'!$E$90</f>
        <v>0</v>
      </c>
      <c r="F26" s="39">
        <f>'Standing'!$F$90</f>
        <v>0</v>
      </c>
      <c r="G26" s="39">
        <f>'Standing'!$G$90</f>
        <v>0</v>
      </c>
      <c r="H26" s="39">
        <f>'Standing'!$H$90</f>
        <v>0</v>
      </c>
      <c r="I26" s="39">
        <f>'Standing'!$I$90</f>
        <v>0</v>
      </c>
      <c r="J26" s="39">
        <f>'Standing'!$J$90</f>
        <v>0</v>
      </c>
      <c r="K26" s="10"/>
      <c r="L26" s="10"/>
      <c r="M26" s="39">
        <f>'Standing'!$K$90</f>
        <v>0</v>
      </c>
      <c r="N26" s="39">
        <f>'Standing'!$L$90</f>
        <v>0</v>
      </c>
      <c r="O26" s="39">
        <f>'Standing'!$M$90</f>
        <v>0</v>
      </c>
      <c r="P26" s="39">
        <f>'Standing'!$N$90</f>
        <v>0</v>
      </c>
      <c r="Q26" s="39">
        <f>'Standing'!$O$90</f>
        <v>0</v>
      </c>
      <c r="R26" s="39">
        <f>'Standing'!$P$90</f>
        <v>0</v>
      </c>
      <c r="S26" s="39">
        <f>'Standing'!$Q$90</f>
        <v>0</v>
      </c>
      <c r="T26" s="39">
        <f>'Standing'!$R$90</f>
        <v>0</v>
      </c>
      <c r="U26" s="39">
        <f>'Standing'!$S$90</f>
        <v>0</v>
      </c>
      <c r="V26" s="10"/>
      <c r="W26" s="10"/>
      <c r="X26" s="17"/>
    </row>
    <row r="27" spans="1:24">
      <c r="A27" s="4" t="s">
        <v>183</v>
      </c>
      <c r="B27" s="39">
        <f>'Standing'!$B$91</f>
        <v>0</v>
      </c>
      <c r="C27" s="39">
        <f>'Standing'!$C$91</f>
        <v>0</v>
      </c>
      <c r="D27" s="39">
        <f>'Standing'!$D$91</f>
        <v>0</v>
      </c>
      <c r="E27" s="39">
        <f>'Standing'!$E$91</f>
        <v>0</v>
      </c>
      <c r="F27" s="39">
        <f>'Standing'!$F$91</f>
        <v>0</v>
      </c>
      <c r="G27" s="39">
        <f>'Standing'!$G$91</f>
        <v>0</v>
      </c>
      <c r="H27" s="39">
        <f>'Standing'!$H$91</f>
        <v>0</v>
      </c>
      <c r="I27" s="39">
        <f>'Standing'!$I$91</f>
        <v>0</v>
      </c>
      <c r="J27" s="39">
        <f>'Standing'!$J$91</f>
        <v>0</v>
      </c>
      <c r="K27" s="10"/>
      <c r="L27" s="10"/>
      <c r="M27" s="39">
        <f>'Standing'!$K$91</f>
        <v>0</v>
      </c>
      <c r="N27" s="39">
        <f>'Standing'!$L$91</f>
        <v>0</v>
      </c>
      <c r="O27" s="39">
        <f>'Standing'!$M$91</f>
        <v>0</v>
      </c>
      <c r="P27" s="39">
        <f>'Standing'!$N$91</f>
        <v>0</v>
      </c>
      <c r="Q27" s="39">
        <f>'Standing'!$O$91</f>
        <v>0</v>
      </c>
      <c r="R27" s="39">
        <f>'Standing'!$P$91</f>
        <v>0</v>
      </c>
      <c r="S27" s="39">
        <f>'Standing'!$Q$91</f>
        <v>0</v>
      </c>
      <c r="T27" s="39">
        <f>'Standing'!$R$91</f>
        <v>0</v>
      </c>
      <c r="U27" s="39">
        <f>'Standing'!$S$91</f>
        <v>0</v>
      </c>
      <c r="V27" s="10"/>
      <c r="W27" s="10"/>
      <c r="X27" s="17"/>
    </row>
    <row r="28" spans="1:24">
      <c r="A28" s="4" t="s">
        <v>196</v>
      </c>
      <c r="B28" s="39">
        <f>'Standing'!$B$92</f>
        <v>0</v>
      </c>
      <c r="C28" s="39">
        <f>'Standing'!$C$92</f>
        <v>0</v>
      </c>
      <c r="D28" s="39">
        <f>'Standing'!$D$92</f>
        <v>0</v>
      </c>
      <c r="E28" s="39">
        <f>'Standing'!$E$92</f>
        <v>0</v>
      </c>
      <c r="F28" s="39">
        <f>'Standing'!$F$92</f>
        <v>0</v>
      </c>
      <c r="G28" s="39">
        <f>'Standing'!$G$92</f>
        <v>0</v>
      </c>
      <c r="H28" s="39">
        <f>'Standing'!$H$92</f>
        <v>0</v>
      </c>
      <c r="I28" s="39">
        <f>'Standing'!$I$92</f>
        <v>0</v>
      </c>
      <c r="J28" s="39">
        <f>'Standing'!$J$92</f>
        <v>0</v>
      </c>
      <c r="K28" s="10"/>
      <c r="L28" s="10"/>
      <c r="M28" s="39">
        <f>'Standing'!$K$92</f>
        <v>0</v>
      </c>
      <c r="N28" s="39">
        <f>'Standing'!$L$92</f>
        <v>0</v>
      </c>
      <c r="O28" s="39">
        <f>'Standing'!$M$92</f>
        <v>0</v>
      </c>
      <c r="P28" s="39">
        <f>'Standing'!$N$92</f>
        <v>0</v>
      </c>
      <c r="Q28" s="39">
        <f>'Standing'!$O$92</f>
        <v>0</v>
      </c>
      <c r="R28" s="39">
        <f>'Standing'!$P$92</f>
        <v>0</v>
      </c>
      <c r="S28" s="39">
        <f>'Standing'!$Q$92</f>
        <v>0</v>
      </c>
      <c r="T28" s="39">
        <f>'Standing'!$R$92</f>
        <v>0</v>
      </c>
      <c r="U28" s="39">
        <f>'Standing'!$S$92</f>
        <v>0</v>
      </c>
      <c r="V28" s="10"/>
      <c r="W28" s="10"/>
      <c r="X28" s="17"/>
    </row>
    <row r="29" spans="1:24">
      <c r="A29" s="4" t="s">
        <v>243</v>
      </c>
      <c r="B29" s="39">
        <f>'Yard'!$B$75</f>
        <v>0</v>
      </c>
      <c r="C29" s="39">
        <f>'Yard'!$C$75</f>
        <v>0</v>
      </c>
      <c r="D29" s="39">
        <f>'Yard'!$D$75</f>
        <v>0</v>
      </c>
      <c r="E29" s="39">
        <f>'Yard'!$E$75</f>
        <v>0</v>
      </c>
      <c r="F29" s="39">
        <f>'Yard'!$F$75</f>
        <v>0</v>
      </c>
      <c r="G29" s="39">
        <f>'Yard'!$G$75</f>
        <v>0</v>
      </c>
      <c r="H29" s="39">
        <f>'Yard'!$H$75</f>
        <v>0</v>
      </c>
      <c r="I29" s="39">
        <f>'Yard'!$I$75</f>
        <v>0</v>
      </c>
      <c r="J29" s="39">
        <f>'Yard'!$J$75</f>
        <v>0</v>
      </c>
      <c r="K29" s="10"/>
      <c r="L29" s="10"/>
      <c r="M29" s="39">
        <f>'Yard'!$K$75</f>
        <v>0</v>
      </c>
      <c r="N29" s="39">
        <f>'Yard'!$L$75</f>
        <v>0</v>
      </c>
      <c r="O29" s="39">
        <f>'Yard'!$M$75</f>
        <v>0</v>
      </c>
      <c r="P29" s="39">
        <f>'Yard'!$N$75</f>
        <v>0</v>
      </c>
      <c r="Q29" s="39">
        <f>'Yard'!$O$75</f>
        <v>0</v>
      </c>
      <c r="R29" s="39">
        <f>'Yard'!$P$75</f>
        <v>0</v>
      </c>
      <c r="S29" s="39">
        <f>'Yard'!$Q$75</f>
        <v>0</v>
      </c>
      <c r="T29" s="39">
        <f>'Yard'!$R$75</f>
        <v>0</v>
      </c>
      <c r="U29" s="39">
        <f>'Yard'!$S$75</f>
        <v>0</v>
      </c>
      <c r="V29" s="39">
        <f>'Otex'!$B$156</f>
        <v>0</v>
      </c>
      <c r="W29" s="10"/>
      <c r="X29" s="17"/>
    </row>
    <row r="30" spans="1:24">
      <c r="A30" s="4" t="s">
        <v>247</v>
      </c>
      <c r="B30" s="39">
        <f>'Yard'!$B$76</f>
        <v>0</v>
      </c>
      <c r="C30" s="39">
        <f>'Yard'!$C$76</f>
        <v>0</v>
      </c>
      <c r="D30" s="39">
        <f>'Yard'!$D$76</f>
        <v>0</v>
      </c>
      <c r="E30" s="39">
        <f>'Yard'!$E$76</f>
        <v>0</v>
      </c>
      <c r="F30" s="39">
        <f>'Yard'!$F$76</f>
        <v>0</v>
      </c>
      <c r="G30" s="39">
        <f>'Yard'!$G$76</f>
        <v>0</v>
      </c>
      <c r="H30" s="39">
        <f>'Yard'!$H$76</f>
        <v>0</v>
      </c>
      <c r="I30" s="39">
        <f>'Yard'!$I$76</f>
        <v>0</v>
      </c>
      <c r="J30" s="39">
        <f>'Yard'!$J$76</f>
        <v>0</v>
      </c>
      <c r="K30" s="10"/>
      <c r="L30" s="10"/>
      <c r="M30" s="39">
        <f>'Yard'!$K$76</f>
        <v>0</v>
      </c>
      <c r="N30" s="39">
        <f>'Yard'!$L$76</f>
        <v>0</v>
      </c>
      <c r="O30" s="39">
        <f>'Yard'!$M$76</f>
        <v>0</v>
      </c>
      <c r="P30" s="39">
        <f>'Yard'!$N$76</f>
        <v>0</v>
      </c>
      <c r="Q30" s="39">
        <f>'Yard'!$O$76</f>
        <v>0</v>
      </c>
      <c r="R30" s="39">
        <f>'Yard'!$P$76</f>
        <v>0</v>
      </c>
      <c r="S30" s="39">
        <f>'Yard'!$Q$76</f>
        <v>0</v>
      </c>
      <c r="T30" s="39">
        <f>'Yard'!$R$76</f>
        <v>0</v>
      </c>
      <c r="U30" s="39">
        <f>'Yard'!$S$76</f>
        <v>0</v>
      </c>
      <c r="V30" s="39">
        <f>'Otex'!$B$157</f>
        <v>0</v>
      </c>
      <c r="W30" s="10"/>
      <c r="X30" s="17"/>
    </row>
    <row r="31" spans="1:24">
      <c r="A31" s="4" t="s">
        <v>251</v>
      </c>
      <c r="B31" s="39">
        <f>'Yard'!$B$77</f>
        <v>0</v>
      </c>
      <c r="C31" s="39">
        <f>'Yard'!$C$77</f>
        <v>0</v>
      </c>
      <c r="D31" s="39">
        <f>'Yard'!$D$77</f>
        <v>0</v>
      </c>
      <c r="E31" s="39">
        <f>'Yard'!$E$77</f>
        <v>0</v>
      </c>
      <c r="F31" s="39">
        <f>'Yard'!$F$77</f>
        <v>0</v>
      </c>
      <c r="G31" s="39">
        <f>'Yard'!$G$77</f>
        <v>0</v>
      </c>
      <c r="H31" s="39">
        <f>'Yard'!$H$77</f>
        <v>0</v>
      </c>
      <c r="I31" s="39">
        <f>'Yard'!$I$77</f>
        <v>0</v>
      </c>
      <c r="J31" s="39">
        <f>'Yard'!$J$77</f>
        <v>0</v>
      </c>
      <c r="K31" s="10"/>
      <c r="L31" s="10"/>
      <c r="M31" s="39">
        <f>'Yard'!$K$77</f>
        <v>0</v>
      </c>
      <c r="N31" s="39">
        <f>'Yard'!$L$77</f>
        <v>0</v>
      </c>
      <c r="O31" s="39">
        <f>'Yard'!$M$77</f>
        <v>0</v>
      </c>
      <c r="P31" s="39">
        <f>'Yard'!$N$77</f>
        <v>0</v>
      </c>
      <c r="Q31" s="39">
        <f>'Yard'!$O$77</f>
        <v>0</v>
      </c>
      <c r="R31" s="39">
        <f>'Yard'!$P$77</f>
        <v>0</v>
      </c>
      <c r="S31" s="39">
        <f>'Yard'!$Q$77</f>
        <v>0</v>
      </c>
      <c r="T31" s="39">
        <f>'Yard'!$R$77</f>
        <v>0</v>
      </c>
      <c r="U31" s="39">
        <f>'Yard'!$S$77</f>
        <v>0</v>
      </c>
      <c r="V31" s="39">
        <f>'Otex'!$B$158</f>
        <v>0</v>
      </c>
      <c r="W31" s="10"/>
      <c r="X31" s="17"/>
    </row>
    <row r="32" spans="1:24">
      <c r="A32" s="4" t="s">
        <v>255</v>
      </c>
      <c r="B32" s="39">
        <f>'Yard'!$B$78</f>
        <v>0</v>
      </c>
      <c r="C32" s="39">
        <f>'Yard'!$C$78</f>
        <v>0</v>
      </c>
      <c r="D32" s="39">
        <f>'Yard'!$D$78</f>
        <v>0</v>
      </c>
      <c r="E32" s="39">
        <f>'Yard'!$E$78</f>
        <v>0</v>
      </c>
      <c r="F32" s="39">
        <f>'Yard'!$F$78</f>
        <v>0</v>
      </c>
      <c r="G32" s="39">
        <f>'Yard'!$G$78</f>
        <v>0</v>
      </c>
      <c r="H32" s="39">
        <f>'Yard'!$H$78</f>
        <v>0</v>
      </c>
      <c r="I32" s="39">
        <f>'Yard'!$I$78</f>
        <v>0</v>
      </c>
      <c r="J32" s="39">
        <f>'Yard'!$J$78</f>
        <v>0</v>
      </c>
      <c r="K32" s="10"/>
      <c r="L32" s="10"/>
      <c r="M32" s="39">
        <f>'Yard'!$K$78</f>
        <v>0</v>
      </c>
      <c r="N32" s="39">
        <f>'Yard'!$L$78</f>
        <v>0</v>
      </c>
      <c r="O32" s="39">
        <f>'Yard'!$M$78</f>
        <v>0</v>
      </c>
      <c r="P32" s="39">
        <f>'Yard'!$N$78</f>
        <v>0</v>
      </c>
      <c r="Q32" s="39">
        <f>'Yard'!$O$78</f>
        <v>0</v>
      </c>
      <c r="R32" s="39">
        <f>'Yard'!$P$78</f>
        <v>0</v>
      </c>
      <c r="S32" s="39">
        <f>'Yard'!$Q$78</f>
        <v>0</v>
      </c>
      <c r="T32" s="39">
        <f>'Yard'!$R$78</f>
        <v>0</v>
      </c>
      <c r="U32" s="39">
        <f>'Yard'!$S$78</f>
        <v>0</v>
      </c>
      <c r="V32" s="39">
        <f>'Otex'!$B$159</f>
        <v>0</v>
      </c>
      <c r="W32" s="10"/>
      <c r="X32" s="17"/>
    </row>
    <row r="33" spans="1:24">
      <c r="A33" s="4" t="s">
        <v>259</v>
      </c>
      <c r="B33" s="39">
        <f>'Yard'!$B$79</f>
        <v>0</v>
      </c>
      <c r="C33" s="39">
        <f>'Yard'!$C$79</f>
        <v>0</v>
      </c>
      <c r="D33" s="39">
        <f>'Yard'!$D$79</f>
        <v>0</v>
      </c>
      <c r="E33" s="39">
        <f>'Yard'!$E$79</f>
        <v>0</v>
      </c>
      <c r="F33" s="39">
        <f>'Yard'!$F$79</f>
        <v>0</v>
      </c>
      <c r="G33" s="39">
        <f>'Yard'!$G$79</f>
        <v>0</v>
      </c>
      <c r="H33" s="39">
        <f>'Yard'!$H$79</f>
        <v>0</v>
      </c>
      <c r="I33" s="39">
        <f>'Yard'!$I$79</f>
        <v>0</v>
      </c>
      <c r="J33" s="39">
        <f>'Yard'!$J$79</f>
        <v>0</v>
      </c>
      <c r="K33" s="10"/>
      <c r="L33" s="10"/>
      <c r="M33" s="39">
        <f>'Yard'!$K$79</f>
        <v>0</v>
      </c>
      <c r="N33" s="39">
        <f>'Yard'!$L$79</f>
        <v>0</v>
      </c>
      <c r="O33" s="39">
        <f>'Yard'!$M$79</f>
        <v>0</v>
      </c>
      <c r="P33" s="39">
        <f>'Yard'!$N$79</f>
        <v>0</v>
      </c>
      <c r="Q33" s="39">
        <f>'Yard'!$O$79</f>
        <v>0</v>
      </c>
      <c r="R33" s="39">
        <f>'Yard'!$P$79</f>
        <v>0</v>
      </c>
      <c r="S33" s="39">
        <f>'Yard'!$Q$79</f>
        <v>0</v>
      </c>
      <c r="T33" s="39">
        <f>'Yard'!$R$79</f>
        <v>0</v>
      </c>
      <c r="U33" s="39">
        <f>'Yard'!$S$79</f>
        <v>0</v>
      </c>
      <c r="V33" s="39">
        <f>'Otex'!$B$160</f>
        <v>0</v>
      </c>
      <c r="W33" s="10"/>
      <c r="X33" s="17"/>
    </row>
    <row r="34" spans="1:24">
      <c r="A34" s="4" t="s">
        <v>184</v>
      </c>
      <c r="B34" s="39">
        <f>'Yard'!$B$42</f>
        <v>0</v>
      </c>
      <c r="C34" s="39">
        <f>'Yard'!$C$42</f>
        <v>0</v>
      </c>
      <c r="D34" s="39">
        <f>'Yard'!$D$42</f>
        <v>0</v>
      </c>
      <c r="E34" s="39">
        <f>'Yard'!$E$42</f>
        <v>0</v>
      </c>
      <c r="F34" s="39">
        <f>'Yard'!$F$42</f>
        <v>0</v>
      </c>
      <c r="G34" s="39">
        <f>'Yard'!$G$42</f>
        <v>0</v>
      </c>
      <c r="H34" s="39">
        <f>'Yard'!$H$42</f>
        <v>0</v>
      </c>
      <c r="I34" s="39">
        <f>'Yard'!$I$42</f>
        <v>0</v>
      </c>
      <c r="J34" s="39">
        <f>'Yard'!$J$42</f>
        <v>0</v>
      </c>
      <c r="K34" s="10"/>
      <c r="L34" s="10"/>
      <c r="M34" s="39">
        <f>'Yard'!$K$42</f>
        <v>0</v>
      </c>
      <c r="N34" s="39">
        <f>'Yard'!$L$42</f>
        <v>0</v>
      </c>
      <c r="O34" s="39">
        <f>'Yard'!$M$42</f>
        <v>0</v>
      </c>
      <c r="P34" s="39">
        <f>'Yard'!$N$42</f>
        <v>0</v>
      </c>
      <c r="Q34" s="39">
        <f>'Yard'!$O$42</f>
        <v>0</v>
      </c>
      <c r="R34" s="39">
        <f>'Yard'!$P$42</f>
        <v>0</v>
      </c>
      <c r="S34" s="39">
        <f>'Yard'!$Q$42</f>
        <v>0</v>
      </c>
      <c r="T34" s="39">
        <f>'Yard'!$R$42</f>
        <v>0</v>
      </c>
      <c r="U34" s="39">
        <f>'Yard'!$S$42</f>
        <v>0</v>
      </c>
      <c r="V34" s="10"/>
      <c r="W34" s="10"/>
      <c r="X34" s="17"/>
    </row>
    <row r="35" spans="1:24">
      <c r="A35" s="4" t="s">
        <v>185</v>
      </c>
      <c r="B35" s="39">
        <f>'Yard'!$B$43</f>
        <v>0</v>
      </c>
      <c r="C35" s="39">
        <f>'Yard'!$C$43</f>
        <v>0</v>
      </c>
      <c r="D35" s="39">
        <f>'Yard'!$D$43</f>
        <v>0</v>
      </c>
      <c r="E35" s="39">
        <f>'Yard'!$E$43</f>
        <v>0</v>
      </c>
      <c r="F35" s="39">
        <f>'Yard'!$F$43</f>
        <v>0</v>
      </c>
      <c r="G35" s="39">
        <f>'Yard'!$G$43</f>
        <v>0</v>
      </c>
      <c r="H35" s="39">
        <f>'Yard'!$H$43</f>
        <v>0</v>
      </c>
      <c r="I35" s="39">
        <f>'Yard'!$I$43</f>
        <v>0</v>
      </c>
      <c r="J35" s="39">
        <f>'Yard'!$J$43</f>
        <v>0</v>
      </c>
      <c r="K35" s="10"/>
      <c r="L35" s="10"/>
      <c r="M35" s="39">
        <f>'Yard'!$K$43</f>
        <v>0</v>
      </c>
      <c r="N35" s="39">
        <f>'Yard'!$L$43</f>
        <v>0</v>
      </c>
      <c r="O35" s="39">
        <f>'Yard'!$M$43</f>
        <v>0</v>
      </c>
      <c r="P35" s="39">
        <f>'Yard'!$N$43</f>
        <v>0</v>
      </c>
      <c r="Q35" s="39">
        <f>'Yard'!$O$43</f>
        <v>0</v>
      </c>
      <c r="R35" s="39">
        <f>'Yard'!$P$43</f>
        <v>0</v>
      </c>
      <c r="S35" s="39">
        <f>'Yard'!$Q$43</f>
        <v>0</v>
      </c>
      <c r="T35" s="39">
        <f>'Yard'!$R$43</f>
        <v>0</v>
      </c>
      <c r="U35" s="39">
        <f>'Yard'!$S$43</f>
        <v>0</v>
      </c>
      <c r="V35" s="10"/>
      <c r="W35" s="10"/>
      <c r="X35" s="17"/>
    </row>
    <row r="36" spans="1:24">
      <c r="A36" s="4" t="s">
        <v>186</v>
      </c>
      <c r="B36" s="39">
        <f>'Yard'!$B$44</f>
        <v>0</v>
      </c>
      <c r="C36" s="39">
        <f>'Yard'!$C$44</f>
        <v>0</v>
      </c>
      <c r="D36" s="39">
        <f>'Yard'!$D$44</f>
        <v>0</v>
      </c>
      <c r="E36" s="39">
        <f>'Yard'!$E$44</f>
        <v>0</v>
      </c>
      <c r="F36" s="39">
        <f>'Yard'!$F$44</f>
        <v>0</v>
      </c>
      <c r="G36" s="39">
        <f>'Yard'!$G$44</f>
        <v>0</v>
      </c>
      <c r="H36" s="39">
        <f>'Yard'!$H$44</f>
        <v>0</v>
      </c>
      <c r="I36" s="39">
        <f>'Yard'!$I$44</f>
        <v>0</v>
      </c>
      <c r="J36" s="39">
        <f>'Yard'!$J$44</f>
        <v>0</v>
      </c>
      <c r="K36" s="10"/>
      <c r="L36" s="10"/>
      <c r="M36" s="39">
        <f>'Yard'!$K$44</f>
        <v>0</v>
      </c>
      <c r="N36" s="39">
        <f>'Yard'!$L$44</f>
        <v>0</v>
      </c>
      <c r="O36" s="39">
        <f>'Yard'!$M$44</f>
        <v>0</v>
      </c>
      <c r="P36" s="39">
        <f>'Yard'!$N$44</f>
        <v>0</v>
      </c>
      <c r="Q36" s="39">
        <f>'Yard'!$O$44</f>
        <v>0</v>
      </c>
      <c r="R36" s="39">
        <f>'Yard'!$P$44</f>
        <v>0</v>
      </c>
      <c r="S36" s="39">
        <f>'Yard'!$Q$44</f>
        <v>0</v>
      </c>
      <c r="T36" s="39">
        <f>'Yard'!$R$44</f>
        <v>0</v>
      </c>
      <c r="U36" s="39">
        <f>'Yard'!$S$44</f>
        <v>0</v>
      </c>
      <c r="V36" s="10"/>
      <c r="W36" s="10"/>
      <c r="X36" s="17"/>
    </row>
    <row r="37" spans="1:24">
      <c r="A37" s="4" t="s">
        <v>187</v>
      </c>
      <c r="B37" s="39">
        <f>'Yard'!$B$80</f>
        <v>0</v>
      </c>
      <c r="C37" s="39">
        <f>'Yard'!$C$80</f>
        <v>0</v>
      </c>
      <c r="D37" s="39">
        <f>'Yard'!$D$80</f>
        <v>0</v>
      </c>
      <c r="E37" s="39">
        <f>'Yard'!$E$80</f>
        <v>0</v>
      </c>
      <c r="F37" s="39">
        <f>'Yard'!$F$80</f>
        <v>0</v>
      </c>
      <c r="G37" s="39">
        <f>'Yard'!$G$80</f>
        <v>0</v>
      </c>
      <c r="H37" s="39">
        <f>'Yard'!$H$80</f>
        <v>0</v>
      </c>
      <c r="I37" s="39">
        <f>'Yard'!$I$80</f>
        <v>0</v>
      </c>
      <c r="J37" s="39">
        <f>'Yard'!$J$80</f>
        <v>0</v>
      </c>
      <c r="K37" s="10"/>
      <c r="L37" s="10"/>
      <c r="M37" s="39">
        <f>'Yard'!$K$80</f>
        <v>0</v>
      </c>
      <c r="N37" s="39">
        <f>'Yard'!$L$80</f>
        <v>0</v>
      </c>
      <c r="O37" s="39">
        <f>'Yard'!$M$80</f>
        <v>0</v>
      </c>
      <c r="P37" s="39">
        <f>'Yard'!$N$80</f>
        <v>0</v>
      </c>
      <c r="Q37" s="39">
        <f>'Yard'!$O$80</f>
        <v>0</v>
      </c>
      <c r="R37" s="39">
        <f>'Yard'!$P$80</f>
        <v>0</v>
      </c>
      <c r="S37" s="39">
        <f>'Yard'!$Q$80</f>
        <v>0</v>
      </c>
      <c r="T37" s="39">
        <f>'Yard'!$R$80</f>
        <v>0</v>
      </c>
      <c r="U37" s="39">
        <f>'Yard'!$S$80</f>
        <v>0</v>
      </c>
      <c r="V37" s="10"/>
      <c r="W37" s="10"/>
      <c r="X37" s="17"/>
    </row>
    <row r="38" spans="1:24">
      <c r="A38" s="4" t="s">
        <v>188</v>
      </c>
      <c r="B38" s="39">
        <f>'Yard'!$B$46</f>
        <v>0</v>
      </c>
      <c r="C38" s="39">
        <f>'Yard'!$C$46</f>
        <v>0</v>
      </c>
      <c r="D38" s="39">
        <f>'Yard'!$D$46</f>
        <v>0</v>
      </c>
      <c r="E38" s="39">
        <f>'Yard'!$E$46</f>
        <v>0</v>
      </c>
      <c r="F38" s="39">
        <f>'Yard'!$F$46</f>
        <v>0</v>
      </c>
      <c r="G38" s="39">
        <f>'Yard'!$G$46</f>
        <v>0</v>
      </c>
      <c r="H38" s="39">
        <f>'Yard'!$H$46</f>
        <v>0</v>
      </c>
      <c r="I38" s="39">
        <f>'Yard'!$I$46</f>
        <v>0</v>
      </c>
      <c r="J38" s="39">
        <f>'Yard'!$J$46</f>
        <v>0</v>
      </c>
      <c r="K38" s="10"/>
      <c r="L38" s="10"/>
      <c r="M38" s="39">
        <f>'Yard'!$K$46</f>
        <v>0</v>
      </c>
      <c r="N38" s="39">
        <f>'Yard'!$L$46</f>
        <v>0</v>
      </c>
      <c r="O38" s="39">
        <f>'Yard'!$M$46</f>
        <v>0</v>
      </c>
      <c r="P38" s="39">
        <f>'Yard'!$N$46</f>
        <v>0</v>
      </c>
      <c r="Q38" s="39">
        <f>'Yard'!$O$46</f>
        <v>0</v>
      </c>
      <c r="R38" s="39">
        <f>'Yard'!$P$46</f>
        <v>0</v>
      </c>
      <c r="S38" s="39">
        <f>'Yard'!$Q$46</f>
        <v>0</v>
      </c>
      <c r="T38" s="39">
        <f>'Yard'!$R$46</f>
        <v>0</v>
      </c>
      <c r="U38" s="39">
        <f>'Yard'!$S$46</f>
        <v>0</v>
      </c>
      <c r="V38" s="10"/>
      <c r="W38" s="10"/>
      <c r="X38" s="17"/>
    </row>
    <row r="39" spans="1:24">
      <c r="A39" s="4" t="s">
        <v>189</v>
      </c>
      <c r="B39" s="39">
        <f>'Yard'!$B$81</f>
        <v>0</v>
      </c>
      <c r="C39" s="39">
        <f>'Yard'!$C$81</f>
        <v>0</v>
      </c>
      <c r="D39" s="39">
        <f>'Yard'!$D$81</f>
        <v>0</v>
      </c>
      <c r="E39" s="39">
        <f>'Yard'!$E$81</f>
        <v>0</v>
      </c>
      <c r="F39" s="39">
        <f>'Yard'!$F$81</f>
        <v>0</v>
      </c>
      <c r="G39" s="39">
        <f>'Yard'!$G$81</f>
        <v>0</v>
      </c>
      <c r="H39" s="39">
        <f>'Yard'!$H$81</f>
        <v>0</v>
      </c>
      <c r="I39" s="39">
        <f>'Yard'!$I$81</f>
        <v>0</v>
      </c>
      <c r="J39" s="39">
        <f>'Yard'!$J$81</f>
        <v>0</v>
      </c>
      <c r="K39" s="10"/>
      <c r="L39" s="10"/>
      <c r="M39" s="39">
        <f>'Yard'!$K$81</f>
        <v>0</v>
      </c>
      <c r="N39" s="39">
        <f>'Yard'!$L$81</f>
        <v>0</v>
      </c>
      <c r="O39" s="39">
        <f>'Yard'!$M$81</f>
        <v>0</v>
      </c>
      <c r="P39" s="39">
        <f>'Yard'!$N$81</f>
        <v>0</v>
      </c>
      <c r="Q39" s="39">
        <f>'Yard'!$O$81</f>
        <v>0</v>
      </c>
      <c r="R39" s="39">
        <f>'Yard'!$P$81</f>
        <v>0</v>
      </c>
      <c r="S39" s="39">
        <f>'Yard'!$Q$81</f>
        <v>0</v>
      </c>
      <c r="T39" s="39">
        <f>'Yard'!$R$81</f>
        <v>0</v>
      </c>
      <c r="U39" s="39">
        <f>'Yard'!$S$81</f>
        <v>0</v>
      </c>
      <c r="V39" s="10"/>
      <c r="W39" s="10"/>
      <c r="X39" s="17"/>
    </row>
    <row r="40" spans="1:24">
      <c r="A40" s="4" t="s">
        <v>197</v>
      </c>
      <c r="B40" s="39">
        <f>'Yard'!$B$48</f>
        <v>0</v>
      </c>
      <c r="C40" s="39">
        <f>'Yard'!$C$48</f>
        <v>0</v>
      </c>
      <c r="D40" s="39">
        <f>'Yard'!$D$48</f>
        <v>0</v>
      </c>
      <c r="E40" s="39">
        <f>'Yard'!$E$48</f>
        <v>0</v>
      </c>
      <c r="F40" s="39">
        <f>'Yard'!$F$48</f>
        <v>0</v>
      </c>
      <c r="G40" s="39">
        <f>'Yard'!$G$48</f>
        <v>0</v>
      </c>
      <c r="H40" s="39">
        <f>'Yard'!$H$48</f>
        <v>0</v>
      </c>
      <c r="I40" s="39">
        <f>'Yard'!$I$48</f>
        <v>0</v>
      </c>
      <c r="J40" s="39">
        <f>'Yard'!$J$48</f>
        <v>0</v>
      </c>
      <c r="K40" s="10"/>
      <c r="L40" s="10"/>
      <c r="M40" s="39">
        <f>'Yard'!$K$48</f>
        <v>0</v>
      </c>
      <c r="N40" s="39">
        <f>'Yard'!$L$48</f>
        <v>0</v>
      </c>
      <c r="O40" s="39">
        <f>'Yard'!$M$48</f>
        <v>0</v>
      </c>
      <c r="P40" s="39">
        <f>'Yard'!$N$48</f>
        <v>0</v>
      </c>
      <c r="Q40" s="39">
        <f>'Yard'!$O$48</f>
        <v>0</v>
      </c>
      <c r="R40" s="39">
        <f>'Yard'!$P$48</f>
        <v>0</v>
      </c>
      <c r="S40" s="39">
        <f>'Yard'!$Q$48</f>
        <v>0</v>
      </c>
      <c r="T40" s="39">
        <f>'Yard'!$R$48</f>
        <v>0</v>
      </c>
      <c r="U40" s="39">
        <f>'Yard'!$S$48</f>
        <v>0</v>
      </c>
      <c r="V40" s="10"/>
      <c r="W40" s="10"/>
      <c r="X40" s="17"/>
    </row>
    <row r="41" spans="1:24">
      <c r="A41" s="4" t="s">
        <v>198</v>
      </c>
      <c r="B41" s="39">
        <f>'Yard'!$B$82</f>
        <v>0</v>
      </c>
      <c r="C41" s="39">
        <f>'Yard'!$C$82</f>
        <v>0</v>
      </c>
      <c r="D41" s="39">
        <f>'Yard'!$D$82</f>
        <v>0</v>
      </c>
      <c r="E41" s="39">
        <f>'Yard'!$E$82</f>
        <v>0</v>
      </c>
      <c r="F41" s="39">
        <f>'Yard'!$F$82</f>
        <v>0</v>
      </c>
      <c r="G41" s="39">
        <f>'Yard'!$G$82</f>
        <v>0</v>
      </c>
      <c r="H41" s="39">
        <f>'Yard'!$H$82</f>
        <v>0</v>
      </c>
      <c r="I41" s="39">
        <f>'Yard'!$I$82</f>
        <v>0</v>
      </c>
      <c r="J41" s="39">
        <f>'Yard'!$J$82</f>
        <v>0</v>
      </c>
      <c r="K41" s="10"/>
      <c r="L41" s="10"/>
      <c r="M41" s="39">
        <f>'Yard'!$K$82</f>
        <v>0</v>
      </c>
      <c r="N41" s="39">
        <f>'Yard'!$L$82</f>
        <v>0</v>
      </c>
      <c r="O41" s="39">
        <f>'Yard'!$M$82</f>
        <v>0</v>
      </c>
      <c r="P41" s="39">
        <f>'Yard'!$N$82</f>
        <v>0</v>
      </c>
      <c r="Q41" s="39">
        <f>'Yard'!$O$82</f>
        <v>0</v>
      </c>
      <c r="R41" s="39">
        <f>'Yard'!$P$82</f>
        <v>0</v>
      </c>
      <c r="S41" s="39">
        <f>'Yard'!$Q$82</f>
        <v>0</v>
      </c>
      <c r="T41" s="39">
        <f>'Yard'!$R$82</f>
        <v>0</v>
      </c>
      <c r="U41" s="39">
        <f>'Yard'!$S$82</f>
        <v>0</v>
      </c>
      <c r="V41" s="10"/>
      <c r="W41" s="10"/>
      <c r="X41" s="17"/>
    </row>
    <row r="43" spans="1:24" ht="21" customHeight="1">
      <c r="A43" s="1" t="s">
        <v>1061</v>
      </c>
    </row>
    <row r="44" spans="1:24">
      <c r="A44" s="2" t="s">
        <v>353</v>
      </c>
    </row>
    <row r="45" spans="1:24">
      <c r="A45" s="33" t="s">
        <v>1062</v>
      </c>
    </row>
    <row r="46" spans="1:24">
      <c r="A46" s="33" t="s">
        <v>1063</v>
      </c>
    </row>
    <row r="47" spans="1:24">
      <c r="A47" s="33" t="s">
        <v>1064</v>
      </c>
    </row>
    <row r="48" spans="1:24">
      <c r="A48" s="33" t="s">
        <v>1065</v>
      </c>
    </row>
    <row r="49" spans="1:24">
      <c r="A49" s="33" t="s">
        <v>1066</v>
      </c>
    </row>
    <row r="50" spans="1:24">
      <c r="A50" s="2" t="s">
        <v>442</v>
      </c>
    </row>
    <row r="52" spans="1:24">
      <c r="B52" s="15" t="s">
        <v>142</v>
      </c>
      <c r="C52" s="15" t="s">
        <v>308</v>
      </c>
      <c r="D52" s="15" t="s">
        <v>309</v>
      </c>
      <c r="E52" s="15" t="s">
        <v>310</v>
      </c>
      <c r="F52" s="15" t="s">
        <v>311</v>
      </c>
      <c r="G52" s="15" t="s">
        <v>312</v>
      </c>
      <c r="H52" s="15" t="s">
        <v>313</v>
      </c>
      <c r="I52" s="15" t="s">
        <v>314</v>
      </c>
      <c r="J52" s="15" t="s">
        <v>315</v>
      </c>
      <c r="K52" s="15" t="s">
        <v>465</v>
      </c>
      <c r="L52" s="15" t="s">
        <v>477</v>
      </c>
      <c r="M52" s="15" t="s">
        <v>296</v>
      </c>
      <c r="N52" s="15" t="s">
        <v>874</v>
      </c>
      <c r="O52" s="15" t="s">
        <v>875</v>
      </c>
      <c r="P52" s="15" t="s">
        <v>876</v>
      </c>
      <c r="Q52" s="15" t="s">
        <v>877</v>
      </c>
      <c r="R52" s="15" t="s">
        <v>878</v>
      </c>
      <c r="S52" s="15" t="s">
        <v>879</v>
      </c>
      <c r="T52" s="15" t="s">
        <v>880</v>
      </c>
      <c r="U52" s="15" t="s">
        <v>881</v>
      </c>
      <c r="V52" s="15" t="s">
        <v>882</v>
      </c>
      <c r="W52" s="15" t="s">
        <v>883</v>
      </c>
    </row>
    <row r="53" spans="1:24">
      <c r="A53" s="4" t="s">
        <v>174</v>
      </c>
      <c r="B53" s="10"/>
      <c r="C53" s="10"/>
      <c r="D53" s="10"/>
      <c r="E53" s="10"/>
      <c r="F53" s="10"/>
      <c r="G53" s="10"/>
      <c r="H53" s="10"/>
      <c r="I53" s="10"/>
      <c r="J53" s="10"/>
      <c r="K53" s="10"/>
      <c r="L53" s="10"/>
      <c r="M53" s="10"/>
      <c r="N53" s="10"/>
      <c r="O53" s="10"/>
      <c r="P53" s="10"/>
      <c r="Q53" s="10"/>
      <c r="R53" s="10"/>
      <c r="S53" s="10"/>
      <c r="T53" s="10"/>
      <c r="U53" s="10"/>
      <c r="V53" s="10"/>
      <c r="W53" s="10"/>
      <c r="X53" s="17"/>
    </row>
    <row r="54" spans="1:24">
      <c r="A54" s="4" t="s">
        <v>175</v>
      </c>
      <c r="B54" s="39">
        <f>'Standing'!$B$106</f>
        <v>0</v>
      </c>
      <c r="C54" s="39">
        <f>'Standing'!$C$106</f>
        <v>0</v>
      </c>
      <c r="D54" s="39">
        <f>'Standing'!$D$106</f>
        <v>0</v>
      </c>
      <c r="E54" s="39">
        <f>'Standing'!$E$106</f>
        <v>0</v>
      </c>
      <c r="F54" s="39">
        <f>'Standing'!$F$106</f>
        <v>0</v>
      </c>
      <c r="G54" s="39">
        <f>'Standing'!$G$106</f>
        <v>0</v>
      </c>
      <c r="H54" s="39">
        <f>'Standing'!$H$106</f>
        <v>0</v>
      </c>
      <c r="I54" s="39">
        <f>'Standing'!$I$106</f>
        <v>0</v>
      </c>
      <c r="J54" s="39">
        <f>'Standing'!$J$106</f>
        <v>0</v>
      </c>
      <c r="K54" s="10"/>
      <c r="L54" s="10"/>
      <c r="M54" s="39">
        <f>'Standing'!$K$106</f>
        <v>0</v>
      </c>
      <c r="N54" s="39">
        <f>'Standing'!$L$106</f>
        <v>0</v>
      </c>
      <c r="O54" s="39">
        <f>'Standing'!$M$106</f>
        <v>0</v>
      </c>
      <c r="P54" s="39">
        <f>'Standing'!$N$106</f>
        <v>0</v>
      </c>
      <c r="Q54" s="39">
        <f>'Standing'!$O$106</f>
        <v>0</v>
      </c>
      <c r="R54" s="39">
        <f>'Standing'!$P$106</f>
        <v>0</v>
      </c>
      <c r="S54" s="39">
        <f>'Standing'!$Q$106</f>
        <v>0</v>
      </c>
      <c r="T54" s="39">
        <f>'Standing'!$R$106</f>
        <v>0</v>
      </c>
      <c r="U54" s="39">
        <f>'Standing'!$S$106</f>
        <v>0</v>
      </c>
      <c r="V54" s="10"/>
      <c r="W54" s="10"/>
      <c r="X54" s="17"/>
    </row>
    <row r="55" spans="1:24">
      <c r="A55" s="4" t="s">
        <v>211</v>
      </c>
      <c r="B55" s="10"/>
      <c r="C55" s="10"/>
      <c r="D55" s="10"/>
      <c r="E55" s="10"/>
      <c r="F55" s="10"/>
      <c r="G55" s="10"/>
      <c r="H55" s="10"/>
      <c r="I55" s="10"/>
      <c r="J55" s="10"/>
      <c r="K55" s="10"/>
      <c r="L55" s="10"/>
      <c r="M55" s="10"/>
      <c r="N55" s="10"/>
      <c r="O55" s="10"/>
      <c r="P55" s="10"/>
      <c r="Q55" s="10"/>
      <c r="R55" s="10"/>
      <c r="S55" s="10"/>
      <c r="T55" s="10"/>
      <c r="U55" s="10"/>
      <c r="V55" s="10"/>
      <c r="W55" s="10"/>
      <c r="X55" s="17"/>
    </row>
    <row r="56" spans="1:24">
      <c r="A56" s="4" t="s">
        <v>176</v>
      </c>
      <c r="B56" s="10"/>
      <c r="C56" s="10"/>
      <c r="D56" s="10"/>
      <c r="E56" s="10"/>
      <c r="F56" s="10"/>
      <c r="G56" s="10"/>
      <c r="H56" s="10"/>
      <c r="I56" s="10"/>
      <c r="J56" s="10"/>
      <c r="K56" s="10"/>
      <c r="L56" s="10"/>
      <c r="M56" s="10"/>
      <c r="N56" s="10"/>
      <c r="O56" s="10"/>
      <c r="P56" s="10"/>
      <c r="Q56" s="10"/>
      <c r="R56" s="10"/>
      <c r="S56" s="10"/>
      <c r="T56" s="10"/>
      <c r="U56" s="10"/>
      <c r="V56" s="10"/>
      <c r="W56" s="10"/>
      <c r="X56" s="17"/>
    </row>
    <row r="57" spans="1:24">
      <c r="A57" s="4" t="s">
        <v>177</v>
      </c>
      <c r="B57" s="39">
        <f>'Standing'!$B$107</f>
        <v>0</v>
      </c>
      <c r="C57" s="39">
        <f>'Standing'!$C$107</f>
        <v>0</v>
      </c>
      <c r="D57" s="39">
        <f>'Standing'!$D$107</f>
        <v>0</v>
      </c>
      <c r="E57" s="39">
        <f>'Standing'!$E$107</f>
        <v>0</v>
      </c>
      <c r="F57" s="39">
        <f>'Standing'!$F$107</f>
        <v>0</v>
      </c>
      <c r="G57" s="39">
        <f>'Standing'!$G$107</f>
        <v>0</v>
      </c>
      <c r="H57" s="39">
        <f>'Standing'!$H$107</f>
        <v>0</v>
      </c>
      <c r="I57" s="39">
        <f>'Standing'!$I$107</f>
        <v>0</v>
      </c>
      <c r="J57" s="39">
        <f>'Standing'!$J$107</f>
        <v>0</v>
      </c>
      <c r="K57" s="10"/>
      <c r="L57" s="10"/>
      <c r="M57" s="39">
        <f>'Standing'!$K$107</f>
        <v>0</v>
      </c>
      <c r="N57" s="39">
        <f>'Standing'!$L$107</f>
        <v>0</v>
      </c>
      <c r="O57" s="39">
        <f>'Standing'!$M$107</f>
        <v>0</v>
      </c>
      <c r="P57" s="39">
        <f>'Standing'!$N$107</f>
        <v>0</v>
      </c>
      <c r="Q57" s="39">
        <f>'Standing'!$O$107</f>
        <v>0</v>
      </c>
      <c r="R57" s="39">
        <f>'Standing'!$P$107</f>
        <v>0</v>
      </c>
      <c r="S57" s="39">
        <f>'Standing'!$Q$107</f>
        <v>0</v>
      </c>
      <c r="T57" s="39">
        <f>'Standing'!$R$107</f>
        <v>0</v>
      </c>
      <c r="U57" s="39">
        <f>'Standing'!$S$107</f>
        <v>0</v>
      </c>
      <c r="V57" s="10"/>
      <c r="W57" s="10"/>
      <c r="X57" s="17"/>
    </row>
    <row r="58" spans="1:24">
      <c r="A58" s="4" t="s">
        <v>221</v>
      </c>
      <c r="B58" s="10"/>
      <c r="C58" s="10"/>
      <c r="D58" s="10"/>
      <c r="E58" s="10"/>
      <c r="F58" s="10"/>
      <c r="G58" s="10"/>
      <c r="H58" s="10"/>
      <c r="I58" s="10"/>
      <c r="J58" s="10"/>
      <c r="K58" s="10"/>
      <c r="L58" s="10"/>
      <c r="M58" s="10"/>
      <c r="N58" s="10"/>
      <c r="O58" s="10"/>
      <c r="P58" s="10"/>
      <c r="Q58" s="10"/>
      <c r="R58" s="10"/>
      <c r="S58" s="10"/>
      <c r="T58" s="10"/>
      <c r="U58" s="10"/>
      <c r="V58" s="10"/>
      <c r="W58" s="10"/>
      <c r="X58" s="17"/>
    </row>
    <row r="59" spans="1:24">
      <c r="A59" s="4" t="s">
        <v>178</v>
      </c>
      <c r="B59" s="39">
        <f>'Standing'!$B$108</f>
        <v>0</v>
      </c>
      <c r="C59" s="39">
        <f>'Standing'!$C$108</f>
        <v>0</v>
      </c>
      <c r="D59" s="39">
        <f>'Standing'!$D$108</f>
        <v>0</v>
      </c>
      <c r="E59" s="39">
        <f>'Standing'!$E$108</f>
        <v>0</v>
      </c>
      <c r="F59" s="39">
        <f>'Standing'!$F$108</f>
        <v>0</v>
      </c>
      <c r="G59" s="39">
        <f>'Standing'!$G$108</f>
        <v>0</v>
      </c>
      <c r="H59" s="39">
        <f>'Standing'!$H$108</f>
        <v>0</v>
      </c>
      <c r="I59" s="39">
        <f>'Standing'!$I$108</f>
        <v>0</v>
      </c>
      <c r="J59" s="39">
        <f>'Standing'!$J$108</f>
        <v>0</v>
      </c>
      <c r="K59" s="10"/>
      <c r="L59" s="10"/>
      <c r="M59" s="39">
        <f>'Standing'!$K$108</f>
        <v>0</v>
      </c>
      <c r="N59" s="39">
        <f>'Standing'!$L$108</f>
        <v>0</v>
      </c>
      <c r="O59" s="39">
        <f>'Standing'!$M$108</f>
        <v>0</v>
      </c>
      <c r="P59" s="39">
        <f>'Standing'!$N$108</f>
        <v>0</v>
      </c>
      <c r="Q59" s="39">
        <f>'Standing'!$O$108</f>
        <v>0</v>
      </c>
      <c r="R59" s="39">
        <f>'Standing'!$P$108</f>
        <v>0</v>
      </c>
      <c r="S59" s="39">
        <f>'Standing'!$Q$108</f>
        <v>0</v>
      </c>
      <c r="T59" s="39">
        <f>'Standing'!$R$108</f>
        <v>0</v>
      </c>
      <c r="U59" s="39">
        <f>'Standing'!$S$108</f>
        <v>0</v>
      </c>
      <c r="V59" s="10"/>
      <c r="W59" s="10"/>
      <c r="X59" s="17"/>
    </row>
    <row r="60" spans="1:24">
      <c r="A60" s="4" t="s">
        <v>179</v>
      </c>
      <c r="B60" s="39">
        <f>'Standing'!$B$109</f>
        <v>0</v>
      </c>
      <c r="C60" s="39">
        <f>'Standing'!$C$109</f>
        <v>0</v>
      </c>
      <c r="D60" s="39">
        <f>'Standing'!$D$109</f>
        <v>0</v>
      </c>
      <c r="E60" s="39">
        <f>'Standing'!$E$109</f>
        <v>0</v>
      </c>
      <c r="F60" s="39">
        <f>'Standing'!$F$109</f>
        <v>0</v>
      </c>
      <c r="G60" s="39">
        <f>'Standing'!$G$109</f>
        <v>0</v>
      </c>
      <c r="H60" s="39">
        <f>'Standing'!$H$109</f>
        <v>0</v>
      </c>
      <c r="I60" s="39">
        <f>'Standing'!$I$109</f>
        <v>0</v>
      </c>
      <c r="J60" s="39">
        <f>'Standing'!$J$109</f>
        <v>0</v>
      </c>
      <c r="K60" s="10"/>
      <c r="L60" s="10"/>
      <c r="M60" s="39">
        <f>'Standing'!$K$109</f>
        <v>0</v>
      </c>
      <c r="N60" s="39">
        <f>'Standing'!$L$109</f>
        <v>0</v>
      </c>
      <c r="O60" s="39">
        <f>'Standing'!$M$109</f>
        <v>0</v>
      </c>
      <c r="P60" s="39">
        <f>'Standing'!$N$109</f>
        <v>0</v>
      </c>
      <c r="Q60" s="39">
        <f>'Standing'!$O$109</f>
        <v>0</v>
      </c>
      <c r="R60" s="39">
        <f>'Standing'!$P$109</f>
        <v>0</v>
      </c>
      <c r="S60" s="39">
        <f>'Standing'!$Q$109</f>
        <v>0</v>
      </c>
      <c r="T60" s="39">
        <f>'Standing'!$R$109</f>
        <v>0</v>
      </c>
      <c r="U60" s="39">
        <f>'Standing'!$S$109</f>
        <v>0</v>
      </c>
      <c r="V60" s="10"/>
      <c r="W60" s="10"/>
      <c r="X60" s="17"/>
    </row>
    <row r="61" spans="1:24">
      <c r="A61" s="4" t="s">
        <v>195</v>
      </c>
      <c r="B61" s="39">
        <f>'Standing'!$B$110</f>
        <v>0</v>
      </c>
      <c r="C61" s="39">
        <f>'Standing'!$C$110</f>
        <v>0</v>
      </c>
      <c r="D61" s="39">
        <f>'Standing'!$D$110</f>
        <v>0</v>
      </c>
      <c r="E61" s="39">
        <f>'Standing'!$E$110</f>
        <v>0</v>
      </c>
      <c r="F61" s="39">
        <f>'Standing'!$F$110</f>
        <v>0</v>
      </c>
      <c r="G61" s="39">
        <f>'Standing'!$G$110</f>
        <v>0</v>
      </c>
      <c r="H61" s="39">
        <f>'Standing'!$H$110</f>
        <v>0</v>
      </c>
      <c r="I61" s="39">
        <f>'Standing'!$I$110</f>
        <v>0</v>
      </c>
      <c r="J61" s="39">
        <f>'Standing'!$J$110</f>
        <v>0</v>
      </c>
      <c r="K61" s="10"/>
      <c r="L61" s="10"/>
      <c r="M61" s="39">
        <f>'Standing'!$K$110</f>
        <v>0</v>
      </c>
      <c r="N61" s="39">
        <f>'Standing'!$L$110</f>
        <v>0</v>
      </c>
      <c r="O61" s="39">
        <f>'Standing'!$M$110</f>
        <v>0</v>
      </c>
      <c r="P61" s="39">
        <f>'Standing'!$N$110</f>
        <v>0</v>
      </c>
      <c r="Q61" s="39">
        <f>'Standing'!$O$110</f>
        <v>0</v>
      </c>
      <c r="R61" s="39">
        <f>'Standing'!$P$110</f>
        <v>0</v>
      </c>
      <c r="S61" s="39">
        <f>'Standing'!$Q$110</f>
        <v>0</v>
      </c>
      <c r="T61" s="39">
        <f>'Standing'!$R$110</f>
        <v>0</v>
      </c>
      <c r="U61" s="39">
        <f>'Standing'!$S$110</f>
        <v>0</v>
      </c>
      <c r="V61" s="10"/>
      <c r="W61" s="10"/>
      <c r="X61" s="17"/>
    </row>
    <row r="62" spans="1:24">
      <c r="A62" s="4" t="s">
        <v>180</v>
      </c>
      <c r="B62" s="39">
        <f>'Standing'!$B$111</f>
        <v>0</v>
      </c>
      <c r="C62" s="39">
        <f>'Standing'!$C$111</f>
        <v>0</v>
      </c>
      <c r="D62" s="39">
        <f>'Standing'!$D$111</f>
        <v>0</v>
      </c>
      <c r="E62" s="39">
        <f>'Standing'!$E$111</f>
        <v>0</v>
      </c>
      <c r="F62" s="39">
        <f>'Standing'!$F$111</f>
        <v>0</v>
      </c>
      <c r="G62" s="39">
        <f>'Standing'!$G$111</f>
        <v>0</v>
      </c>
      <c r="H62" s="39">
        <f>'Standing'!$H$111</f>
        <v>0</v>
      </c>
      <c r="I62" s="39">
        <f>'Standing'!$I$111</f>
        <v>0</v>
      </c>
      <c r="J62" s="39">
        <f>'Standing'!$J$111</f>
        <v>0</v>
      </c>
      <c r="K62" s="10"/>
      <c r="L62" s="10"/>
      <c r="M62" s="39">
        <f>'Standing'!$K$111</f>
        <v>0</v>
      </c>
      <c r="N62" s="39">
        <f>'Standing'!$L$111</f>
        <v>0</v>
      </c>
      <c r="O62" s="39">
        <f>'Standing'!$M$111</f>
        <v>0</v>
      </c>
      <c r="P62" s="39">
        <f>'Standing'!$N$111</f>
        <v>0</v>
      </c>
      <c r="Q62" s="39">
        <f>'Standing'!$O$111</f>
        <v>0</v>
      </c>
      <c r="R62" s="39">
        <f>'Standing'!$P$111</f>
        <v>0</v>
      </c>
      <c r="S62" s="39">
        <f>'Standing'!$Q$111</f>
        <v>0</v>
      </c>
      <c r="T62" s="39">
        <f>'Standing'!$R$111</f>
        <v>0</v>
      </c>
      <c r="U62" s="39">
        <f>'Standing'!$S$111</f>
        <v>0</v>
      </c>
      <c r="V62" s="10"/>
      <c r="W62" s="10"/>
      <c r="X62" s="17"/>
    </row>
    <row r="63" spans="1:24">
      <c r="A63" s="4" t="s">
        <v>181</v>
      </c>
      <c r="B63" s="39">
        <f>'Standing'!$B$112</f>
        <v>0</v>
      </c>
      <c r="C63" s="39">
        <f>'Standing'!$C$112</f>
        <v>0</v>
      </c>
      <c r="D63" s="39">
        <f>'Standing'!$D$112</f>
        <v>0</v>
      </c>
      <c r="E63" s="39">
        <f>'Standing'!$E$112</f>
        <v>0</v>
      </c>
      <c r="F63" s="39">
        <f>'Standing'!$F$112</f>
        <v>0</v>
      </c>
      <c r="G63" s="39">
        <f>'Standing'!$G$112</f>
        <v>0</v>
      </c>
      <c r="H63" s="39">
        <f>'Standing'!$H$112</f>
        <v>0</v>
      </c>
      <c r="I63" s="39">
        <f>'Standing'!$I$112</f>
        <v>0</v>
      </c>
      <c r="J63" s="39">
        <f>'Standing'!$J$112</f>
        <v>0</v>
      </c>
      <c r="K63" s="10"/>
      <c r="L63" s="10"/>
      <c r="M63" s="39">
        <f>'Standing'!$K$112</f>
        <v>0</v>
      </c>
      <c r="N63" s="39">
        <f>'Standing'!$L$112</f>
        <v>0</v>
      </c>
      <c r="O63" s="39">
        <f>'Standing'!$M$112</f>
        <v>0</v>
      </c>
      <c r="P63" s="39">
        <f>'Standing'!$N$112</f>
        <v>0</v>
      </c>
      <c r="Q63" s="39">
        <f>'Standing'!$O$112</f>
        <v>0</v>
      </c>
      <c r="R63" s="39">
        <f>'Standing'!$P$112</f>
        <v>0</v>
      </c>
      <c r="S63" s="39">
        <f>'Standing'!$Q$112</f>
        <v>0</v>
      </c>
      <c r="T63" s="39">
        <f>'Standing'!$R$112</f>
        <v>0</v>
      </c>
      <c r="U63" s="39">
        <f>'Standing'!$S$112</f>
        <v>0</v>
      </c>
      <c r="V63" s="10"/>
      <c r="W63" s="10"/>
      <c r="X63" s="17"/>
    </row>
    <row r="64" spans="1:24">
      <c r="A64" s="4" t="s">
        <v>182</v>
      </c>
      <c r="B64" s="39">
        <f>'Standing'!$B$113</f>
        <v>0</v>
      </c>
      <c r="C64" s="39">
        <f>'Standing'!$C$113</f>
        <v>0</v>
      </c>
      <c r="D64" s="39">
        <f>'Standing'!$D$113</f>
        <v>0</v>
      </c>
      <c r="E64" s="39">
        <f>'Standing'!$E$113</f>
        <v>0</v>
      </c>
      <c r="F64" s="39">
        <f>'Standing'!$F$113</f>
        <v>0</v>
      </c>
      <c r="G64" s="39">
        <f>'Standing'!$G$113</f>
        <v>0</v>
      </c>
      <c r="H64" s="39">
        <f>'Standing'!$H$113</f>
        <v>0</v>
      </c>
      <c r="I64" s="39">
        <f>'Standing'!$I$113</f>
        <v>0</v>
      </c>
      <c r="J64" s="39">
        <f>'Standing'!$J$113</f>
        <v>0</v>
      </c>
      <c r="K64" s="10"/>
      <c r="L64" s="10"/>
      <c r="M64" s="39">
        <f>'Standing'!$K$113</f>
        <v>0</v>
      </c>
      <c r="N64" s="39">
        <f>'Standing'!$L$113</f>
        <v>0</v>
      </c>
      <c r="O64" s="39">
        <f>'Standing'!$M$113</f>
        <v>0</v>
      </c>
      <c r="P64" s="39">
        <f>'Standing'!$N$113</f>
        <v>0</v>
      </c>
      <c r="Q64" s="39">
        <f>'Standing'!$O$113</f>
        <v>0</v>
      </c>
      <c r="R64" s="39">
        <f>'Standing'!$P$113</f>
        <v>0</v>
      </c>
      <c r="S64" s="39">
        <f>'Standing'!$Q$113</f>
        <v>0</v>
      </c>
      <c r="T64" s="39">
        <f>'Standing'!$R$113</f>
        <v>0</v>
      </c>
      <c r="U64" s="39">
        <f>'Standing'!$S$113</f>
        <v>0</v>
      </c>
      <c r="V64" s="10"/>
      <c r="W64" s="10"/>
      <c r="X64" s="17"/>
    </row>
    <row r="65" spans="1:24">
      <c r="A65" s="4" t="s">
        <v>183</v>
      </c>
      <c r="B65" s="39">
        <f>'Standing'!$B$114</f>
        <v>0</v>
      </c>
      <c r="C65" s="39">
        <f>'Standing'!$C$114</f>
        <v>0</v>
      </c>
      <c r="D65" s="39">
        <f>'Standing'!$D$114</f>
        <v>0</v>
      </c>
      <c r="E65" s="39">
        <f>'Standing'!$E$114</f>
        <v>0</v>
      </c>
      <c r="F65" s="39">
        <f>'Standing'!$F$114</f>
        <v>0</v>
      </c>
      <c r="G65" s="39">
        <f>'Standing'!$G$114</f>
        <v>0</v>
      </c>
      <c r="H65" s="39">
        <f>'Standing'!$H$114</f>
        <v>0</v>
      </c>
      <c r="I65" s="39">
        <f>'Standing'!$I$114</f>
        <v>0</v>
      </c>
      <c r="J65" s="39">
        <f>'Standing'!$J$114</f>
        <v>0</v>
      </c>
      <c r="K65" s="10"/>
      <c r="L65" s="10"/>
      <c r="M65" s="39">
        <f>'Standing'!$K$114</f>
        <v>0</v>
      </c>
      <c r="N65" s="39">
        <f>'Standing'!$L$114</f>
        <v>0</v>
      </c>
      <c r="O65" s="39">
        <f>'Standing'!$M$114</f>
        <v>0</v>
      </c>
      <c r="P65" s="39">
        <f>'Standing'!$N$114</f>
        <v>0</v>
      </c>
      <c r="Q65" s="39">
        <f>'Standing'!$O$114</f>
        <v>0</v>
      </c>
      <c r="R65" s="39">
        <f>'Standing'!$P$114</f>
        <v>0</v>
      </c>
      <c r="S65" s="39">
        <f>'Standing'!$Q$114</f>
        <v>0</v>
      </c>
      <c r="T65" s="39">
        <f>'Standing'!$R$114</f>
        <v>0</v>
      </c>
      <c r="U65" s="39">
        <f>'Standing'!$S$114</f>
        <v>0</v>
      </c>
      <c r="V65" s="10"/>
      <c r="W65" s="10"/>
      <c r="X65" s="17"/>
    </row>
    <row r="66" spans="1:24">
      <c r="A66" s="4" t="s">
        <v>196</v>
      </c>
      <c r="B66" s="39">
        <f>'Standing'!$B$115</f>
        <v>0</v>
      </c>
      <c r="C66" s="39">
        <f>'Standing'!$C$115</f>
        <v>0</v>
      </c>
      <c r="D66" s="39">
        <f>'Standing'!$D$115</f>
        <v>0</v>
      </c>
      <c r="E66" s="39">
        <f>'Standing'!$E$115</f>
        <v>0</v>
      </c>
      <c r="F66" s="39">
        <f>'Standing'!$F$115</f>
        <v>0</v>
      </c>
      <c r="G66" s="39">
        <f>'Standing'!$G$115</f>
        <v>0</v>
      </c>
      <c r="H66" s="39">
        <f>'Standing'!$H$115</f>
        <v>0</v>
      </c>
      <c r="I66" s="39">
        <f>'Standing'!$I$115</f>
        <v>0</v>
      </c>
      <c r="J66" s="39">
        <f>'Standing'!$J$115</f>
        <v>0</v>
      </c>
      <c r="K66" s="10"/>
      <c r="L66" s="10"/>
      <c r="M66" s="39">
        <f>'Standing'!$K$115</f>
        <v>0</v>
      </c>
      <c r="N66" s="39">
        <f>'Standing'!$L$115</f>
        <v>0</v>
      </c>
      <c r="O66" s="39">
        <f>'Standing'!$M$115</f>
        <v>0</v>
      </c>
      <c r="P66" s="39">
        <f>'Standing'!$N$115</f>
        <v>0</v>
      </c>
      <c r="Q66" s="39">
        <f>'Standing'!$O$115</f>
        <v>0</v>
      </c>
      <c r="R66" s="39">
        <f>'Standing'!$P$115</f>
        <v>0</v>
      </c>
      <c r="S66" s="39">
        <f>'Standing'!$Q$115</f>
        <v>0</v>
      </c>
      <c r="T66" s="39">
        <f>'Standing'!$R$115</f>
        <v>0</v>
      </c>
      <c r="U66" s="39">
        <f>'Standing'!$S$115</f>
        <v>0</v>
      </c>
      <c r="V66" s="10"/>
      <c r="W66" s="10"/>
      <c r="X66" s="17"/>
    </row>
    <row r="67" spans="1:24">
      <c r="A67" s="4" t="s">
        <v>243</v>
      </c>
      <c r="B67" s="10"/>
      <c r="C67" s="10"/>
      <c r="D67" s="10"/>
      <c r="E67" s="10"/>
      <c r="F67" s="10"/>
      <c r="G67" s="10"/>
      <c r="H67" s="10"/>
      <c r="I67" s="10"/>
      <c r="J67" s="10"/>
      <c r="K67" s="10"/>
      <c r="L67" s="10"/>
      <c r="M67" s="10"/>
      <c r="N67" s="10"/>
      <c r="O67" s="10"/>
      <c r="P67" s="10"/>
      <c r="Q67" s="10"/>
      <c r="R67" s="10"/>
      <c r="S67" s="10"/>
      <c r="T67" s="10"/>
      <c r="U67" s="10"/>
      <c r="V67" s="10"/>
      <c r="W67" s="10"/>
      <c r="X67" s="17"/>
    </row>
    <row r="68" spans="1:24">
      <c r="A68" s="4" t="s">
        <v>247</v>
      </c>
      <c r="B68" s="10"/>
      <c r="C68" s="10"/>
      <c r="D68" s="10"/>
      <c r="E68" s="10"/>
      <c r="F68" s="10"/>
      <c r="G68" s="10"/>
      <c r="H68" s="10"/>
      <c r="I68" s="10"/>
      <c r="J68" s="10"/>
      <c r="K68" s="10"/>
      <c r="L68" s="10"/>
      <c r="M68" s="10"/>
      <c r="N68" s="10"/>
      <c r="O68" s="10"/>
      <c r="P68" s="10"/>
      <c r="Q68" s="10"/>
      <c r="R68" s="10"/>
      <c r="S68" s="10"/>
      <c r="T68" s="10"/>
      <c r="U68" s="10"/>
      <c r="V68" s="10"/>
      <c r="W68" s="10"/>
      <c r="X68" s="17"/>
    </row>
    <row r="69" spans="1:24">
      <c r="A69" s="4" t="s">
        <v>251</v>
      </c>
      <c r="B69" s="10"/>
      <c r="C69" s="10"/>
      <c r="D69" s="10"/>
      <c r="E69" s="10"/>
      <c r="F69" s="10"/>
      <c r="G69" s="10"/>
      <c r="H69" s="10"/>
      <c r="I69" s="10"/>
      <c r="J69" s="10"/>
      <c r="K69" s="10"/>
      <c r="L69" s="10"/>
      <c r="M69" s="10"/>
      <c r="N69" s="10"/>
      <c r="O69" s="10"/>
      <c r="P69" s="10"/>
      <c r="Q69" s="10"/>
      <c r="R69" s="10"/>
      <c r="S69" s="10"/>
      <c r="T69" s="10"/>
      <c r="U69" s="10"/>
      <c r="V69" s="10"/>
      <c r="W69" s="10"/>
      <c r="X69" s="17"/>
    </row>
    <row r="70" spans="1:24">
      <c r="A70" s="4" t="s">
        <v>255</v>
      </c>
      <c r="B70" s="10"/>
      <c r="C70" s="10"/>
      <c r="D70" s="10"/>
      <c r="E70" s="10"/>
      <c r="F70" s="10"/>
      <c r="G70" s="10"/>
      <c r="H70" s="10"/>
      <c r="I70" s="10"/>
      <c r="J70" s="10"/>
      <c r="K70" s="10"/>
      <c r="L70" s="10"/>
      <c r="M70" s="10"/>
      <c r="N70" s="10"/>
      <c r="O70" s="10"/>
      <c r="P70" s="10"/>
      <c r="Q70" s="10"/>
      <c r="R70" s="10"/>
      <c r="S70" s="10"/>
      <c r="T70" s="10"/>
      <c r="U70" s="10"/>
      <c r="V70" s="10"/>
      <c r="W70" s="10"/>
      <c r="X70" s="17"/>
    </row>
    <row r="71" spans="1:24">
      <c r="A71" s="4" t="s">
        <v>259</v>
      </c>
      <c r="B71" s="39">
        <f>'Yard'!$B$104</f>
        <v>0</v>
      </c>
      <c r="C71" s="39">
        <f>'Yard'!$C$104</f>
        <v>0</v>
      </c>
      <c r="D71" s="39">
        <f>'Yard'!$D$104</f>
        <v>0</v>
      </c>
      <c r="E71" s="39">
        <f>'Yard'!$E$104</f>
        <v>0</v>
      </c>
      <c r="F71" s="39">
        <f>'Yard'!$F$104</f>
        <v>0</v>
      </c>
      <c r="G71" s="39">
        <f>'Yard'!$G$104</f>
        <v>0</v>
      </c>
      <c r="H71" s="39">
        <f>'Yard'!$H$104</f>
        <v>0</v>
      </c>
      <c r="I71" s="39">
        <f>'Yard'!$I$104</f>
        <v>0</v>
      </c>
      <c r="J71" s="39">
        <f>'Yard'!$J$104</f>
        <v>0</v>
      </c>
      <c r="K71" s="10"/>
      <c r="L71" s="10"/>
      <c r="M71" s="39">
        <f>'Yard'!$K$104</f>
        <v>0</v>
      </c>
      <c r="N71" s="39">
        <f>'Yard'!$L$104</f>
        <v>0</v>
      </c>
      <c r="O71" s="39">
        <f>'Yard'!$M$104</f>
        <v>0</v>
      </c>
      <c r="P71" s="39">
        <f>'Yard'!$N$104</f>
        <v>0</v>
      </c>
      <c r="Q71" s="39">
        <f>'Yard'!$O$104</f>
        <v>0</v>
      </c>
      <c r="R71" s="39">
        <f>'Yard'!$P$104</f>
        <v>0</v>
      </c>
      <c r="S71" s="39">
        <f>'Yard'!$Q$104</f>
        <v>0</v>
      </c>
      <c r="T71" s="39">
        <f>'Yard'!$R$104</f>
        <v>0</v>
      </c>
      <c r="U71" s="39">
        <f>'Yard'!$S$104</f>
        <v>0</v>
      </c>
      <c r="V71" s="39">
        <f>'Otex'!$B$160</f>
        <v>0</v>
      </c>
      <c r="W71" s="10"/>
      <c r="X71" s="17"/>
    </row>
    <row r="72" spans="1:24">
      <c r="A72" s="4" t="s">
        <v>184</v>
      </c>
      <c r="B72" s="10"/>
      <c r="C72" s="10"/>
      <c r="D72" s="10"/>
      <c r="E72" s="10"/>
      <c r="F72" s="10"/>
      <c r="G72" s="10"/>
      <c r="H72" s="10"/>
      <c r="I72" s="10"/>
      <c r="J72" s="10"/>
      <c r="K72" s="10"/>
      <c r="L72" s="10"/>
      <c r="M72" s="10"/>
      <c r="N72" s="10"/>
      <c r="O72" s="10"/>
      <c r="P72" s="10"/>
      <c r="Q72" s="10"/>
      <c r="R72" s="10"/>
      <c r="S72" s="10"/>
      <c r="T72" s="10"/>
      <c r="U72" s="10"/>
      <c r="V72" s="10"/>
      <c r="W72" s="10"/>
      <c r="X72" s="17"/>
    </row>
    <row r="73" spans="1:24">
      <c r="A73" s="4" t="s">
        <v>185</v>
      </c>
      <c r="B73" s="10"/>
      <c r="C73" s="10"/>
      <c r="D73" s="10"/>
      <c r="E73" s="10"/>
      <c r="F73" s="10"/>
      <c r="G73" s="10"/>
      <c r="H73" s="10"/>
      <c r="I73" s="10"/>
      <c r="J73" s="10"/>
      <c r="K73" s="10"/>
      <c r="L73" s="10"/>
      <c r="M73" s="10"/>
      <c r="N73" s="10"/>
      <c r="O73" s="10"/>
      <c r="P73" s="10"/>
      <c r="Q73" s="10"/>
      <c r="R73" s="10"/>
      <c r="S73" s="10"/>
      <c r="T73" s="10"/>
      <c r="U73" s="10"/>
      <c r="V73" s="10"/>
      <c r="W73" s="10"/>
      <c r="X73" s="17"/>
    </row>
    <row r="74" spans="1:24">
      <c r="A74" s="4" t="s">
        <v>186</v>
      </c>
      <c r="B74" s="10"/>
      <c r="C74" s="10"/>
      <c r="D74" s="10"/>
      <c r="E74" s="10"/>
      <c r="F74" s="10"/>
      <c r="G74" s="10"/>
      <c r="H74" s="10"/>
      <c r="I74" s="10"/>
      <c r="J74" s="10"/>
      <c r="K74" s="10"/>
      <c r="L74" s="10"/>
      <c r="M74" s="10"/>
      <c r="N74" s="10"/>
      <c r="O74" s="10"/>
      <c r="P74" s="10"/>
      <c r="Q74" s="10"/>
      <c r="R74" s="10"/>
      <c r="S74" s="10"/>
      <c r="T74" s="10"/>
      <c r="U74" s="10"/>
      <c r="V74" s="10"/>
      <c r="W74" s="10"/>
      <c r="X74" s="17"/>
    </row>
    <row r="75" spans="1:24">
      <c r="A75" s="4" t="s">
        <v>187</v>
      </c>
      <c r="B75" s="39">
        <f>'Yard'!$B$105</f>
        <v>0</v>
      </c>
      <c r="C75" s="39">
        <f>'Yard'!$C$105</f>
        <v>0</v>
      </c>
      <c r="D75" s="39">
        <f>'Yard'!$D$105</f>
        <v>0</v>
      </c>
      <c r="E75" s="39">
        <f>'Yard'!$E$105</f>
        <v>0</v>
      </c>
      <c r="F75" s="39">
        <f>'Yard'!$F$105</f>
        <v>0</v>
      </c>
      <c r="G75" s="39">
        <f>'Yard'!$G$105</f>
        <v>0</v>
      </c>
      <c r="H75" s="39">
        <f>'Yard'!$H$105</f>
        <v>0</v>
      </c>
      <c r="I75" s="39">
        <f>'Yard'!$I$105</f>
        <v>0</v>
      </c>
      <c r="J75" s="39">
        <f>'Yard'!$J$105</f>
        <v>0</v>
      </c>
      <c r="K75" s="10"/>
      <c r="L75" s="10"/>
      <c r="M75" s="39">
        <f>'Yard'!$K$105</f>
        <v>0</v>
      </c>
      <c r="N75" s="39">
        <f>'Yard'!$L$105</f>
        <v>0</v>
      </c>
      <c r="O75" s="39">
        <f>'Yard'!$M$105</f>
        <v>0</v>
      </c>
      <c r="P75" s="39">
        <f>'Yard'!$N$105</f>
        <v>0</v>
      </c>
      <c r="Q75" s="39">
        <f>'Yard'!$O$105</f>
        <v>0</v>
      </c>
      <c r="R75" s="39">
        <f>'Yard'!$P$105</f>
        <v>0</v>
      </c>
      <c r="S75" s="39">
        <f>'Yard'!$Q$105</f>
        <v>0</v>
      </c>
      <c r="T75" s="39">
        <f>'Yard'!$R$105</f>
        <v>0</v>
      </c>
      <c r="U75" s="39">
        <f>'Yard'!$S$105</f>
        <v>0</v>
      </c>
      <c r="V75" s="10"/>
      <c r="W75" s="10"/>
      <c r="X75" s="17"/>
    </row>
    <row r="76" spans="1:24">
      <c r="A76" s="4" t="s">
        <v>188</v>
      </c>
      <c r="B76" s="10"/>
      <c r="C76" s="10"/>
      <c r="D76" s="10"/>
      <c r="E76" s="10"/>
      <c r="F76" s="10"/>
      <c r="G76" s="10"/>
      <c r="H76" s="10"/>
      <c r="I76" s="10"/>
      <c r="J76" s="10"/>
      <c r="K76" s="10"/>
      <c r="L76" s="10"/>
      <c r="M76" s="10"/>
      <c r="N76" s="10"/>
      <c r="O76" s="10"/>
      <c r="P76" s="10"/>
      <c r="Q76" s="10"/>
      <c r="R76" s="10"/>
      <c r="S76" s="10"/>
      <c r="T76" s="10"/>
      <c r="U76" s="10"/>
      <c r="V76" s="10"/>
      <c r="W76" s="10"/>
      <c r="X76" s="17"/>
    </row>
    <row r="77" spans="1:24">
      <c r="A77" s="4" t="s">
        <v>189</v>
      </c>
      <c r="B77" s="39">
        <f>'Yard'!$B$106</f>
        <v>0</v>
      </c>
      <c r="C77" s="39">
        <f>'Yard'!$C$106</f>
        <v>0</v>
      </c>
      <c r="D77" s="39">
        <f>'Yard'!$D$106</f>
        <v>0</v>
      </c>
      <c r="E77" s="39">
        <f>'Yard'!$E$106</f>
        <v>0</v>
      </c>
      <c r="F77" s="39">
        <f>'Yard'!$F$106</f>
        <v>0</v>
      </c>
      <c r="G77" s="39">
        <f>'Yard'!$G$106</f>
        <v>0</v>
      </c>
      <c r="H77" s="39">
        <f>'Yard'!$H$106</f>
        <v>0</v>
      </c>
      <c r="I77" s="39">
        <f>'Yard'!$I$106</f>
        <v>0</v>
      </c>
      <c r="J77" s="39">
        <f>'Yard'!$J$106</f>
        <v>0</v>
      </c>
      <c r="K77" s="10"/>
      <c r="L77" s="10"/>
      <c r="M77" s="39">
        <f>'Yard'!$K$106</f>
        <v>0</v>
      </c>
      <c r="N77" s="39">
        <f>'Yard'!$L$106</f>
        <v>0</v>
      </c>
      <c r="O77" s="39">
        <f>'Yard'!$M$106</f>
        <v>0</v>
      </c>
      <c r="P77" s="39">
        <f>'Yard'!$N$106</f>
        <v>0</v>
      </c>
      <c r="Q77" s="39">
        <f>'Yard'!$O$106</f>
        <v>0</v>
      </c>
      <c r="R77" s="39">
        <f>'Yard'!$P$106</f>
        <v>0</v>
      </c>
      <c r="S77" s="39">
        <f>'Yard'!$Q$106</f>
        <v>0</v>
      </c>
      <c r="T77" s="39">
        <f>'Yard'!$R$106</f>
        <v>0</v>
      </c>
      <c r="U77" s="39">
        <f>'Yard'!$S$106</f>
        <v>0</v>
      </c>
      <c r="V77" s="10"/>
      <c r="W77" s="10"/>
      <c r="X77" s="17"/>
    </row>
    <row r="78" spans="1:24">
      <c r="A78" s="4" t="s">
        <v>197</v>
      </c>
      <c r="B78" s="10"/>
      <c r="C78" s="10"/>
      <c r="D78" s="10"/>
      <c r="E78" s="10"/>
      <c r="F78" s="10"/>
      <c r="G78" s="10"/>
      <c r="H78" s="10"/>
      <c r="I78" s="10"/>
      <c r="J78" s="10"/>
      <c r="K78" s="10"/>
      <c r="L78" s="10"/>
      <c r="M78" s="10"/>
      <c r="N78" s="10"/>
      <c r="O78" s="10"/>
      <c r="P78" s="10"/>
      <c r="Q78" s="10"/>
      <c r="R78" s="10"/>
      <c r="S78" s="10"/>
      <c r="T78" s="10"/>
      <c r="U78" s="10"/>
      <c r="V78" s="10"/>
      <c r="W78" s="10"/>
      <c r="X78" s="17"/>
    </row>
    <row r="79" spans="1:24">
      <c r="A79" s="4" t="s">
        <v>198</v>
      </c>
      <c r="B79" s="39">
        <f>'Yard'!$B$107</f>
        <v>0</v>
      </c>
      <c r="C79" s="39">
        <f>'Yard'!$C$107</f>
        <v>0</v>
      </c>
      <c r="D79" s="39">
        <f>'Yard'!$D$107</f>
        <v>0</v>
      </c>
      <c r="E79" s="39">
        <f>'Yard'!$E$107</f>
        <v>0</v>
      </c>
      <c r="F79" s="39">
        <f>'Yard'!$F$107</f>
        <v>0</v>
      </c>
      <c r="G79" s="39">
        <f>'Yard'!$G$107</f>
        <v>0</v>
      </c>
      <c r="H79" s="39">
        <f>'Yard'!$H$107</f>
        <v>0</v>
      </c>
      <c r="I79" s="39">
        <f>'Yard'!$I$107</f>
        <v>0</v>
      </c>
      <c r="J79" s="39">
        <f>'Yard'!$J$107</f>
        <v>0</v>
      </c>
      <c r="K79" s="10"/>
      <c r="L79" s="10"/>
      <c r="M79" s="39">
        <f>'Yard'!$K$107</f>
        <v>0</v>
      </c>
      <c r="N79" s="39">
        <f>'Yard'!$L$107</f>
        <v>0</v>
      </c>
      <c r="O79" s="39">
        <f>'Yard'!$M$107</f>
        <v>0</v>
      </c>
      <c r="P79" s="39">
        <f>'Yard'!$N$107</f>
        <v>0</v>
      </c>
      <c r="Q79" s="39">
        <f>'Yard'!$O$107</f>
        <v>0</v>
      </c>
      <c r="R79" s="39">
        <f>'Yard'!$P$107</f>
        <v>0</v>
      </c>
      <c r="S79" s="39">
        <f>'Yard'!$Q$107</f>
        <v>0</v>
      </c>
      <c r="T79" s="39">
        <f>'Yard'!$R$107</f>
        <v>0</v>
      </c>
      <c r="U79" s="39">
        <f>'Yard'!$S$107</f>
        <v>0</v>
      </c>
      <c r="V79" s="10"/>
      <c r="W79" s="10"/>
      <c r="X79" s="17"/>
    </row>
    <row r="81" spans="1:24" ht="21" customHeight="1">
      <c r="A81" s="1" t="s">
        <v>1067</v>
      </c>
    </row>
    <row r="82" spans="1:24">
      <c r="A82" s="2" t="s">
        <v>353</v>
      </c>
    </row>
    <row r="83" spans="1:24">
      <c r="A83" s="33" t="s">
        <v>1068</v>
      </c>
    </row>
    <row r="84" spans="1:24">
      <c r="A84" s="33" t="s">
        <v>1069</v>
      </c>
    </row>
    <row r="85" spans="1:24">
      <c r="A85" s="33" t="s">
        <v>1070</v>
      </c>
    </row>
    <row r="86" spans="1:24">
      <c r="A86" s="33" t="s">
        <v>1071</v>
      </c>
    </row>
    <row r="87" spans="1:24">
      <c r="A87" s="33" t="s">
        <v>1072</v>
      </c>
    </row>
    <row r="88" spans="1:24">
      <c r="A88" s="2" t="s">
        <v>442</v>
      </c>
    </row>
    <row r="90" spans="1:24">
      <c r="B90" s="15" t="s">
        <v>142</v>
      </c>
      <c r="C90" s="15" t="s">
        <v>308</v>
      </c>
      <c r="D90" s="15" t="s">
        <v>309</v>
      </c>
      <c r="E90" s="15" t="s">
        <v>310</v>
      </c>
      <c r="F90" s="15" t="s">
        <v>311</v>
      </c>
      <c r="G90" s="15" t="s">
        <v>312</v>
      </c>
      <c r="H90" s="15" t="s">
        <v>313</v>
      </c>
      <c r="I90" s="15" t="s">
        <v>314</v>
      </c>
      <c r="J90" s="15" t="s">
        <v>315</v>
      </c>
      <c r="K90" s="15" t="s">
        <v>465</v>
      </c>
      <c r="L90" s="15" t="s">
        <v>477</v>
      </c>
      <c r="M90" s="15" t="s">
        <v>296</v>
      </c>
      <c r="N90" s="15" t="s">
        <v>874</v>
      </c>
      <c r="O90" s="15" t="s">
        <v>875</v>
      </c>
      <c r="P90" s="15" t="s">
        <v>876</v>
      </c>
      <c r="Q90" s="15" t="s">
        <v>877</v>
      </c>
      <c r="R90" s="15" t="s">
        <v>878</v>
      </c>
      <c r="S90" s="15" t="s">
        <v>879</v>
      </c>
      <c r="T90" s="15" t="s">
        <v>880</v>
      </c>
      <c r="U90" s="15" t="s">
        <v>881</v>
      </c>
      <c r="V90" s="15" t="s">
        <v>882</v>
      </c>
      <c r="W90" s="15" t="s">
        <v>883</v>
      </c>
    </row>
    <row r="91" spans="1:24">
      <c r="A91" s="4" t="s">
        <v>174</v>
      </c>
      <c r="B91" s="10"/>
      <c r="C91" s="10"/>
      <c r="D91" s="10"/>
      <c r="E91" s="10"/>
      <c r="F91" s="10"/>
      <c r="G91" s="10"/>
      <c r="H91" s="10"/>
      <c r="I91" s="10"/>
      <c r="J91" s="10"/>
      <c r="K91" s="10"/>
      <c r="L91" s="10"/>
      <c r="M91" s="10"/>
      <c r="N91" s="10"/>
      <c r="O91" s="10"/>
      <c r="P91" s="10"/>
      <c r="Q91" s="10"/>
      <c r="R91" s="10"/>
      <c r="S91" s="10"/>
      <c r="T91" s="10"/>
      <c r="U91" s="10"/>
      <c r="V91" s="10"/>
      <c r="W91" s="10"/>
      <c r="X91" s="17"/>
    </row>
    <row r="92" spans="1:24">
      <c r="A92" s="4" t="s">
        <v>175</v>
      </c>
      <c r="B92" s="10"/>
      <c r="C92" s="10"/>
      <c r="D92" s="10"/>
      <c r="E92" s="10"/>
      <c r="F92" s="10"/>
      <c r="G92" s="10"/>
      <c r="H92" s="10"/>
      <c r="I92" s="10"/>
      <c r="J92" s="10"/>
      <c r="K92" s="10"/>
      <c r="L92" s="10"/>
      <c r="M92" s="10"/>
      <c r="N92" s="10"/>
      <c r="O92" s="10"/>
      <c r="P92" s="10"/>
      <c r="Q92" s="10"/>
      <c r="R92" s="10"/>
      <c r="S92" s="10"/>
      <c r="T92" s="10"/>
      <c r="U92" s="10"/>
      <c r="V92" s="10"/>
      <c r="W92" s="10"/>
      <c r="X92" s="17"/>
    </row>
    <row r="93" spans="1:24">
      <c r="A93" s="4" t="s">
        <v>211</v>
      </c>
      <c r="B93" s="10"/>
      <c r="C93" s="10"/>
      <c r="D93" s="10"/>
      <c r="E93" s="10"/>
      <c r="F93" s="10"/>
      <c r="G93" s="10"/>
      <c r="H93" s="10"/>
      <c r="I93" s="10"/>
      <c r="J93" s="10"/>
      <c r="K93" s="10"/>
      <c r="L93" s="10"/>
      <c r="M93" s="10"/>
      <c r="N93" s="10"/>
      <c r="O93" s="10"/>
      <c r="P93" s="10"/>
      <c r="Q93" s="10"/>
      <c r="R93" s="10"/>
      <c r="S93" s="10"/>
      <c r="T93" s="10"/>
      <c r="U93" s="10"/>
      <c r="V93" s="10"/>
      <c r="W93" s="10"/>
      <c r="X93" s="17"/>
    </row>
    <row r="94" spans="1:24">
      <c r="A94" s="4" t="s">
        <v>176</v>
      </c>
      <c r="B94" s="10"/>
      <c r="C94" s="10"/>
      <c r="D94" s="10"/>
      <c r="E94" s="10"/>
      <c r="F94" s="10"/>
      <c r="G94" s="10"/>
      <c r="H94" s="10"/>
      <c r="I94" s="10"/>
      <c r="J94" s="10"/>
      <c r="K94" s="10"/>
      <c r="L94" s="10"/>
      <c r="M94" s="10"/>
      <c r="N94" s="10"/>
      <c r="O94" s="10"/>
      <c r="P94" s="10"/>
      <c r="Q94" s="10"/>
      <c r="R94" s="10"/>
      <c r="S94" s="10"/>
      <c r="T94" s="10"/>
      <c r="U94" s="10"/>
      <c r="V94" s="10"/>
      <c r="W94" s="10"/>
      <c r="X94" s="17"/>
    </row>
    <row r="95" spans="1:24">
      <c r="A95" s="4" t="s">
        <v>177</v>
      </c>
      <c r="B95" s="10"/>
      <c r="C95" s="10"/>
      <c r="D95" s="10"/>
      <c r="E95" s="10"/>
      <c r="F95" s="10"/>
      <c r="G95" s="10"/>
      <c r="H95" s="10"/>
      <c r="I95" s="10"/>
      <c r="J95" s="10"/>
      <c r="K95" s="10"/>
      <c r="L95" s="10"/>
      <c r="M95" s="10"/>
      <c r="N95" s="10"/>
      <c r="O95" s="10"/>
      <c r="P95" s="10"/>
      <c r="Q95" s="10"/>
      <c r="R95" s="10"/>
      <c r="S95" s="10"/>
      <c r="T95" s="10"/>
      <c r="U95" s="10"/>
      <c r="V95" s="10"/>
      <c r="W95" s="10"/>
      <c r="X95" s="17"/>
    </row>
    <row r="96" spans="1:24">
      <c r="A96" s="4" t="s">
        <v>221</v>
      </c>
      <c r="B96" s="10"/>
      <c r="C96" s="10"/>
      <c r="D96" s="10"/>
      <c r="E96" s="10"/>
      <c r="F96" s="10"/>
      <c r="G96" s="10"/>
      <c r="H96" s="10"/>
      <c r="I96" s="10"/>
      <c r="J96" s="10"/>
      <c r="K96" s="10"/>
      <c r="L96" s="10"/>
      <c r="M96" s="10"/>
      <c r="N96" s="10"/>
      <c r="O96" s="10"/>
      <c r="P96" s="10"/>
      <c r="Q96" s="10"/>
      <c r="R96" s="10"/>
      <c r="S96" s="10"/>
      <c r="T96" s="10"/>
      <c r="U96" s="10"/>
      <c r="V96" s="10"/>
      <c r="W96" s="10"/>
      <c r="X96" s="17"/>
    </row>
    <row r="97" spans="1:24">
      <c r="A97" s="4" t="s">
        <v>178</v>
      </c>
      <c r="B97" s="10"/>
      <c r="C97" s="10"/>
      <c r="D97" s="10"/>
      <c r="E97" s="10"/>
      <c r="F97" s="10"/>
      <c r="G97" s="10"/>
      <c r="H97" s="10"/>
      <c r="I97" s="10"/>
      <c r="J97" s="10"/>
      <c r="K97" s="10"/>
      <c r="L97" s="10"/>
      <c r="M97" s="10"/>
      <c r="N97" s="10"/>
      <c r="O97" s="10"/>
      <c r="P97" s="10"/>
      <c r="Q97" s="10"/>
      <c r="R97" s="10"/>
      <c r="S97" s="10"/>
      <c r="T97" s="10"/>
      <c r="U97" s="10"/>
      <c r="V97" s="10"/>
      <c r="W97" s="10"/>
      <c r="X97" s="17"/>
    </row>
    <row r="98" spans="1:24">
      <c r="A98" s="4" t="s">
        <v>179</v>
      </c>
      <c r="B98" s="10"/>
      <c r="C98" s="10"/>
      <c r="D98" s="10"/>
      <c r="E98" s="10"/>
      <c r="F98" s="10"/>
      <c r="G98" s="10"/>
      <c r="H98" s="10"/>
      <c r="I98" s="10"/>
      <c r="J98" s="10"/>
      <c r="K98" s="10"/>
      <c r="L98" s="10"/>
      <c r="M98" s="10"/>
      <c r="N98" s="10"/>
      <c r="O98" s="10"/>
      <c r="P98" s="10"/>
      <c r="Q98" s="10"/>
      <c r="R98" s="10"/>
      <c r="S98" s="10"/>
      <c r="T98" s="10"/>
      <c r="U98" s="10"/>
      <c r="V98" s="10"/>
      <c r="W98" s="10"/>
      <c r="X98" s="17"/>
    </row>
    <row r="99" spans="1:24">
      <c r="A99" s="4" t="s">
        <v>195</v>
      </c>
      <c r="B99" s="10"/>
      <c r="C99" s="10"/>
      <c r="D99" s="10"/>
      <c r="E99" s="10"/>
      <c r="F99" s="10"/>
      <c r="G99" s="10"/>
      <c r="H99" s="10"/>
      <c r="I99" s="10"/>
      <c r="J99" s="10"/>
      <c r="K99" s="10"/>
      <c r="L99" s="10"/>
      <c r="M99" s="10"/>
      <c r="N99" s="10"/>
      <c r="O99" s="10"/>
      <c r="P99" s="10"/>
      <c r="Q99" s="10"/>
      <c r="R99" s="10"/>
      <c r="S99" s="10"/>
      <c r="T99" s="10"/>
      <c r="U99" s="10"/>
      <c r="V99" s="10"/>
      <c r="W99" s="10"/>
      <c r="X99" s="17"/>
    </row>
    <row r="100" spans="1:24">
      <c r="A100" s="4" t="s">
        <v>180</v>
      </c>
      <c r="B100" s="39">
        <f>'Standing'!$B$125</f>
        <v>0</v>
      </c>
      <c r="C100" s="39">
        <f>'Standing'!$C$125</f>
        <v>0</v>
      </c>
      <c r="D100" s="39">
        <f>'Standing'!$D$125</f>
        <v>0</v>
      </c>
      <c r="E100" s="39">
        <f>'Standing'!$E$125</f>
        <v>0</v>
      </c>
      <c r="F100" s="39">
        <f>'Standing'!$F$125</f>
        <v>0</v>
      </c>
      <c r="G100" s="39">
        <f>'Standing'!$G$125</f>
        <v>0</v>
      </c>
      <c r="H100" s="39">
        <f>'Standing'!$H$125</f>
        <v>0</v>
      </c>
      <c r="I100" s="39">
        <f>'Standing'!$I$125</f>
        <v>0</v>
      </c>
      <c r="J100" s="39">
        <f>'Standing'!$J$125</f>
        <v>0</v>
      </c>
      <c r="K100" s="10"/>
      <c r="L100" s="10"/>
      <c r="M100" s="39">
        <f>'Standing'!$K$125</f>
        <v>0</v>
      </c>
      <c r="N100" s="39">
        <f>'Standing'!$L$125</f>
        <v>0</v>
      </c>
      <c r="O100" s="39">
        <f>'Standing'!$M$125</f>
        <v>0</v>
      </c>
      <c r="P100" s="39">
        <f>'Standing'!$N$125</f>
        <v>0</v>
      </c>
      <c r="Q100" s="39">
        <f>'Standing'!$O$125</f>
        <v>0</v>
      </c>
      <c r="R100" s="39">
        <f>'Standing'!$P$125</f>
        <v>0</v>
      </c>
      <c r="S100" s="39">
        <f>'Standing'!$Q$125</f>
        <v>0</v>
      </c>
      <c r="T100" s="39">
        <f>'Standing'!$R$125</f>
        <v>0</v>
      </c>
      <c r="U100" s="39">
        <f>'Standing'!$S$125</f>
        <v>0</v>
      </c>
      <c r="V100" s="10"/>
      <c r="W100" s="10"/>
      <c r="X100" s="17"/>
    </row>
    <row r="101" spans="1:24">
      <c r="A101" s="4" t="s">
        <v>181</v>
      </c>
      <c r="B101" s="39">
        <f>'Standing'!$B$126</f>
        <v>0</v>
      </c>
      <c r="C101" s="39">
        <f>'Standing'!$C$126</f>
        <v>0</v>
      </c>
      <c r="D101" s="39">
        <f>'Standing'!$D$126</f>
        <v>0</v>
      </c>
      <c r="E101" s="39">
        <f>'Standing'!$E$126</f>
        <v>0</v>
      </c>
      <c r="F101" s="39">
        <f>'Standing'!$F$126</f>
        <v>0</v>
      </c>
      <c r="G101" s="39">
        <f>'Standing'!$G$126</f>
        <v>0</v>
      </c>
      <c r="H101" s="39">
        <f>'Standing'!$H$126</f>
        <v>0</v>
      </c>
      <c r="I101" s="39">
        <f>'Standing'!$I$126</f>
        <v>0</v>
      </c>
      <c r="J101" s="39">
        <f>'Standing'!$J$126</f>
        <v>0</v>
      </c>
      <c r="K101" s="10"/>
      <c r="L101" s="10"/>
      <c r="M101" s="39">
        <f>'Standing'!$K$126</f>
        <v>0</v>
      </c>
      <c r="N101" s="39">
        <f>'Standing'!$L$126</f>
        <v>0</v>
      </c>
      <c r="O101" s="39">
        <f>'Standing'!$M$126</f>
        <v>0</v>
      </c>
      <c r="P101" s="39">
        <f>'Standing'!$N$126</f>
        <v>0</v>
      </c>
      <c r="Q101" s="39">
        <f>'Standing'!$O$126</f>
        <v>0</v>
      </c>
      <c r="R101" s="39">
        <f>'Standing'!$P$126</f>
        <v>0</v>
      </c>
      <c r="S101" s="39">
        <f>'Standing'!$Q$126</f>
        <v>0</v>
      </c>
      <c r="T101" s="39">
        <f>'Standing'!$R$126</f>
        <v>0</v>
      </c>
      <c r="U101" s="39">
        <f>'Standing'!$S$126</f>
        <v>0</v>
      </c>
      <c r="V101" s="10"/>
      <c r="W101" s="10"/>
      <c r="X101" s="17"/>
    </row>
    <row r="102" spans="1:24">
      <c r="A102" s="4" t="s">
        <v>182</v>
      </c>
      <c r="B102" s="39">
        <f>'Standing'!$B$127</f>
        <v>0</v>
      </c>
      <c r="C102" s="39">
        <f>'Standing'!$C$127</f>
        <v>0</v>
      </c>
      <c r="D102" s="39">
        <f>'Standing'!$D$127</f>
        <v>0</v>
      </c>
      <c r="E102" s="39">
        <f>'Standing'!$E$127</f>
        <v>0</v>
      </c>
      <c r="F102" s="39">
        <f>'Standing'!$F$127</f>
        <v>0</v>
      </c>
      <c r="G102" s="39">
        <f>'Standing'!$G$127</f>
        <v>0</v>
      </c>
      <c r="H102" s="39">
        <f>'Standing'!$H$127</f>
        <v>0</v>
      </c>
      <c r="I102" s="39">
        <f>'Standing'!$I$127</f>
        <v>0</v>
      </c>
      <c r="J102" s="39">
        <f>'Standing'!$J$127</f>
        <v>0</v>
      </c>
      <c r="K102" s="10"/>
      <c r="L102" s="10"/>
      <c r="M102" s="39">
        <f>'Standing'!$K$127</f>
        <v>0</v>
      </c>
      <c r="N102" s="39">
        <f>'Standing'!$L$127</f>
        <v>0</v>
      </c>
      <c r="O102" s="39">
        <f>'Standing'!$M$127</f>
        <v>0</v>
      </c>
      <c r="P102" s="39">
        <f>'Standing'!$N$127</f>
        <v>0</v>
      </c>
      <c r="Q102" s="39">
        <f>'Standing'!$O$127</f>
        <v>0</v>
      </c>
      <c r="R102" s="39">
        <f>'Standing'!$P$127</f>
        <v>0</v>
      </c>
      <c r="S102" s="39">
        <f>'Standing'!$Q$127</f>
        <v>0</v>
      </c>
      <c r="T102" s="39">
        <f>'Standing'!$R$127</f>
        <v>0</v>
      </c>
      <c r="U102" s="39">
        <f>'Standing'!$S$127</f>
        <v>0</v>
      </c>
      <c r="V102" s="10"/>
      <c r="W102" s="10"/>
      <c r="X102" s="17"/>
    </row>
    <row r="103" spans="1:24">
      <c r="A103" s="4" t="s">
        <v>183</v>
      </c>
      <c r="B103" s="39">
        <f>'Standing'!$B$128</f>
        <v>0</v>
      </c>
      <c r="C103" s="39">
        <f>'Standing'!$C$128</f>
        <v>0</v>
      </c>
      <c r="D103" s="39">
        <f>'Standing'!$D$128</f>
        <v>0</v>
      </c>
      <c r="E103" s="39">
        <f>'Standing'!$E$128</f>
        <v>0</v>
      </c>
      <c r="F103" s="39">
        <f>'Standing'!$F$128</f>
        <v>0</v>
      </c>
      <c r="G103" s="39">
        <f>'Standing'!$G$128</f>
        <v>0</v>
      </c>
      <c r="H103" s="39">
        <f>'Standing'!$H$128</f>
        <v>0</v>
      </c>
      <c r="I103" s="39">
        <f>'Standing'!$I$128</f>
        <v>0</v>
      </c>
      <c r="J103" s="39">
        <f>'Standing'!$J$128</f>
        <v>0</v>
      </c>
      <c r="K103" s="10"/>
      <c r="L103" s="10"/>
      <c r="M103" s="39">
        <f>'Standing'!$K$128</f>
        <v>0</v>
      </c>
      <c r="N103" s="39">
        <f>'Standing'!$L$128</f>
        <v>0</v>
      </c>
      <c r="O103" s="39">
        <f>'Standing'!$M$128</f>
        <v>0</v>
      </c>
      <c r="P103" s="39">
        <f>'Standing'!$N$128</f>
        <v>0</v>
      </c>
      <c r="Q103" s="39">
        <f>'Standing'!$O$128</f>
        <v>0</v>
      </c>
      <c r="R103" s="39">
        <f>'Standing'!$P$128</f>
        <v>0</v>
      </c>
      <c r="S103" s="39">
        <f>'Standing'!$Q$128</f>
        <v>0</v>
      </c>
      <c r="T103" s="39">
        <f>'Standing'!$R$128</f>
        <v>0</v>
      </c>
      <c r="U103" s="39">
        <f>'Standing'!$S$128</f>
        <v>0</v>
      </c>
      <c r="V103" s="10"/>
      <c r="W103" s="10"/>
      <c r="X103" s="17"/>
    </row>
    <row r="104" spans="1:24">
      <c r="A104" s="4" t="s">
        <v>196</v>
      </c>
      <c r="B104" s="39">
        <f>'Standing'!$B$129</f>
        <v>0</v>
      </c>
      <c r="C104" s="39">
        <f>'Standing'!$C$129</f>
        <v>0</v>
      </c>
      <c r="D104" s="39">
        <f>'Standing'!$D$129</f>
        <v>0</v>
      </c>
      <c r="E104" s="39">
        <f>'Standing'!$E$129</f>
        <v>0</v>
      </c>
      <c r="F104" s="39">
        <f>'Standing'!$F$129</f>
        <v>0</v>
      </c>
      <c r="G104" s="39">
        <f>'Standing'!$G$129</f>
        <v>0</v>
      </c>
      <c r="H104" s="39">
        <f>'Standing'!$H$129</f>
        <v>0</v>
      </c>
      <c r="I104" s="39">
        <f>'Standing'!$I$129</f>
        <v>0</v>
      </c>
      <c r="J104" s="39">
        <f>'Standing'!$J$129</f>
        <v>0</v>
      </c>
      <c r="K104" s="10"/>
      <c r="L104" s="10"/>
      <c r="M104" s="39">
        <f>'Standing'!$K$129</f>
        <v>0</v>
      </c>
      <c r="N104" s="39">
        <f>'Standing'!$L$129</f>
        <v>0</v>
      </c>
      <c r="O104" s="39">
        <f>'Standing'!$M$129</f>
        <v>0</v>
      </c>
      <c r="P104" s="39">
        <f>'Standing'!$N$129</f>
        <v>0</v>
      </c>
      <c r="Q104" s="39">
        <f>'Standing'!$O$129</f>
        <v>0</v>
      </c>
      <c r="R104" s="39">
        <f>'Standing'!$P$129</f>
        <v>0</v>
      </c>
      <c r="S104" s="39">
        <f>'Standing'!$Q$129</f>
        <v>0</v>
      </c>
      <c r="T104" s="39">
        <f>'Standing'!$R$129</f>
        <v>0</v>
      </c>
      <c r="U104" s="39">
        <f>'Standing'!$S$129</f>
        <v>0</v>
      </c>
      <c r="V104" s="10"/>
      <c r="W104" s="10"/>
      <c r="X104" s="17"/>
    </row>
    <row r="105" spans="1:24">
      <c r="A105" s="4" t="s">
        <v>243</v>
      </c>
      <c r="B105" s="10"/>
      <c r="C105" s="10"/>
      <c r="D105" s="10"/>
      <c r="E105" s="10"/>
      <c r="F105" s="10"/>
      <c r="G105" s="10"/>
      <c r="H105" s="10"/>
      <c r="I105" s="10"/>
      <c r="J105" s="10"/>
      <c r="K105" s="10"/>
      <c r="L105" s="10"/>
      <c r="M105" s="10"/>
      <c r="N105" s="10"/>
      <c r="O105" s="10"/>
      <c r="P105" s="10"/>
      <c r="Q105" s="10"/>
      <c r="R105" s="10"/>
      <c r="S105" s="10"/>
      <c r="T105" s="10"/>
      <c r="U105" s="10"/>
      <c r="V105" s="10"/>
      <c r="W105" s="10"/>
      <c r="X105" s="17"/>
    </row>
    <row r="106" spans="1:24">
      <c r="A106" s="4" t="s">
        <v>247</v>
      </c>
      <c r="B106" s="10"/>
      <c r="C106" s="10"/>
      <c r="D106" s="10"/>
      <c r="E106" s="10"/>
      <c r="F106" s="10"/>
      <c r="G106" s="10"/>
      <c r="H106" s="10"/>
      <c r="I106" s="10"/>
      <c r="J106" s="10"/>
      <c r="K106" s="10"/>
      <c r="L106" s="10"/>
      <c r="M106" s="10"/>
      <c r="N106" s="10"/>
      <c r="O106" s="10"/>
      <c r="P106" s="10"/>
      <c r="Q106" s="10"/>
      <c r="R106" s="10"/>
      <c r="S106" s="10"/>
      <c r="T106" s="10"/>
      <c r="U106" s="10"/>
      <c r="V106" s="10"/>
      <c r="W106" s="10"/>
      <c r="X106" s="17"/>
    </row>
    <row r="107" spans="1:24">
      <c r="A107" s="4" t="s">
        <v>251</v>
      </c>
      <c r="B107" s="10"/>
      <c r="C107" s="10"/>
      <c r="D107" s="10"/>
      <c r="E107" s="10"/>
      <c r="F107" s="10"/>
      <c r="G107" s="10"/>
      <c r="H107" s="10"/>
      <c r="I107" s="10"/>
      <c r="J107" s="10"/>
      <c r="K107" s="10"/>
      <c r="L107" s="10"/>
      <c r="M107" s="10"/>
      <c r="N107" s="10"/>
      <c r="O107" s="10"/>
      <c r="P107" s="10"/>
      <c r="Q107" s="10"/>
      <c r="R107" s="10"/>
      <c r="S107" s="10"/>
      <c r="T107" s="10"/>
      <c r="U107" s="10"/>
      <c r="V107" s="10"/>
      <c r="W107" s="10"/>
      <c r="X107" s="17"/>
    </row>
    <row r="108" spans="1:24">
      <c r="A108" s="4" t="s">
        <v>255</v>
      </c>
      <c r="B108" s="10"/>
      <c r="C108" s="10"/>
      <c r="D108" s="10"/>
      <c r="E108" s="10"/>
      <c r="F108" s="10"/>
      <c r="G108" s="10"/>
      <c r="H108" s="10"/>
      <c r="I108" s="10"/>
      <c r="J108" s="10"/>
      <c r="K108" s="10"/>
      <c r="L108" s="10"/>
      <c r="M108" s="10"/>
      <c r="N108" s="10"/>
      <c r="O108" s="10"/>
      <c r="P108" s="10"/>
      <c r="Q108" s="10"/>
      <c r="R108" s="10"/>
      <c r="S108" s="10"/>
      <c r="T108" s="10"/>
      <c r="U108" s="10"/>
      <c r="V108" s="10"/>
      <c r="W108" s="10"/>
      <c r="X108" s="17"/>
    </row>
    <row r="109" spans="1:24">
      <c r="A109" s="4" t="s">
        <v>259</v>
      </c>
      <c r="B109" s="39">
        <f>'Yard'!$B$124</f>
        <v>0</v>
      </c>
      <c r="C109" s="39">
        <f>'Yard'!$C$124</f>
        <v>0</v>
      </c>
      <c r="D109" s="39">
        <f>'Yard'!$D$124</f>
        <v>0</v>
      </c>
      <c r="E109" s="39">
        <f>'Yard'!$E$124</f>
        <v>0</v>
      </c>
      <c r="F109" s="39">
        <f>'Yard'!$F$124</f>
        <v>0</v>
      </c>
      <c r="G109" s="39">
        <f>'Yard'!$G$124</f>
        <v>0</v>
      </c>
      <c r="H109" s="39">
        <f>'Yard'!$H$124</f>
        <v>0</v>
      </c>
      <c r="I109" s="39">
        <f>'Yard'!$I$124</f>
        <v>0</v>
      </c>
      <c r="J109" s="39">
        <f>'Yard'!$J$124</f>
        <v>0</v>
      </c>
      <c r="K109" s="10"/>
      <c r="L109" s="10"/>
      <c r="M109" s="39">
        <f>'Yard'!$K$124</f>
        <v>0</v>
      </c>
      <c r="N109" s="39">
        <f>'Yard'!$L$124</f>
        <v>0</v>
      </c>
      <c r="O109" s="39">
        <f>'Yard'!$M$124</f>
        <v>0</v>
      </c>
      <c r="P109" s="39">
        <f>'Yard'!$N$124</f>
        <v>0</v>
      </c>
      <c r="Q109" s="39">
        <f>'Yard'!$O$124</f>
        <v>0</v>
      </c>
      <c r="R109" s="39">
        <f>'Yard'!$P$124</f>
        <v>0</v>
      </c>
      <c r="S109" s="39">
        <f>'Yard'!$Q$124</f>
        <v>0</v>
      </c>
      <c r="T109" s="39">
        <f>'Yard'!$R$124</f>
        <v>0</v>
      </c>
      <c r="U109" s="39">
        <f>'Yard'!$S$124</f>
        <v>0</v>
      </c>
      <c r="V109" s="39">
        <f>'Otex'!$B$160</f>
        <v>0</v>
      </c>
      <c r="W109" s="10"/>
      <c r="X109" s="17"/>
    </row>
    <row r="110" spans="1:24">
      <c r="A110" s="4" t="s">
        <v>184</v>
      </c>
      <c r="B110" s="10"/>
      <c r="C110" s="10"/>
      <c r="D110" s="10"/>
      <c r="E110" s="10"/>
      <c r="F110" s="10"/>
      <c r="G110" s="10"/>
      <c r="H110" s="10"/>
      <c r="I110" s="10"/>
      <c r="J110" s="10"/>
      <c r="K110" s="10"/>
      <c r="L110" s="10"/>
      <c r="M110" s="10"/>
      <c r="N110" s="10"/>
      <c r="O110" s="10"/>
      <c r="P110" s="10"/>
      <c r="Q110" s="10"/>
      <c r="R110" s="10"/>
      <c r="S110" s="10"/>
      <c r="T110" s="10"/>
      <c r="U110" s="10"/>
      <c r="V110" s="10"/>
      <c r="W110" s="10"/>
      <c r="X110" s="17"/>
    </row>
    <row r="111" spans="1:24">
      <c r="A111" s="4" t="s">
        <v>185</v>
      </c>
      <c r="B111" s="10"/>
      <c r="C111" s="10"/>
      <c r="D111" s="10"/>
      <c r="E111" s="10"/>
      <c r="F111" s="10"/>
      <c r="G111" s="10"/>
      <c r="H111" s="10"/>
      <c r="I111" s="10"/>
      <c r="J111" s="10"/>
      <c r="K111" s="10"/>
      <c r="L111" s="10"/>
      <c r="M111" s="10"/>
      <c r="N111" s="10"/>
      <c r="O111" s="10"/>
      <c r="P111" s="10"/>
      <c r="Q111" s="10"/>
      <c r="R111" s="10"/>
      <c r="S111" s="10"/>
      <c r="T111" s="10"/>
      <c r="U111" s="10"/>
      <c r="V111" s="10"/>
      <c r="W111" s="10"/>
      <c r="X111" s="17"/>
    </row>
    <row r="112" spans="1:24">
      <c r="A112" s="4" t="s">
        <v>186</v>
      </c>
      <c r="B112" s="10"/>
      <c r="C112" s="10"/>
      <c r="D112" s="10"/>
      <c r="E112" s="10"/>
      <c r="F112" s="10"/>
      <c r="G112" s="10"/>
      <c r="H112" s="10"/>
      <c r="I112" s="10"/>
      <c r="J112" s="10"/>
      <c r="K112" s="10"/>
      <c r="L112" s="10"/>
      <c r="M112" s="10"/>
      <c r="N112" s="10"/>
      <c r="O112" s="10"/>
      <c r="P112" s="10"/>
      <c r="Q112" s="10"/>
      <c r="R112" s="10"/>
      <c r="S112" s="10"/>
      <c r="T112" s="10"/>
      <c r="U112" s="10"/>
      <c r="V112" s="10"/>
      <c r="W112" s="10"/>
      <c r="X112" s="17"/>
    </row>
    <row r="113" spans="1:24">
      <c r="A113" s="4" t="s">
        <v>187</v>
      </c>
      <c r="B113" s="39">
        <f>'Yard'!$B$125</f>
        <v>0</v>
      </c>
      <c r="C113" s="39">
        <f>'Yard'!$C$125</f>
        <v>0</v>
      </c>
      <c r="D113" s="39">
        <f>'Yard'!$D$125</f>
        <v>0</v>
      </c>
      <c r="E113" s="39">
        <f>'Yard'!$E$125</f>
        <v>0</v>
      </c>
      <c r="F113" s="39">
        <f>'Yard'!$F$125</f>
        <v>0</v>
      </c>
      <c r="G113" s="39">
        <f>'Yard'!$G$125</f>
        <v>0</v>
      </c>
      <c r="H113" s="39">
        <f>'Yard'!$H$125</f>
        <v>0</v>
      </c>
      <c r="I113" s="39">
        <f>'Yard'!$I$125</f>
        <v>0</v>
      </c>
      <c r="J113" s="39">
        <f>'Yard'!$J$125</f>
        <v>0</v>
      </c>
      <c r="K113" s="10"/>
      <c r="L113" s="10"/>
      <c r="M113" s="39">
        <f>'Yard'!$K$125</f>
        <v>0</v>
      </c>
      <c r="N113" s="39">
        <f>'Yard'!$L$125</f>
        <v>0</v>
      </c>
      <c r="O113" s="39">
        <f>'Yard'!$M$125</f>
        <v>0</v>
      </c>
      <c r="P113" s="39">
        <f>'Yard'!$N$125</f>
        <v>0</v>
      </c>
      <c r="Q113" s="39">
        <f>'Yard'!$O$125</f>
        <v>0</v>
      </c>
      <c r="R113" s="39">
        <f>'Yard'!$P$125</f>
        <v>0</v>
      </c>
      <c r="S113" s="39">
        <f>'Yard'!$Q$125</f>
        <v>0</v>
      </c>
      <c r="T113" s="39">
        <f>'Yard'!$R$125</f>
        <v>0</v>
      </c>
      <c r="U113" s="39">
        <f>'Yard'!$S$125</f>
        <v>0</v>
      </c>
      <c r="V113" s="10"/>
      <c r="W113" s="10"/>
      <c r="X113" s="17"/>
    </row>
    <row r="114" spans="1:24">
      <c r="A114" s="4" t="s">
        <v>188</v>
      </c>
      <c r="B114" s="10"/>
      <c r="C114" s="10"/>
      <c r="D114" s="10"/>
      <c r="E114" s="10"/>
      <c r="F114" s="10"/>
      <c r="G114" s="10"/>
      <c r="H114" s="10"/>
      <c r="I114" s="10"/>
      <c r="J114" s="10"/>
      <c r="K114" s="10"/>
      <c r="L114" s="10"/>
      <c r="M114" s="10"/>
      <c r="N114" s="10"/>
      <c r="O114" s="10"/>
      <c r="P114" s="10"/>
      <c r="Q114" s="10"/>
      <c r="R114" s="10"/>
      <c r="S114" s="10"/>
      <c r="T114" s="10"/>
      <c r="U114" s="10"/>
      <c r="V114" s="10"/>
      <c r="W114" s="10"/>
      <c r="X114" s="17"/>
    </row>
    <row r="115" spans="1:24">
      <c r="A115" s="4" t="s">
        <v>189</v>
      </c>
      <c r="B115" s="39">
        <f>'Yard'!$B$126</f>
        <v>0</v>
      </c>
      <c r="C115" s="39">
        <f>'Yard'!$C$126</f>
        <v>0</v>
      </c>
      <c r="D115" s="39">
        <f>'Yard'!$D$126</f>
        <v>0</v>
      </c>
      <c r="E115" s="39">
        <f>'Yard'!$E$126</f>
        <v>0</v>
      </c>
      <c r="F115" s="39">
        <f>'Yard'!$F$126</f>
        <v>0</v>
      </c>
      <c r="G115" s="39">
        <f>'Yard'!$G$126</f>
        <v>0</v>
      </c>
      <c r="H115" s="39">
        <f>'Yard'!$H$126</f>
        <v>0</v>
      </c>
      <c r="I115" s="39">
        <f>'Yard'!$I$126</f>
        <v>0</v>
      </c>
      <c r="J115" s="39">
        <f>'Yard'!$J$126</f>
        <v>0</v>
      </c>
      <c r="K115" s="10"/>
      <c r="L115" s="10"/>
      <c r="M115" s="39">
        <f>'Yard'!$K$126</f>
        <v>0</v>
      </c>
      <c r="N115" s="39">
        <f>'Yard'!$L$126</f>
        <v>0</v>
      </c>
      <c r="O115" s="39">
        <f>'Yard'!$M$126</f>
        <v>0</v>
      </c>
      <c r="P115" s="39">
        <f>'Yard'!$N$126</f>
        <v>0</v>
      </c>
      <c r="Q115" s="39">
        <f>'Yard'!$O$126</f>
        <v>0</v>
      </c>
      <c r="R115" s="39">
        <f>'Yard'!$P$126</f>
        <v>0</v>
      </c>
      <c r="S115" s="39">
        <f>'Yard'!$Q$126</f>
        <v>0</v>
      </c>
      <c r="T115" s="39">
        <f>'Yard'!$R$126</f>
        <v>0</v>
      </c>
      <c r="U115" s="39">
        <f>'Yard'!$S$126</f>
        <v>0</v>
      </c>
      <c r="V115" s="10"/>
      <c r="W115" s="10"/>
      <c r="X115" s="17"/>
    </row>
    <row r="116" spans="1:24">
      <c r="A116" s="4" t="s">
        <v>197</v>
      </c>
      <c r="B116" s="10"/>
      <c r="C116" s="10"/>
      <c r="D116" s="10"/>
      <c r="E116" s="10"/>
      <c r="F116" s="10"/>
      <c r="G116" s="10"/>
      <c r="H116" s="10"/>
      <c r="I116" s="10"/>
      <c r="J116" s="10"/>
      <c r="K116" s="10"/>
      <c r="L116" s="10"/>
      <c r="M116" s="10"/>
      <c r="N116" s="10"/>
      <c r="O116" s="10"/>
      <c r="P116" s="10"/>
      <c r="Q116" s="10"/>
      <c r="R116" s="10"/>
      <c r="S116" s="10"/>
      <c r="T116" s="10"/>
      <c r="U116" s="10"/>
      <c r="V116" s="10"/>
      <c r="W116" s="10"/>
      <c r="X116" s="17"/>
    </row>
    <row r="117" spans="1:24">
      <c r="A117" s="4" t="s">
        <v>198</v>
      </c>
      <c r="B117" s="39">
        <f>'Yard'!$B$127</f>
        <v>0</v>
      </c>
      <c r="C117" s="39">
        <f>'Yard'!$C$127</f>
        <v>0</v>
      </c>
      <c r="D117" s="39">
        <f>'Yard'!$D$127</f>
        <v>0</v>
      </c>
      <c r="E117" s="39">
        <f>'Yard'!$E$127</f>
        <v>0</v>
      </c>
      <c r="F117" s="39">
        <f>'Yard'!$F$127</f>
        <v>0</v>
      </c>
      <c r="G117" s="39">
        <f>'Yard'!$G$127</f>
        <v>0</v>
      </c>
      <c r="H117" s="39">
        <f>'Yard'!$H$127</f>
        <v>0</v>
      </c>
      <c r="I117" s="39">
        <f>'Yard'!$I$127</f>
        <v>0</v>
      </c>
      <c r="J117" s="39">
        <f>'Yard'!$J$127</f>
        <v>0</v>
      </c>
      <c r="K117" s="10"/>
      <c r="L117" s="10"/>
      <c r="M117" s="39">
        <f>'Yard'!$K$127</f>
        <v>0</v>
      </c>
      <c r="N117" s="39">
        <f>'Yard'!$L$127</f>
        <v>0</v>
      </c>
      <c r="O117" s="39">
        <f>'Yard'!$M$127</f>
        <v>0</v>
      </c>
      <c r="P117" s="39">
        <f>'Yard'!$N$127</f>
        <v>0</v>
      </c>
      <c r="Q117" s="39">
        <f>'Yard'!$O$127</f>
        <v>0</v>
      </c>
      <c r="R117" s="39">
        <f>'Yard'!$P$127</f>
        <v>0</v>
      </c>
      <c r="S117" s="39">
        <f>'Yard'!$Q$127</f>
        <v>0</v>
      </c>
      <c r="T117" s="39">
        <f>'Yard'!$R$127</f>
        <v>0</v>
      </c>
      <c r="U117" s="39">
        <f>'Yard'!$S$127</f>
        <v>0</v>
      </c>
      <c r="V117" s="10"/>
      <c r="W117" s="10"/>
      <c r="X117" s="17"/>
    </row>
    <row r="119" spans="1:24" ht="21" customHeight="1">
      <c r="A119" s="1" t="s">
        <v>1073</v>
      </c>
    </row>
    <row r="120" spans="1:24">
      <c r="A120" s="2" t="s">
        <v>353</v>
      </c>
    </row>
    <row r="121" spans="1:24">
      <c r="A121" s="33" t="s">
        <v>1074</v>
      </c>
    </row>
    <row r="122" spans="1:24">
      <c r="A122" s="33" t="s">
        <v>1075</v>
      </c>
    </row>
    <row r="123" spans="1:24">
      <c r="A123" s="33" t="s">
        <v>1076</v>
      </c>
    </row>
    <row r="124" spans="1:24">
      <c r="A124" s="33" t="s">
        <v>1077</v>
      </c>
    </row>
    <row r="125" spans="1:24">
      <c r="A125" s="33" t="s">
        <v>1078</v>
      </c>
    </row>
    <row r="126" spans="1:24">
      <c r="A126" s="2" t="s">
        <v>442</v>
      </c>
    </row>
    <row r="128" spans="1:24">
      <c r="B128" s="15" t="s">
        <v>142</v>
      </c>
      <c r="C128" s="15" t="s">
        <v>308</v>
      </c>
      <c r="D128" s="15" t="s">
        <v>309</v>
      </c>
      <c r="E128" s="15" t="s">
        <v>310</v>
      </c>
      <c r="F128" s="15" t="s">
        <v>311</v>
      </c>
      <c r="G128" s="15" t="s">
        <v>312</v>
      </c>
      <c r="H128" s="15" t="s">
        <v>313</v>
      </c>
      <c r="I128" s="15" t="s">
        <v>314</v>
      </c>
      <c r="J128" s="15" t="s">
        <v>315</v>
      </c>
      <c r="K128" s="15" t="s">
        <v>465</v>
      </c>
      <c r="L128" s="15" t="s">
        <v>477</v>
      </c>
      <c r="M128" s="15" t="s">
        <v>296</v>
      </c>
      <c r="N128" s="15" t="s">
        <v>874</v>
      </c>
      <c r="O128" s="15" t="s">
        <v>875</v>
      </c>
      <c r="P128" s="15" t="s">
        <v>876</v>
      </c>
      <c r="Q128" s="15" t="s">
        <v>877</v>
      </c>
      <c r="R128" s="15" t="s">
        <v>878</v>
      </c>
      <c r="S128" s="15" t="s">
        <v>879</v>
      </c>
      <c r="T128" s="15" t="s">
        <v>880</v>
      </c>
      <c r="U128" s="15" t="s">
        <v>881</v>
      </c>
      <c r="V128" s="15" t="s">
        <v>882</v>
      </c>
      <c r="W128" s="15" t="s">
        <v>883</v>
      </c>
    </row>
    <row r="129" spans="1:24">
      <c r="A129" s="4" t="s">
        <v>174</v>
      </c>
      <c r="B129" s="39">
        <f>'AggCap'!$B$89</f>
        <v>0</v>
      </c>
      <c r="C129" s="39">
        <f>'AggCap'!$C$89</f>
        <v>0</v>
      </c>
      <c r="D129" s="39">
        <f>'AggCap'!$D$89</f>
        <v>0</v>
      </c>
      <c r="E129" s="39">
        <f>'AggCap'!$E$89</f>
        <v>0</v>
      </c>
      <c r="F129" s="39">
        <f>'AggCap'!$F$89</f>
        <v>0</v>
      </c>
      <c r="G129" s="39">
        <f>'AggCap'!$G$89</f>
        <v>0</v>
      </c>
      <c r="H129" s="39">
        <f>'AggCap'!$H$89</f>
        <v>0</v>
      </c>
      <c r="I129" s="39">
        <f>'AggCap'!$I$89</f>
        <v>0</v>
      </c>
      <c r="J129" s="39">
        <f>'AggCap'!$J$89</f>
        <v>0</v>
      </c>
      <c r="K129" s="39">
        <f>'SM'!$B$106</f>
        <v>0</v>
      </c>
      <c r="L129" s="39">
        <f>'SM'!$C$106</f>
        <v>0</v>
      </c>
      <c r="M129" s="39">
        <f>'AggCap'!$K$89</f>
        <v>0</v>
      </c>
      <c r="N129" s="39">
        <f>'AggCap'!$L$89</f>
        <v>0</v>
      </c>
      <c r="O129" s="39">
        <f>'AggCap'!$M$89</f>
        <v>0</v>
      </c>
      <c r="P129" s="39">
        <f>'AggCap'!$N$89</f>
        <v>0</v>
      </c>
      <c r="Q129" s="39">
        <f>'AggCap'!$O$89</f>
        <v>0</v>
      </c>
      <c r="R129" s="39">
        <f>'AggCap'!$P$89</f>
        <v>0</v>
      </c>
      <c r="S129" s="39">
        <f>'AggCap'!$Q$89</f>
        <v>0</v>
      </c>
      <c r="T129" s="39">
        <f>'AggCap'!$R$89</f>
        <v>0</v>
      </c>
      <c r="U129" s="39">
        <f>'AggCap'!$S$89</f>
        <v>0</v>
      </c>
      <c r="V129" s="39">
        <f>'Otex'!$B$121</f>
        <v>0</v>
      </c>
      <c r="W129" s="39">
        <f>'Otex'!$C$121</f>
        <v>0</v>
      </c>
      <c r="X129" s="17"/>
    </row>
    <row r="130" spans="1:24">
      <c r="A130" s="4" t="s">
        <v>175</v>
      </c>
      <c r="B130" s="39">
        <f>'AggCap'!$B$90</f>
        <v>0</v>
      </c>
      <c r="C130" s="39">
        <f>'AggCap'!$C$90</f>
        <v>0</v>
      </c>
      <c r="D130" s="39">
        <f>'AggCap'!$D$90</f>
        <v>0</v>
      </c>
      <c r="E130" s="39">
        <f>'AggCap'!$E$90</f>
        <v>0</v>
      </c>
      <c r="F130" s="39">
        <f>'AggCap'!$F$90</f>
        <v>0</v>
      </c>
      <c r="G130" s="39">
        <f>'AggCap'!$G$90</f>
        <v>0</v>
      </c>
      <c r="H130" s="39">
        <f>'AggCap'!$H$90</f>
        <v>0</v>
      </c>
      <c r="I130" s="39">
        <f>'AggCap'!$I$90</f>
        <v>0</v>
      </c>
      <c r="J130" s="39">
        <f>'AggCap'!$J$90</f>
        <v>0</v>
      </c>
      <c r="K130" s="39">
        <f>'SM'!$B$107</f>
        <v>0</v>
      </c>
      <c r="L130" s="39">
        <f>'SM'!$C$107</f>
        <v>0</v>
      </c>
      <c r="M130" s="39">
        <f>'AggCap'!$K$90</f>
        <v>0</v>
      </c>
      <c r="N130" s="39">
        <f>'AggCap'!$L$90</f>
        <v>0</v>
      </c>
      <c r="O130" s="39">
        <f>'AggCap'!$M$90</f>
        <v>0</v>
      </c>
      <c r="P130" s="39">
        <f>'AggCap'!$N$90</f>
        <v>0</v>
      </c>
      <c r="Q130" s="39">
        <f>'AggCap'!$O$90</f>
        <v>0</v>
      </c>
      <c r="R130" s="39">
        <f>'AggCap'!$P$90</f>
        <v>0</v>
      </c>
      <c r="S130" s="39">
        <f>'AggCap'!$Q$90</f>
        <v>0</v>
      </c>
      <c r="T130" s="39">
        <f>'AggCap'!$R$90</f>
        <v>0</v>
      </c>
      <c r="U130" s="39">
        <f>'AggCap'!$S$90</f>
        <v>0</v>
      </c>
      <c r="V130" s="39">
        <f>'Otex'!$B$122</f>
        <v>0</v>
      </c>
      <c r="W130" s="39">
        <f>'Otex'!$C$122</f>
        <v>0</v>
      </c>
      <c r="X130" s="17"/>
    </row>
    <row r="131" spans="1:24">
      <c r="A131" s="4" t="s">
        <v>211</v>
      </c>
      <c r="B131" s="10"/>
      <c r="C131" s="10"/>
      <c r="D131" s="10"/>
      <c r="E131" s="10"/>
      <c r="F131" s="10"/>
      <c r="G131" s="10"/>
      <c r="H131" s="10"/>
      <c r="I131" s="10"/>
      <c r="J131" s="10"/>
      <c r="K131" s="10"/>
      <c r="L131" s="10"/>
      <c r="M131" s="10"/>
      <c r="N131" s="10"/>
      <c r="O131" s="10"/>
      <c r="P131" s="10"/>
      <c r="Q131" s="10"/>
      <c r="R131" s="10"/>
      <c r="S131" s="10"/>
      <c r="T131" s="10"/>
      <c r="U131" s="10"/>
      <c r="V131" s="10"/>
      <c r="W131" s="10"/>
      <c r="X131" s="17"/>
    </row>
    <row r="132" spans="1:24">
      <c r="A132" s="4" t="s">
        <v>176</v>
      </c>
      <c r="B132" s="39">
        <f>'AggCap'!$B$91</f>
        <v>0</v>
      </c>
      <c r="C132" s="39">
        <f>'AggCap'!$C$91</f>
        <v>0</v>
      </c>
      <c r="D132" s="39">
        <f>'AggCap'!$D$91</f>
        <v>0</v>
      </c>
      <c r="E132" s="39">
        <f>'AggCap'!$E$91</f>
        <v>0</v>
      </c>
      <c r="F132" s="39">
        <f>'AggCap'!$F$91</f>
        <v>0</v>
      </c>
      <c r="G132" s="39">
        <f>'AggCap'!$G$91</f>
        <v>0</v>
      </c>
      <c r="H132" s="39">
        <f>'AggCap'!$H$91</f>
        <v>0</v>
      </c>
      <c r="I132" s="39">
        <f>'AggCap'!$I$91</f>
        <v>0</v>
      </c>
      <c r="J132" s="39">
        <f>'AggCap'!$J$91</f>
        <v>0</v>
      </c>
      <c r="K132" s="39">
        <f>'SM'!$B$109</f>
        <v>0</v>
      </c>
      <c r="L132" s="39">
        <f>'SM'!$C$109</f>
        <v>0</v>
      </c>
      <c r="M132" s="39">
        <f>'AggCap'!$K$91</f>
        <v>0</v>
      </c>
      <c r="N132" s="39">
        <f>'AggCap'!$L$91</f>
        <v>0</v>
      </c>
      <c r="O132" s="39">
        <f>'AggCap'!$M$91</f>
        <v>0</v>
      </c>
      <c r="P132" s="39">
        <f>'AggCap'!$N$91</f>
        <v>0</v>
      </c>
      <c r="Q132" s="39">
        <f>'AggCap'!$O$91</f>
        <v>0</v>
      </c>
      <c r="R132" s="39">
        <f>'AggCap'!$P$91</f>
        <v>0</v>
      </c>
      <c r="S132" s="39">
        <f>'AggCap'!$Q$91</f>
        <v>0</v>
      </c>
      <c r="T132" s="39">
        <f>'AggCap'!$R$91</f>
        <v>0</v>
      </c>
      <c r="U132" s="39">
        <f>'AggCap'!$S$91</f>
        <v>0</v>
      </c>
      <c r="V132" s="39">
        <f>'Otex'!$B$124</f>
        <v>0</v>
      </c>
      <c r="W132" s="39">
        <f>'Otex'!$C$124</f>
        <v>0</v>
      </c>
      <c r="X132" s="17"/>
    </row>
    <row r="133" spans="1:24">
      <c r="A133" s="4" t="s">
        <v>177</v>
      </c>
      <c r="B133" s="39">
        <f>'AggCap'!$B$92</f>
        <v>0</v>
      </c>
      <c r="C133" s="39">
        <f>'AggCap'!$C$92</f>
        <v>0</v>
      </c>
      <c r="D133" s="39">
        <f>'AggCap'!$D$92</f>
        <v>0</v>
      </c>
      <c r="E133" s="39">
        <f>'AggCap'!$E$92</f>
        <v>0</v>
      </c>
      <c r="F133" s="39">
        <f>'AggCap'!$F$92</f>
        <v>0</v>
      </c>
      <c r="G133" s="39">
        <f>'AggCap'!$G$92</f>
        <v>0</v>
      </c>
      <c r="H133" s="39">
        <f>'AggCap'!$H$92</f>
        <v>0</v>
      </c>
      <c r="I133" s="39">
        <f>'AggCap'!$I$92</f>
        <v>0</v>
      </c>
      <c r="J133" s="39">
        <f>'AggCap'!$J$92</f>
        <v>0</v>
      </c>
      <c r="K133" s="39">
        <f>'SM'!$B$110</f>
        <v>0</v>
      </c>
      <c r="L133" s="39">
        <f>'SM'!$C$110</f>
        <v>0</v>
      </c>
      <c r="M133" s="39">
        <f>'AggCap'!$K$92</f>
        <v>0</v>
      </c>
      <c r="N133" s="39">
        <f>'AggCap'!$L$92</f>
        <v>0</v>
      </c>
      <c r="O133" s="39">
        <f>'AggCap'!$M$92</f>
        <v>0</v>
      </c>
      <c r="P133" s="39">
        <f>'AggCap'!$N$92</f>
        <v>0</v>
      </c>
      <c r="Q133" s="39">
        <f>'AggCap'!$O$92</f>
        <v>0</v>
      </c>
      <c r="R133" s="39">
        <f>'AggCap'!$P$92</f>
        <v>0</v>
      </c>
      <c r="S133" s="39">
        <f>'AggCap'!$Q$92</f>
        <v>0</v>
      </c>
      <c r="T133" s="39">
        <f>'AggCap'!$R$92</f>
        <v>0</v>
      </c>
      <c r="U133" s="39">
        <f>'AggCap'!$S$92</f>
        <v>0</v>
      </c>
      <c r="V133" s="39">
        <f>'Otex'!$B$125</f>
        <v>0</v>
      </c>
      <c r="W133" s="39">
        <f>'Otex'!$C$125</f>
        <v>0</v>
      </c>
      <c r="X133" s="17"/>
    </row>
    <row r="134" spans="1:24">
      <c r="A134" s="4" t="s">
        <v>221</v>
      </c>
      <c r="B134" s="10"/>
      <c r="C134" s="10"/>
      <c r="D134" s="10"/>
      <c r="E134" s="10"/>
      <c r="F134" s="10"/>
      <c r="G134" s="10"/>
      <c r="H134" s="10"/>
      <c r="I134" s="10"/>
      <c r="J134" s="10"/>
      <c r="K134" s="10"/>
      <c r="L134" s="10"/>
      <c r="M134" s="10"/>
      <c r="N134" s="10"/>
      <c r="O134" s="10"/>
      <c r="P134" s="10"/>
      <c r="Q134" s="10"/>
      <c r="R134" s="10"/>
      <c r="S134" s="10"/>
      <c r="T134" s="10"/>
      <c r="U134" s="10"/>
      <c r="V134" s="10"/>
      <c r="W134" s="10"/>
      <c r="X134" s="17"/>
    </row>
    <row r="135" spans="1:24">
      <c r="A135" s="4" t="s">
        <v>178</v>
      </c>
      <c r="B135" s="39">
        <f>'AggCap'!$B$93</f>
        <v>0</v>
      </c>
      <c r="C135" s="39">
        <f>'AggCap'!$C$93</f>
        <v>0</v>
      </c>
      <c r="D135" s="39">
        <f>'AggCap'!$D$93</f>
        <v>0</v>
      </c>
      <c r="E135" s="39">
        <f>'AggCap'!$E$93</f>
        <v>0</v>
      </c>
      <c r="F135" s="39">
        <f>'AggCap'!$F$93</f>
        <v>0</v>
      </c>
      <c r="G135" s="39">
        <f>'AggCap'!$G$93</f>
        <v>0</v>
      </c>
      <c r="H135" s="39">
        <f>'AggCap'!$H$93</f>
        <v>0</v>
      </c>
      <c r="I135" s="39">
        <f>'AggCap'!$I$93</f>
        <v>0</v>
      </c>
      <c r="J135" s="39">
        <f>'AggCap'!$J$93</f>
        <v>0</v>
      </c>
      <c r="K135" s="39">
        <f>'SM'!$B$112</f>
        <v>0</v>
      </c>
      <c r="L135" s="39">
        <f>'SM'!$C$112</f>
        <v>0</v>
      </c>
      <c r="M135" s="39">
        <f>'AggCap'!$K$93</f>
        <v>0</v>
      </c>
      <c r="N135" s="39">
        <f>'AggCap'!$L$93</f>
        <v>0</v>
      </c>
      <c r="O135" s="39">
        <f>'AggCap'!$M$93</f>
        <v>0</v>
      </c>
      <c r="P135" s="39">
        <f>'AggCap'!$N$93</f>
        <v>0</v>
      </c>
      <c r="Q135" s="39">
        <f>'AggCap'!$O$93</f>
        <v>0</v>
      </c>
      <c r="R135" s="39">
        <f>'AggCap'!$P$93</f>
        <v>0</v>
      </c>
      <c r="S135" s="39">
        <f>'AggCap'!$Q$93</f>
        <v>0</v>
      </c>
      <c r="T135" s="39">
        <f>'AggCap'!$R$93</f>
        <v>0</v>
      </c>
      <c r="U135" s="39">
        <f>'AggCap'!$S$93</f>
        <v>0</v>
      </c>
      <c r="V135" s="39">
        <f>'Otex'!$B$127</f>
        <v>0</v>
      </c>
      <c r="W135" s="39">
        <f>'Otex'!$C$127</f>
        <v>0</v>
      </c>
      <c r="X135" s="17"/>
    </row>
    <row r="136" spans="1:24">
      <c r="A136" s="4" t="s">
        <v>179</v>
      </c>
      <c r="B136" s="39">
        <f>'AggCap'!$B$94</f>
        <v>0</v>
      </c>
      <c r="C136" s="39">
        <f>'AggCap'!$C$94</f>
        <v>0</v>
      </c>
      <c r="D136" s="39">
        <f>'AggCap'!$D$94</f>
        <v>0</v>
      </c>
      <c r="E136" s="39">
        <f>'AggCap'!$E$94</f>
        <v>0</v>
      </c>
      <c r="F136" s="39">
        <f>'AggCap'!$F$94</f>
        <v>0</v>
      </c>
      <c r="G136" s="39">
        <f>'AggCap'!$G$94</f>
        <v>0</v>
      </c>
      <c r="H136" s="39">
        <f>'AggCap'!$H$94</f>
        <v>0</v>
      </c>
      <c r="I136" s="39">
        <f>'AggCap'!$I$94</f>
        <v>0</v>
      </c>
      <c r="J136" s="39">
        <f>'AggCap'!$J$94</f>
        <v>0</v>
      </c>
      <c r="K136" s="39">
        <f>'SM'!$B$113</f>
        <v>0</v>
      </c>
      <c r="L136" s="39">
        <f>'SM'!$C$113</f>
        <v>0</v>
      </c>
      <c r="M136" s="39">
        <f>'AggCap'!$K$94</f>
        <v>0</v>
      </c>
      <c r="N136" s="39">
        <f>'AggCap'!$L$94</f>
        <v>0</v>
      </c>
      <c r="O136" s="39">
        <f>'AggCap'!$M$94</f>
        <v>0</v>
      </c>
      <c r="P136" s="39">
        <f>'AggCap'!$N$94</f>
        <v>0</v>
      </c>
      <c r="Q136" s="39">
        <f>'AggCap'!$O$94</f>
        <v>0</v>
      </c>
      <c r="R136" s="39">
        <f>'AggCap'!$P$94</f>
        <v>0</v>
      </c>
      <c r="S136" s="39">
        <f>'AggCap'!$Q$94</f>
        <v>0</v>
      </c>
      <c r="T136" s="39">
        <f>'AggCap'!$R$94</f>
        <v>0</v>
      </c>
      <c r="U136" s="39">
        <f>'AggCap'!$S$94</f>
        <v>0</v>
      </c>
      <c r="V136" s="39">
        <f>'Otex'!$B$128</f>
        <v>0</v>
      </c>
      <c r="W136" s="39">
        <f>'Otex'!$C$128</f>
        <v>0</v>
      </c>
      <c r="X136" s="17"/>
    </row>
    <row r="137" spans="1:24">
      <c r="A137" s="4" t="s">
        <v>195</v>
      </c>
      <c r="B137" s="39">
        <f>'AggCap'!$B$95</f>
        <v>0</v>
      </c>
      <c r="C137" s="39">
        <f>'AggCap'!$C$95</f>
        <v>0</v>
      </c>
      <c r="D137" s="39">
        <f>'AggCap'!$D$95</f>
        <v>0</v>
      </c>
      <c r="E137" s="39">
        <f>'AggCap'!$E$95</f>
        <v>0</v>
      </c>
      <c r="F137" s="39">
        <f>'AggCap'!$F$95</f>
        <v>0</v>
      </c>
      <c r="G137" s="39">
        <f>'AggCap'!$G$95</f>
        <v>0</v>
      </c>
      <c r="H137" s="39">
        <f>'AggCap'!$H$95</f>
        <v>0</v>
      </c>
      <c r="I137" s="39">
        <f>'AggCap'!$I$95</f>
        <v>0</v>
      </c>
      <c r="J137" s="39">
        <f>'AggCap'!$J$95</f>
        <v>0</v>
      </c>
      <c r="K137" s="39">
        <f>'SM'!$B$114</f>
        <v>0</v>
      </c>
      <c r="L137" s="39">
        <f>'SM'!$C$114</f>
        <v>0</v>
      </c>
      <c r="M137" s="39">
        <f>'AggCap'!$K$95</f>
        <v>0</v>
      </c>
      <c r="N137" s="39">
        <f>'AggCap'!$L$95</f>
        <v>0</v>
      </c>
      <c r="O137" s="39">
        <f>'AggCap'!$M$95</f>
        <v>0</v>
      </c>
      <c r="P137" s="39">
        <f>'AggCap'!$N$95</f>
        <v>0</v>
      </c>
      <c r="Q137" s="39">
        <f>'AggCap'!$O$95</f>
        <v>0</v>
      </c>
      <c r="R137" s="39">
        <f>'AggCap'!$P$95</f>
        <v>0</v>
      </c>
      <c r="S137" s="39">
        <f>'AggCap'!$Q$95</f>
        <v>0</v>
      </c>
      <c r="T137" s="39">
        <f>'AggCap'!$R$95</f>
        <v>0</v>
      </c>
      <c r="U137" s="39">
        <f>'AggCap'!$S$95</f>
        <v>0</v>
      </c>
      <c r="V137" s="39">
        <f>'Otex'!$B$129</f>
        <v>0</v>
      </c>
      <c r="W137" s="39">
        <f>'Otex'!$C$129</f>
        <v>0</v>
      </c>
      <c r="X137" s="17"/>
    </row>
    <row r="138" spans="1:24">
      <c r="A138" s="4" t="s">
        <v>180</v>
      </c>
      <c r="B138" s="39">
        <f>'AggCap'!$B$96</f>
        <v>0</v>
      </c>
      <c r="C138" s="39">
        <f>'AggCap'!$C$96</f>
        <v>0</v>
      </c>
      <c r="D138" s="39">
        <f>'AggCap'!$D$96</f>
        <v>0</v>
      </c>
      <c r="E138" s="39">
        <f>'AggCap'!$E$96</f>
        <v>0</v>
      </c>
      <c r="F138" s="39">
        <f>'AggCap'!$F$96</f>
        <v>0</v>
      </c>
      <c r="G138" s="39">
        <f>'AggCap'!$G$96</f>
        <v>0</v>
      </c>
      <c r="H138" s="39">
        <f>'AggCap'!$H$96</f>
        <v>0</v>
      </c>
      <c r="I138" s="39">
        <f>'AggCap'!$I$96</f>
        <v>0</v>
      </c>
      <c r="J138" s="39">
        <f>'AggCap'!$J$96</f>
        <v>0</v>
      </c>
      <c r="K138" s="39">
        <f>'SM'!$B$115</f>
        <v>0</v>
      </c>
      <c r="L138" s="39">
        <f>'SM'!$C$115</f>
        <v>0</v>
      </c>
      <c r="M138" s="39">
        <f>'AggCap'!$K$96</f>
        <v>0</v>
      </c>
      <c r="N138" s="39">
        <f>'AggCap'!$L$96</f>
        <v>0</v>
      </c>
      <c r="O138" s="39">
        <f>'AggCap'!$M$96</f>
        <v>0</v>
      </c>
      <c r="P138" s="39">
        <f>'AggCap'!$N$96</f>
        <v>0</v>
      </c>
      <c r="Q138" s="39">
        <f>'AggCap'!$O$96</f>
        <v>0</v>
      </c>
      <c r="R138" s="39">
        <f>'AggCap'!$P$96</f>
        <v>0</v>
      </c>
      <c r="S138" s="39">
        <f>'AggCap'!$Q$96</f>
        <v>0</v>
      </c>
      <c r="T138" s="39">
        <f>'AggCap'!$R$96</f>
        <v>0</v>
      </c>
      <c r="U138" s="39">
        <f>'AggCap'!$S$96</f>
        <v>0</v>
      </c>
      <c r="V138" s="39">
        <f>'Otex'!$B$130</f>
        <v>0</v>
      </c>
      <c r="W138" s="39">
        <f>'Otex'!$C$130</f>
        <v>0</v>
      </c>
      <c r="X138" s="17"/>
    </row>
    <row r="139" spans="1:24">
      <c r="A139" s="4" t="s">
        <v>181</v>
      </c>
      <c r="B139" s="39">
        <f>'AggCap'!$B$97</f>
        <v>0</v>
      </c>
      <c r="C139" s="39">
        <f>'AggCap'!$C$97</f>
        <v>0</v>
      </c>
      <c r="D139" s="39">
        <f>'AggCap'!$D$97</f>
        <v>0</v>
      </c>
      <c r="E139" s="39">
        <f>'AggCap'!$E$97</f>
        <v>0</v>
      </c>
      <c r="F139" s="39">
        <f>'AggCap'!$F$97</f>
        <v>0</v>
      </c>
      <c r="G139" s="39">
        <f>'AggCap'!$G$97</f>
        <v>0</v>
      </c>
      <c r="H139" s="39">
        <f>'AggCap'!$H$97</f>
        <v>0</v>
      </c>
      <c r="I139" s="39">
        <f>'AggCap'!$I$97</f>
        <v>0</v>
      </c>
      <c r="J139" s="39">
        <f>'AggCap'!$J$97</f>
        <v>0</v>
      </c>
      <c r="K139" s="39">
        <f>'SM'!$B$116</f>
        <v>0</v>
      </c>
      <c r="L139" s="39">
        <f>'SM'!$C$116</f>
        <v>0</v>
      </c>
      <c r="M139" s="39">
        <f>'AggCap'!$K$97</f>
        <v>0</v>
      </c>
      <c r="N139" s="39">
        <f>'AggCap'!$L$97</f>
        <v>0</v>
      </c>
      <c r="O139" s="39">
        <f>'AggCap'!$M$97</f>
        <v>0</v>
      </c>
      <c r="P139" s="39">
        <f>'AggCap'!$N$97</f>
        <v>0</v>
      </c>
      <c r="Q139" s="39">
        <f>'AggCap'!$O$97</f>
        <v>0</v>
      </c>
      <c r="R139" s="39">
        <f>'AggCap'!$P$97</f>
        <v>0</v>
      </c>
      <c r="S139" s="39">
        <f>'AggCap'!$Q$97</f>
        <v>0</v>
      </c>
      <c r="T139" s="39">
        <f>'AggCap'!$R$97</f>
        <v>0</v>
      </c>
      <c r="U139" s="39">
        <f>'AggCap'!$S$97</f>
        <v>0</v>
      </c>
      <c r="V139" s="39">
        <f>'Otex'!$B$131</f>
        <v>0</v>
      </c>
      <c r="W139" s="39">
        <f>'Otex'!$C$131</f>
        <v>0</v>
      </c>
      <c r="X139" s="17"/>
    </row>
    <row r="140" spans="1:24">
      <c r="A140" s="4" t="s">
        <v>182</v>
      </c>
      <c r="B140" s="10"/>
      <c r="C140" s="10"/>
      <c r="D140" s="10"/>
      <c r="E140" s="10"/>
      <c r="F140" s="10"/>
      <c r="G140" s="10"/>
      <c r="H140" s="10"/>
      <c r="I140" s="10"/>
      <c r="J140" s="10"/>
      <c r="K140" s="39">
        <f>'SM'!$B$117</f>
        <v>0</v>
      </c>
      <c r="L140" s="39">
        <f>'SM'!$C$117</f>
        <v>0</v>
      </c>
      <c r="M140" s="10"/>
      <c r="N140" s="10"/>
      <c r="O140" s="10"/>
      <c r="P140" s="10"/>
      <c r="Q140" s="10"/>
      <c r="R140" s="10"/>
      <c r="S140" s="10"/>
      <c r="T140" s="10"/>
      <c r="U140" s="10"/>
      <c r="V140" s="39">
        <f>'Otex'!$B$132</f>
        <v>0</v>
      </c>
      <c r="W140" s="39">
        <f>'Otex'!$C$132</f>
        <v>0</v>
      </c>
      <c r="X140" s="17"/>
    </row>
    <row r="141" spans="1:24">
      <c r="A141" s="4" t="s">
        <v>183</v>
      </c>
      <c r="B141" s="10"/>
      <c r="C141" s="10"/>
      <c r="D141" s="10"/>
      <c r="E141" s="10"/>
      <c r="F141" s="10"/>
      <c r="G141" s="10"/>
      <c r="H141" s="10"/>
      <c r="I141" s="10"/>
      <c r="J141" s="10"/>
      <c r="K141" s="39">
        <f>'SM'!$B$118</f>
        <v>0</v>
      </c>
      <c r="L141" s="39">
        <f>'SM'!$C$118</f>
        <v>0</v>
      </c>
      <c r="M141" s="10"/>
      <c r="N141" s="10"/>
      <c r="O141" s="10"/>
      <c r="P141" s="10"/>
      <c r="Q141" s="10"/>
      <c r="R141" s="10"/>
      <c r="S141" s="10"/>
      <c r="T141" s="10"/>
      <c r="U141" s="10"/>
      <c r="V141" s="39">
        <f>'Otex'!$B$133</f>
        <v>0</v>
      </c>
      <c r="W141" s="39">
        <f>'Otex'!$C$133</f>
        <v>0</v>
      </c>
      <c r="X141" s="17"/>
    </row>
    <row r="142" spans="1:24">
      <c r="A142" s="4" t="s">
        <v>196</v>
      </c>
      <c r="B142" s="10"/>
      <c r="C142" s="10"/>
      <c r="D142" s="10"/>
      <c r="E142" s="10"/>
      <c r="F142" s="10"/>
      <c r="G142" s="10"/>
      <c r="H142" s="10"/>
      <c r="I142" s="10"/>
      <c r="J142" s="10"/>
      <c r="K142" s="39">
        <f>'SM'!$B$119</f>
        <v>0</v>
      </c>
      <c r="L142" s="39">
        <f>'SM'!$C$119</f>
        <v>0</v>
      </c>
      <c r="M142" s="10"/>
      <c r="N142" s="10"/>
      <c r="O142" s="10"/>
      <c r="P142" s="10"/>
      <c r="Q142" s="10"/>
      <c r="R142" s="10"/>
      <c r="S142" s="10"/>
      <c r="T142" s="10"/>
      <c r="U142" s="10"/>
      <c r="V142" s="39">
        <f>'Otex'!$B$134</f>
        <v>0</v>
      </c>
      <c r="W142" s="39">
        <f>'Otex'!$C$134</f>
        <v>0</v>
      </c>
      <c r="X142" s="17"/>
    </row>
    <row r="143" spans="1:24">
      <c r="A143" s="4" t="s">
        <v>243</v>
      </c>
      <c r="B143" s="10"/>
      <c r="C143" s="10"/>
      <c r="D143" s="10"/>
      <c r="E143" s="10"/>
      <c r="F143" s="10"/>
      <c r="G143" s="10"/>
      <c r="H143" s="10"/>
      <c r="I143" s="10"/>
      <c r="J143" s="10"/>
      <c r="K143" s="10"/>
      <c r="L143" s="10"/>
      <c r="M143" s="10"/>
      <c r="N143" s="10"/>
      <c r="O143" s="10"/>
      <c r="P143" s="10"/>
      <c r="Q143" s="10"/>
      <c r="R143" s="10"/>
      <c r="S143" s="10"/>
      <c r="T143" s="10"/>
      <c r="U143" s="10"/>
      <c r="V143" s="10"/>
      <c r="W143" s="10"/>
      <c r="X143" s="17"/>
    </row>
    <row r="144" spans="1:24">
      <c r="A144" s="4" t="s">
        <v>247</v>
      </c>
      <c r="B144" s="10"/>
      <c r="C144" s="10"/>
      <c r="D144" s="10"/>
      <c r="E144" s="10"/>
      <c r="F144" s="10"/>
      <c r="G144" s="10"/>
      <c r="H144" s="10"/>
      <c r="I144" s="10"/>
      <c r="J144" s="10"/>
      <c r="K144" s="10"/>
      <c r="L144" s="10"/>
      <c r="M144" s="10"/>
      <c r="N144" s="10"/>
      <c r="O144" s="10"/>
      <c r="P144" s="10"/>
      <c r="Q144" s="10"/>
      <c r="R144" s="10"/>
      <c r="S144" s="10"/>
      <c r="T144" s="10"/>
      <c r="U144" s="10"/>
      <c r="V144" s="10"/>
      <c r="W144" s="10"/>
      <c r="X144" s="17"/>
    </row>
    <row r="145" spans="1:24">
      <c r="A145" s="4" t="s">
        <v>251</v>
      </c>
      <c r="B145" s="10"/>
      <c r="C145" s="10"/>
      <c r="D145" s="10"/>
      <c r="E145" s="10"/>
      <c r="F145" s="10"/>
      <c r="G145" s="10"/>
      <c r="H145" s="10"/>
      <c r="I145" s="10"/>
      <c r="J145" s="10"/>
      <c r="K145" s="10"/>
      <c r="L145" s="10"/>
      <c r="M145" s="10"/>
      <c r="N145" s="10"/>
      <c r="O145" s="10"/>
      <c r="P145" s="10"/>
      <c r="Q145" s="10"/>
      <c r="R145" s="10"/>
      <c r="S145" s="10"/>
      <c r="T145" s="10"/>
      <c r="U145" s="10"/>
      <c r="V145" s="10"/>
      <c r="W145" s="10"/>
      <c r="X145" s="17"/>
    </row>
    <row r="146" spans="1:24">
      <c r="A146" s="4" t="s">
        <v>255</v>
      </c>
      <c r="B146" s="10"/>
      <c r="C146" s="10"/>
      <c r="D146" s="10"/>
      <c r="E146" s="10"/>
      <c r="F146" s="10"/>
      <c r="G146" s="10"/>
      <c r="H146" s="10"/>
      <c r="I146" s="10"/>
      <c r="J146" s="10"/>
      <c r="K146" s="10"/>
      <c r="L146" s="10"/>
      <c r="M146" s="10"/>
      <c r="N146" s="10"/>
      <c r="O146" s="10"/>
      <c r="P146" s="10"/>
      <c r="Q146" s="10"/>
      <c r="R146" s="10"/>
      <c r="S146" s="10"/>
      <c r="T146" s="10"/>
      <c r="U146" s="10"/>
      <c r="V146" s="10"/>
      <c r="W146" s="10"/>
      <c r="X146" s="17"/>
    </row>
    <row r="147" spans="1:24">
      <c r="A147" s="4" t="s">
        <v>259</v>
      </c>
      <c r="B147" s="10"/>
      <c r="C147" s="10"/>
      <c r="D147" s="10"/>
      <c r="E147" s="10"/>
      <c r="F147" s="10"/>
      <c r="G147" s="10"/>
      <c r="H147" s="10"/>
      <c r="I147" s="10"/>
      <c r="J147" s="10"/>
      <c r="K147" s="10"/>
      <c r="L147" s="10"/>
      <c r="M147" s="10"/>
      <c r="N147" s="10"/>
      <c r="O147" s="10"/>
      <c r="P147" s="10"/>
      <c r="Q147" s="10"/>
      <c r="R147" s="10"/>
      <c r="S147" s="10"/>
      <c r="T147" s="10"/>
      <c r="U147" s="10"/>
      <c r="V147" s="10"/>
      <c r="W147" s="10"/>
      <c r="X147" s="17"/>
    </row>
    <row r="148" spans="1:24">
      <c r="A148" s="4" t="s">
        <v>184</v>
      </c>
      <c r="B148" s="10"/>
      <c r="C148" s="10"/>
      <c r="D148" s="10"/>
      <c r="E148" s="10"/>
      <c r="F148" s="10"/>
      <c r="G148" s="10"/>
      <c r="H148" s="10"/>
      <c r="I148" s="10"/>
      <c r="J148" s="10"/>
      <c r="K148" s="39">
        <f>'SM'!$B$125</f>
        <v>0</v>
      </c>
      <c r="L148" s="39">
        <f>'SM'!$C$125</f>
        <v>0</v>
      </c>
      <c r="M148" s="10"/>
      <c r="N148" s="10"/>
      <c r="O148" s="10"/>
      <c r="P148" s="10"/>
      <c r="Q148" s="10"/>
      <c r="R148" s="10"/>
      <c r="S148" s="10"/>
      <c r="T148" s="10"/>
      <c r="U148" s="10"/>
      <c r="V148" s="39">
        <f>'Otex'!$B$140</f>
        <v>0</v>
      </c>
      <c r="W148" s="39">
        <f>'Otex'!$C$140</f>
        <v>0</v>
      </c>
      <c r="X148" s="17"/>
    </row>
    <row r="149" spans="1:24">
      <c r="A149" s="4" t="s">
        <v>185</v>
      </c>
      <c r="B149" s="10"/>
      <c r="C149" s="10"/>
      <c r="D149" s="10"/>
      <c r="E149" s="10"/>
      <c r="F149" s="10"/>
      <c r="G149" s="10"/>
      <c r="H149" s="10"/>
      <c r="I149" s="10"/>
      <c r="J149" s="10"/>
      <c r="K149" s="39">
        <f>'SM'!$B$126</f>
        <v>0</v>
      </c>
      <c r="L149" s="39">
        <f>'SM'!$C$126</f>
        <v>0</v>
      </c>
      <c r="M149" s="10"/>
      <c r="N149" s="10"/>
      <c r="O149" s="10"/>
      <c r="P149" s="10"/>
      <c r="Q149" s="10"/>
      <c r="R149" s="10"/>
      <c r="S149" s="10"/>
      <c r="T149" s="10"/>
      <c r="U149" s="10"/>
      <c r="V149" s="39">
        <f>'Otex'!$B$141</f>
        <v>0</v>
      </c>
      <c r="W149" s="39">
        <f>'Otex'!$C$141</f>
        <v>0</v>
      </c>
      <c r="X149" s="17"/>
    </row>
    <row r="150" spans="1:24">
      <c r="A150" s="4" t="s">
        <v>186</v>
      </c>
      <c r="B150" s="10"/>
      <c r="C150" s="10"/>
      <c r="D150" s="10"/>
      <c r="E150" s="10"/>
      <c r="F150" s="10"/>
      <c r="G150" s="10"/>
      <c r="H150" s="10"/>
      <c r="I150" s="10"/>
      <c r="J150" s="10"/>
      <c r="K150" s="39">
        <f>'SM'!$B$127</f>
        <v>0</v>
      </c>
      <c r="L150" s="39">
        <f>'SM'!$C$127</f>
        <v>0</v>
      </c>
      <c r="M150" s="10"/>
      <c r="N150" s="10"/>
      <c r="O150" s="10"/>
      <c r="P150" s="10"/>
      <c r="Q150" s="10"/>
      <c r="R150" s="10"/>
      <c r="S150" s="10"/>
      <c r="T150" s="10"/>
      <c r="U150" s="10"/>
      <c r="V150" s="39">
        <f>'Otex'!$B$142</f>
        <v>0</v>
      </c>
      <c r="W150" s="39">
        <f>'Otex'!$C$142</f>
        <v>0</v>
      </c>
      <c r="X150" s="17"/>
    </row>
    <row r="151" spans="1:24">
      <c r="A151" s="4" t="s">
        <v>187</v>
      </c>
      <c r="B151" s="10"/>
      <c r="C151" s="10"/>
      <c r="D151" s="10"/>
      <c r="E151" s="10"/>
      <c r="F151" s="10"/>
      <c r="G151" s="10"/>
      <c r="H151" s="10"/>
      <c r="I151" s="10"/>
      <c r="J151" s="10"/>
      <c r="K151" s="39">
        <f>'SM'!$B$128</f>
        <v>0</v>
      </c>
      <c r="L151" s="39">
        <f>'SM'!$C$128</f>
        <v>0</v>
      </c>
      <c r="M151" s="10"/>
      <c r="N151" s="10"/>
      <c r="O151" s="10"/>
      <c r="P151" s="10"/>
      <c r="Q151" s="10"/>
      <c r="R151" s="10"/>
      <c r="S151" s="10"/>
      <c r="T151" s="10"/>
      <c r="U151" s="10"/>
      <c r="V151" s="39">
        <f>'Otex'!$B$143</f>
        <v>0</v>
      </c>
      <c r="W151" s="39">
        <f>'Otex'!$C$143</f>
        <v>0</v>
      </c>
      <c r="X151" s="17"/>
    </row>
    <row r="152" spans="1:24">
      <c r="A152" s="4" t="s">
        <v>188</v>
      </c>
      <c r="B152" s="10"/>
      <c r="C152" s="10"/>
      <c r="D152" s="10"/>
      <c r="E152" s="10"/>
      <c r="F152" s="10"/>
      <c r="G152" s="10"/>
      <c r="H152" s="10"/>
      <c r="I152" s="10"/>
      <c r="J152" s="10"/>
      <c r="K152" s="39">
        <f>'SM'!$B$129</f>
        <v>0</v>
      </c>
      <c r="L152" s="39">
        <f>'SM'!$C$129</f>
        <v>0</v>
      </c>
      <c r="M152" s="10"/>
      <c r="N152" s="10"/>
      <c r="O152" s="10"/>
      <c r="P152" s="10"/>
      <c r="Q152" s="10"/>
      <c r="R152" s="10"/>
      <c r="S152" s="10"/>
      <c r="T152" s="10"/>
      <c r="U152" s="10"/>
      <c r="V152" s="39">
        <f>'Otex'!$B$144</f>
        <v>0</v>
      </c>
      <c r="W152" s="39">
        <f>'Otex'!$C$144</f>
        <v>0</v>
      </c>
      <c r="X152" s="17"/>
    </row>
    <row r="153" spans="1:24">
      <c r="A153" s="4" t="s">
        <v>189</v>
      </c>
      <c r="B153" s="10"/>
      <c r="C153" s="10"/>
      <c r="D153" s="10"/>
      <c r="E153" s="10"/>
      <c r="F153" s="10"/>
      <c r="G153" s="10"/>
      <c r="H153" s="10"/>
      <c r="I153" s="10"/>
      <c r="J153" s="10"/>
      <c r="K153" s="39">
        <f>'SM'!$B$130</f>
        <v>0</v>
      </c>
      <c r="L153" s="39">
        <f>'SM'!$C$130</f>
        <v>0</v>
      </c>
      <c r="M153" s="10"/>
      <c r="N153" s="10"/>
      <c r="O153" s="10"/>
      <c r="P153" s="10"/>
      <c r="Q153" s="10"/>
      <c r="R153" s="10"/>
      <c r="S153" s="10"/>
      <c r="T153" s="10"/>
      <c r="U153" s="10"/>
      <c r="V153" s="39">
        <f>'Otex'!$B$145</f>
        <v>0</v>
      </c>
      <c r="W153" s="39">
        <f>'Otex'!$C$145</f>
        <v>0</v>
      </c>
      <c r="X153" s="17"/>
    </row>
    <row r="154" spans="1:24">
      <c r="A154" s="4" t="s">
        <v>197</v>
      </c>
      <c r="B154" s="10"/>
      <c r="C154" s="10"/>
      <c r="D154" s="10"/>
      <c r="E154" s="10"/>
      <c r="F154" s="10"/>
      <c r="G154" s="10"/>
      <c r="H154" s="10"/>
      <c r="I154" s="10"/>
      <c r="J154" s="10"/>
      <c r="K154" s="39">
        <f>'SM'!$B$131</f>
        <v>0</v>
      </c>
      <c r="L154" s="39">
        <f>'SM'!$C$131</f>
        <v>0</v>
      </c>
      <c r="M154" s="10"/>
      <c r="N154" s="10"/>
      <c r="O154" s="10"/>
      <c r="P154" s="10"/>
      <c r="Q154" s="10"/>
      <c r="R154" s="10"/>
      <c r="S154" s="10"/>
      <c r="T154" s="10"/>
      <c r="U154" s="10"/>
      <c r="V154" s="39">
        <f>'Otex'!$B$146</f>
        <v>0</v>
      </c>
      <c r="W154" s="39">
        <f>'Otex'!$C$146</f>
        <v>0</v>
      </c>
      <c r="X154" s="17"/>
    </row>
    <row r="155" spans="1:24">
      <c r="A155" s="4" t="s">
        <v>198</v>
      </c>
      <c r="B155" s="10"/>
      <c r="C155" s="10"/>
      <c r="D155" s="10"/>
      <c r="E155" s="10"/>
      <c r="F155" s="10"/>
      <c r="G155" s="10"/>
      <c r="H155" s="10"/>
      <c r="I155" s="10"/>
      <c r="J155" s="10"/>
      <c r="K155" s="39">
        <f>'SM'!$B$132</f>
        <v>0</v>
      </c>
      <c r="L155" s="39">
        <f>'SM'!$C$132</f>
        <v>0</v>
      </c>
      <c r="M155" s="10"/>
      <c r="N155" s="10"/>
      <c r="O155" s="10"/>
      <c r="P155" s="10"/>
      <c r="Q155" s="10"/>
      <c r="R155" s="10"/>
      <c r="S155" s="10"/>
      <c r="T155" s="10"/>
      <c r="U155" s="10"/>
      <c r="V155" s="39">
        <f>'Otex'!$B$147</f>
        <v>0</v>
      </c>
      <c r="W155" s="39">
        <f>'Otex'!$C$147</f>
        <v>0</v>
      </c>
      <c r="X155" s="17"/>
    </row>
    <row r="157" spans="1:24" ht="21" customHeight="1">
      <c r="A157" s="1" t="s">
        <v>1079</v>
      </c>
    </row>
    <row r="158" spans="1:24">
      <c r="A158" s="2" t="s">
        <v>353</v>
      </c>
    </row>
    <row r="159" spans="1:24">
      <c r="A159" s="33" t="s">
        <v>1080</v>
      </c>
    </row>
    <row r="160" spans="1:24">
      <c r="A160" s="2" t="s">
        <v>631</v>
      </c>
    </row>
    <row r="162" spans="1:24">
      <c r="B162" s="15" t="s">
        <v>142</v>
      </c>
      <c r="C162" s="15" t="s">
        <v>308</v>
      </c>
      <c r="D162" s="15" t="s">
        <v>309</v>
      </c>
      <c r="E162" s="15" t="s">
        <v>310</v>
      </c>
      <c r="F162" s="15" t="s">
        <v>311</v>
      </c>
      <c r="G162" s="15" t="s">
        <v>312</v>
      </c>
      <c r="H162" s="15" t="s">
        <v>313</v>
      </c>
      <c r="I162" s="15" t="s">
        <v>314</v>
      </c>
      <c r="J162" s="15" t="s">
        <v>315</v>
      </c>
      <c r="K162" s="15" t="s">
        <v>465</v>
      </c>
      <c r="L162" s="15" t="s">
        <v>477</v>
      </c>
      <c r="M162" s="15" t="s">
        <v>296</v>
      </c>
      <c r="N162" s="15" t="s">
        <v>874</v>
      </c>
      <c r="O162" s="15" t="s">
        <v>875</v>
      </c>
      <c r="P162" s="15" t="s">
        <v>876</v>
      </c>
      <c r="Q162" s="15" t="s">
        <v>877</v>
      </c>
      <c r="R162" s="15" t="s">
        <v>878</v>
      </c>
      <c r="S162" s="15" t="s">
        <v>879</v>
      </c>
      <c r="T162" s="15" t="s">
        <v>880</v>
      </c>
      <c r="U162" s="15" t="s">
        <v>881</v>
      </c>
      <c r="V162" s="15" t="s">
        <v>882</v>
      </c>
      <c r="W162" s="15" t="s">
        <v>883</v>
      </c>
    </row>
    <row r="163" spans="1:24">
      <c r="A163" s="4" t="s">
        <v>174</v>
      </c>
      <c r="B163" s="10"/>
      <c r="C163" s="10"/>
      <c r="D163" s="10"/>
      <c r="E163" s="10"/>
      <c r="F163" s="10"/>
      <c r="G163" s="10"/>
      <c r="H163" s="10"/>
      <c r="I163" s="10"/>
      <c r="J163" s="10"/>
      <c r="K163" s="10"/>
      <c r="L163" s="10"/>
      <c r="M163" s="10"/>
      <c r="N163" s="10"/>
      <c r="O163" s="10"/>
      <c r="P163" s="10"/>
      <c r="Q163" s="10"/>
      <c r="R163" s="10"/>
      <c r="S163" s="10"/>
      <c r="T163" s="10"/>
      <c r="U163" s="10"/>
      <c r="V163" s="10"/>
      <c r="W163" s="10"/>
      <c r="X163" s="17"/>
    </row>
    <row r="164" spans="1:24">
      <c r="A164" s="4" t="s">
        <v>175</v>
      </c>
      <c r="B164" s="10"/>
      <c r="C164" s="10"/>
      <c r="D164" s="10"/>
      <c r="E164" s="10"/>
      <c r="F164" s="10"/>
      <c r="G164" s="10"/>
      <c r="H164" s="10"/>
      <c r="I164" s="10"/>
      <c r="J164" s="10"/>
      <c r="K164" s="10"/>
      <c r="L164" s="10"/>
      <c r="M164" s="10"/>
      <c r="N164" s="10"/>
      <c r="O164" s="10"/>
      <c r="P164" s="10"/>
      <c r="Q164" s="10"/>
      <c r="R164" s="10"/>
      <c r="S164" s="10"/>
      <c r="T164" s="10"/>
      <c r="U164" s="10"/>
      <c r="V164" s="10"/>
      <c r="W164" s="10"/>
      <c r="X164" s="17"/>
    </row>
    <row r="165" spans="1:24">
      <c r="A165" s="4" t="s">
        <v>211</v>
      </c>
      <c r="B165" s="10"/>
      <c r="C165" s="10"/>
      <c r="D165" s="10"/>
      <c r="E165" s="10"/>
      <c r="F165" s="10"/>
      <c r="G165" s="10"/>
      <c r="H165" s="10"/>
      <c r="I165" s="10"/>
      <c r="J165" s="10"/>
      <c r="K165" s="10"/>
      <c r="L165" s="10"/>
      <c r="M165" s="10"/>
      <c r="N165" s="10"/>
      <c r="O165" s="10"/>
      <c r="P165" s="10"/>
      <c r="Q165" s="10"/>
      <c r="R165" s="10"/>
      <c r="S165" s="10"/>
      <c r="T165" s="10"/>
      <c r="U165" s="10"/>
      <c r="V165" s="10"/>
      <c r="W165" s="10"/>
      <c r="X165" s="17"/>
    </row>
    <row r="166" spans="1:24">
      <c r="A166" s="4" t="s">
        <v>176</v>
      </c>
      <c r="B166" s="10"/>
      <c r="C166" s="10"/>
      <c r="D166" s="10"/>
      <c r="E166" s="10"/>
      <c r="F166" s="10"/>
      <c r="G166" s="10"/>
      <c r="H166" s="10"/>
      <c r="I166" s="10"/>
      <c r="J166" s="10"/>
      <c r="K166" s="10"/>
      <c r="L166" s="10"/>
      <c r="M166" s="10"/>
      <c r="N166" s="10"/>
      <c r="O166" s="10"/>
      <c r="P166" s="10"/>
      <c r="Q166" s="10"/>
      <c r="R166" s="10"/>
      <c r="S166" s="10"/>
      <c r="T166" s="10"/>
      <c r="U166" s="10"/>
      <c r="V166" s="10"/>
      <c r="W166" s="10"/>
      <c r="X166" s="17"/>
    </row>
    <row r="167" spans="1:24">
      <c r="A167" s="4" t="s">
        <v>177</v>
      </c>
      <c r="B167" s="10"/>
      <c r="C167" s="10"/>
      <c r="D167" s="10"/>
      <c r="E167" s="10"/>
      <c r="F167" s="10"/>
      <c r="G167" s="10"/>
      <c r="H167" s="10"/>
      <c r="I167" s="10"/>
      <c r="J167" s="10"/>
      <c r="K167" s="10"/>
      <c r="L167" s="10"/>
      <c r="M167" s="10"/>
      <c r="N167" s="10"/>
      <c r="O167" s="10"/>
      <c r="P167" s="10"/>
      <c r="Q167" s="10"/>
      <c r="R167" s="10"/>
      <c r="S167" s="10"/>
      <c r="T167" s="10"/>
      <c r="U167" s="10"/>
      <c r="V167" s="10"/>
      <c r="W167" s="10"/>
      <c r="X167" s="17"/>
    </row>
    <row r="168" spans="1:24">
      <c r="A168" s="4" t="s">
        <v>221</v>
      </c>
      <c r="B168" s="10"/>
      <c r="C168" s="10"/>
      <c r="D168" s="10"/>
      <c r="E168" s="10"/>
      <c r="F168" s="10"/>
      <c r="G168" s="10"/>
      <c r="H168" s="10"/>
      <c r="I168" s="10"/>
      <c r="J168" s="10"/>
      <c r="K168" s="10"/>
      <c r="L168" s="10"/>
      <c r="M168" s="10"/>
      <c r="N168" s="10"/>
      <c r="O168" s="10"/>
      <c r="P168" s="10"/>
      <c r="Q168" s="10"/>
      <c r="R168" s="10"/>
      <c r="S168" s="10"/>
      <c r="T168" s="10"/>
      <c r="U168" s="10"/>
      <c r="V168" s="10"/>
      <c r="W168" s="10"/>
      <c r="X168" s="17"/>
    </row>
    <row r="169" spans="1:24">
      <c r="A169" s="4" t="s">
        <v>178</v>
      </c>
      <c r="B169" s="10"/>
      <c r="C169" s="10"/>
      <c r="D169" s="10"/>
      <c r="E169" s="10"/>
      <c r="F169" s="10"/>
      <c r="G169" s="10"/>
      <c r="H169" s="10"/>
      <c r="I169" s="10"/>
      <c r="J169" s="10"/>
      <c r="K169" s="10"/>
      <c r="L169" s="10"/>
      <c r="M169" s="10"/>
      <c r="N169" s="10"/>
      <c r="O169" s="10"/>
      <c r="P169" s="10"/>
      <c r="Q169" s="10"/>
      <c r="R169" s="10"/>
      <c r="S169" s="10"/>
      <c r="T169" s="10"/>
      <c r="U169" s="10"/>
      <c r="V169" s="10"/>
      <c r="W169" s="10"/>
      <c r="X169" s="17"/>
    </row>
    <row r="170" spans="1:24">
      <c r="A170" s="4" t="s">
        <v>179</v>
      </c>
      <c r="B170" s="10"/>
      <c r="C170" s="10"/>
      <c r="D170" s="10"/>
      <c r="E170" s="10"/>
      <c r="F170" s="10"/>
      <c r="G170" s="10"/>
      <c r="H170" s="10"/>
      <c r="I170" s="10"/>
      <c r="J170" s="10"/>
      <c r="K170" s="10"/>
      <c r="L170" s="10"/>
      <c r="M170" s="10"/>
      <c r="N170" s="10"/>
      <c r="O170" s="10"/>
      <c r="P170" s="10"/>
      <c r="Q170" s="10"/>
      <c r="R170" s="10"/>
      <c r="S170" s="10"/>
      <c r="T170" s="10"/>
      <c r="U170" s="10"/>
      <c r="V170" s="10"/>
      <c r="W170" s="10"/>
      <c r="X170" s="17"/>
    </row>
    <row r="171" spans="1:24">
      <c r="A171" s="4" t="s">
        <v>195</v>
      </c>
      <c r="B171" s="10"/>
      <c r="C171" s="10"/>
      <c r="D171" s="10"/>
      <c r="E171" s="10"/>
      <c r="F171" s="10"/>
      <c r="G171" s="10"/>
      <c r="H171" s="10"/>
      <c r="I171" s="10"/>
      <c r="J171" s="10"/>
      <c r="K171" s="10"/>
      <c r="L171" s="10"/>
      <c r="M171" s="10"/>
      <c r="N171" s="10"/>
      <c r="O171" s="10"/>
      <c r="P171" s="10"/>
      <c r="Q171" s="10"/>
      <c r="R171" s="10"/>
      <c r="S171" s="10"/>
      <c r="T171" s="10"/>
      <c r="U171" s="10"/>
      <c r="V171" s="10"/>
      <c r="W171" s="10"/>
      <c r="X171" s="17"/>
    </row>
    <row r="172" spans="1:24">
      <c r="A172" s="4" t="s">
        <v>180</v>
      </c>
      <c r="B172" s="10"/>
      <c r="C172" s="10"/>
      <c r="D172" s="10"/>
      <c r="E172" s="10"/>
      <c r="F172" s="10"/>
      <c r="G172" s="10"/>
      <c r="H172" s="10"/>
      <c r="I172" s="10"/>
      <c r="J172" s="10"/>
      <c r="K172" s="10"/>
      <c r="L172" s="10"/>
      <c r="M172" s="10"/>
      <c r="N172" s="10"/>
      <c r="O172" s="10"/>
      <c r="P172" s="10"/>
      <c r="Q172" s="10"/>
      <c r="R172" s="10"/>
      <c r="S172" s="10"/>
      <c r="T172" s="10"/>
      <c r="U172" s="10"/>
      <c r="V172" s="10"/>
      <c r="W172" s="10"/>
      <c r="X172" s="17"/>
    </row>
    <row r="173" spans="1:24">
      <c r="A173" s="4" t="s">
        <v>181</v>
      </c>
      <c r="B173" s="10"/>
      <c r="C173" s="10"/>
      <c r="D173" s="10"/>
      <c r="E173" s="10"/>
      <c r="F173" s="10"/>
      <c r="G173" s="10"/>
      <c r="H173" s="10"/>
      <c r="I173" s="10"/>
      <c r="J173" s="10"/>
      <c r="K173" s="10"/>
      <c r="L173" s="10"/>
      <c r="M173" s="10"/>
      <c r="N173" s="10"/>
      <c r="O173" s="10"/>
      <c r="P173" s="10"/>
      <c r="Q173" s="10"/>
      <c r="R173" s="10"/>
      <c r="S173" s="10"/>
      <c r="T173" s="10"/>
      <c r="U173" s="10"/>
      <c r="V173" s="10"/>
      <c r="W173" s="10"/>
      <c r="X173" s="17"/>
    </row>
    <row r="174" spans="1:24">
      <c r="A174" s="4" t="s">
        <v>182</v>
      </c>
      <c r="B174" s="39">
        <f>'Standing'!$B$36</f>
        <v>0</v>
      </c>
      <c r="C174" s="39">
        <f>'Standing'!$C$36</f>
        <v>0</v>
      </c>
      <c r="D174" s="39">
        <f>'Standing'!$D$36</f>
        <v>0</v>
      </c>
      <c r="E174" s="39">
        <f>'Standing'!$E$36</f>
        <v>0</v>
      </c>
      <c r="F174" s="39">
        <f>'Standing'!$F$36</f>
        <v>0</v>
      </c>
      <c r="G174" s="39">
        <f>'Standing'!$G$36</f>
        <v>0</v>
      </c>
      <c r="H174" s="39">
        <f>'Standing'!$H$36</f>
        <v>0</v>
      </c>
      <c r="I174" s="39">
        <f>'Standing'!$I$36</f>
        <v>0</v>
      </c>
      <c r="J174" s="39">
        <f>'Standing'!$J$36</f>
        <v>0</v>
      </c>
      <c r="K174" s="10"/>
      <c r="L174" s="10"/>
      <c r="M174" s="39">
        <f>'Standing'!$K$36</f>
        <v>0</v>
      </c>
      <c r="N174" s="39">
        <f>'Standing'!$L$36</f>
        <v>0</v>
      </c>
      <c r="O174" s="39">
        <f>'Standing'!$M$36</f>
        <v>0</v>
      </c>
      <c r="P174" s="39">
        <f>'Standing'!$N$36</f>
        <v>0</v>
      </c>
      <c r="Q174" s="39">
        <f>'Standing'!$O$36</f>
        <v>0</v>
      </c>
      <c r="R174" s="39">
        <f>'Standing'!$P$36</f>
        <v>0</v>
      </c>
      <c r="S174" s="39">
        <f>'Standing'!$Q$36</f>
        <v>0</v>
      </c>
      <c r="T174" s="39">
        <f>'Standing'!$R$36</f>
        <v>0</v>
      </c>
      <c r="U174" s="39">
        <f>'Standing'!$S$36</f>
        <v>0</v>
      </c>
      <c r="V174" s="10"/>
      <c r="W174" s="10"/>
      <c r="X174" s="17"/>
    </row>
    <row r="175" spans="1:24">
      <c r="A175" s="4" t="s">
        <v>183</v>
      </c>
      <c r="B175" s="39">
        <f>'Standing'!$B$37</f>
        <v>0</v>
      </c>
      <c r="C175" s="39">
        <f>'Standing'!$C$37</f>
        <v>0</v>
      </c>
      <c r="D175" s="39">
        <f>'Standing'!$D$37</f>
        <v>0</v>
      </c>
      <c r="E175" s="39">
        <f>'Standing'!$E$37</f>
        <v>0</v>
      </c>
      <c r="F175" s="39">
        <f>'Standing'!$F$37</f>
        <v>0</v>
      </c>
      <c r="G175" s="39">
        <f>'Standing'!$G$37</f>
        <v>0</v>
      </c>
      <c r="H175" s="39">
        <f>'Standing'!$H$37</f>
        <v>0</v>
      </c>
      <c r="I175" s="39">
        <f>'Standing'!$I$37</f>
        <v>0</v>
      </c>
      <c r="J175" s="39">
        <f>'Standing'!$J$37</f>
        <v>0</v>
      </c>
      <c r="K175" s="10"/>
      <c r="L175" s="10"/>
      <c r="M175" s="39">
        <f>'Standing'!$K$37</f>
        <v>0</v>
      </c>
      <c r="N175" s="39">
        <f>'Standing'!$L$37</f>
        <v>0</v>
      </c>
      <c r="O175" s="39">
        <f>'Standing'!$M$37</f>
        <v>0</v>
      </c>
      <c r="P175" s="39">
        <f>'Standing'!$N$37</f>
        <v>0</v>
      </c>
      <c r="Q175" s="39">
        <f>'Standing'!$O$37</f>
        <v>0</v>
      </c>
      <c r="R175" s="39">
        <f>'Standing'!$P$37</f>
        <v>0</v>
      </c>
      <c r="S175" s="39">
        <f>'Standing'!$Q$37</f>
        <v>0</v>
      </c>
      <c r="T175" s="39">
        <f>'Standing'!$R$37</f>
        <v>0</v>
      </c>
      <c r="U175" s="39">
        <f>'Standing'!$S$37</f>
        <v>0</v>
      </c>
      <c r="V175" s="10"/>
      <c r="W175" s="10"/>
      <c r="X175" s="17"/>
    </row>
    <row r="176" spans="1:24">
      <c r="A176" s="4" t="s">
        <v>196</v>
      </c>
      <c r="B176" s="39">
        <f>'Standing'!$B$38</f>
        <v>0</v>
      </c>
      <c r="C176" s="39">
        <f>'Standing'!$C$38</f>
        <v>0</v>
      </c>
      <c r="D176" s="39">
        <f>'Standing'!$D$38</f>
        <v>0</v>
      </c>
      <c r="E176" s="39">
        <f>'Standing'!$E$38</f>
        <v>0</v>
      </c>
      <c r="F176" s="39">
        <f>'Standing'!$F$38</f>
        <v>0</v>
      </c>
      <c r="G176" s="39">
        <f>'Standing'!$G$38</f>
        <v>0</v>
      </c>
      <c r="H176" s="39">
        <f>'Standing'!$H$38</f>
        <v>0</v>
      </c>
      <c r="I176" s="39">
        <f>'Standing'!$I$38</f>
        <v>0</v>
      </c>
      <c r="J176" s="39">
        <f>'Standing'!$J$38</f>
        <v>0</v>
      </c>
      <c r="K176" s="10"/>
      <c r="L176" s="10"/>
      <c r="M176" s="39">
        <f>'Standing'!$K$38</f>
        <v>0</v>
      </c>
      <c r="N176" s="39">
        <f>'Standing'!$L$38</f>
        <v>0</v>
      </c>
      <c r="O176" s="39">
        <f>'Standing'!$M$38</f>
        <v>0</v>
      </c>
      <c r="P176" s="39">
        <f>'Standing'!$N$38</f>
        <v>0</v>
      </c>
      <c r="Q176" s="39">
        <f>'Standing'!$O$38</f>
        <v>0</v>
      </c>
      <c r="R176" s="39">
        <f>'Standing'!$P$38</f>
        <v>0</v>
      </c>
      <c r="S176" s="39">
        <f>'Standing'!$Q$38</f>
        <v>0</v>
      </c>
      <c r="T176" s="39">
        <f>'Standing'!$R$38</f>
        <v>0</v>
      </c>
      <c r="U176" s="39">
        <f>'Standing'!$S$38</f>
        <v>0</v>
      </c>
      <c r="V176" s="10"/>
      <c r="W176" s="10"/>
      <c r="X176" s="17"/>
    </row>
    <row r="177" spans="1:24">
      <c r="A177" s="4" t="s">
        <v>243</v>
      </c>
      <c r="B177" s="10"/>
      <c r="C177" s="10"/>
      <c r="D177" s="10"/>
      <c r="E177" s="10"/>
      <c r="F177" s="10"/>
      <c r="G177" s="10"/>
      <c r="H177" s="10"/>
      <c r="I177" s="10"/>
      <c r="J177" s="10"/>
      <c r="K177" s="10"/>
      <c r="L177" s="10"/>
      <c r="M177" s="10"/>
      <c r="N177" s="10"/>
      <c r="O177" s="10"/>
      <c r="P177" s="10"/>
      <c r="Q177" s="10"/>
      <c r="R177" s="10"/>
      <c r="S177" s="10"/>
      <c r="T177" s="10"/>
      <c r="U177" s="10"/>
      <c r="V177" s="10"/>
      <c r="W177" s="10"/>
      <c r="X177" s="17"/>
    </row>
    <row r="178" spans="1:24">
      <c r="A178" s="4" t="s">
        <v>247</v>
      </c>
      <c r="B178" s="10"/>
      <c r="C178" s="10"/>
      <c r="D178" s="10"/>
      <c r="E178" s="10"/>
      <c r="F178" s="10"/>
      <c r="G178" s="10"/>
      <c r="H178" s="10"/>
      <c r="I178" s="10"/>
      <c r="J178" s="10"/>
      <c r="K178" s="10"/>
      <c r="L178" s="10"/>
      <c r="M178" s="10"/>
      <c r="N178" s="10"/>
      <c r="O178" s="10"/>
      <c r="P178" s="10"/>
      <c r="Q178" s="10"/>
      <c r="R178" s="10"/>
      <c r="S178" s="10"/>
      <c r="T178" s="10"/>
      <c r="U178" s="10"/>
      <c r="V178" s="10"/>
      <c r="W178" s="10"/>
      <c r="X178" s="17"/>
    </row>
    <row r="179" spans="1:24">
      <c r="A179" s="4" t="s">
        <v>251</v>
      </c>
      <c r="B179" s="10"/>
      <c r="C179" s="10"/>
      <c r="D179" s="10"/>
      <c r="E179" s="10"/>
      <c r="F179" s="10"/>
      <c r="G179" s="10"/>
      <c r="H179" s="10"/>
      <c r="I179" s="10"/>
      <c r="J179" s="10"/>
      <c r="K179" s="10"/>
      <c r="L179" s="10"/>
      <c r="M179" s="10"/>
      <c r="N179" s="10"/>
      <c r="O179" s="10"/>
      <c r="P179" s="10"/>
      <c r="Q179" s="10"/>
      <c r="R179" s="10"/>
      <c r="S179" s="10"/>
      <c r="T179" s="10"/>
      <c r="U179" s="10"/>
      <c r="V179" s="10"/>
      <c r="W179" s="10"/>
      <c r="X179" s="17"/>
    </row>
    <row r="180" spans="1:24">
      <c r="A180" s="4" t="s">
        <v>255</v>
      </c>
      <c r="B180" s="10"/>
      <c r="C180" s="10"/>
      <c r="D180" s="10"/>
      <c r="E180" s="10"/>
      <c r="F180" s="10"/>
      <c r="G180" s="10"/>
      <c r="H180" s="10"/>
      <c r="I180" s="10"/>
      <c r="J180" s="10"/>
      <c r="K180" s="10"/>
      <c r="L180" s="10"/>
      <c r="M180" s="10"/>
      <c r="N180" s="10"/>
      <c r="O180" s="10"/>
      <c r="P180" s="10"/>
      <c r="Q180" s="10"/>
      <c r="R180" s="10"/>
      <c r="S180" s="10"/>
      <c r="T180" s="10"/>
      <c r="U180" s="10"/>
      <c r="V180" s="10"/>
      <c r="W180" s="10"/>
      <c r="X180" s="17"/>
    </row>
    <row r="181" spans="1:24">
      <c r="A181" s="4" t="s">
        <v>259</v>
      </c>
      <c r="B181" s="10"/>
      <c r="C181" s="10"/>
      <c r="D181" s="10"/>
      <c r="E181" s="10"/>
      <c r="F181" s="10"/>
      <c r="G181" s="10"/>
      <c r="H181" s="10"/>
      <c r="I181" s="10"/>
      <c r="J181" s="10"/>
      <c r="K181" s="10"/>
      <c r="L181" s="10"/>
      <c r="M181" s="10"/>
      <c r="N181" s="10"/>
      <c r="O181" s="10"/>
      <c r="P181" s="10"/>
      <c r="Q181" s="10"/>
      <c r="R181" s="10"/>
      <c r="S181" s="10"/>
      <c r="T181" s="10"/>
      <c r="U181" s="10"/>
      <c r="V181" s="10"/>
      <c r="W181" s="10"/>
      <c r="X181" s="17"/>
    </row>
    <row r="182" spans="1:24">
      <c r="A182" s="4" t="s">
        <v>184</v>
      </c>
      <c r="B182" s="10"/>
      <c r="C182" s="10"/>
      <c r="D182" s="10"/>
      <c r="E182" s="10"/>
      <c r="F182" s="10"/>
      <c r="G182" s="10"/>
      <c r="H182" s="10"/>
      <c r="I182" s="10"/>
      <c r="J182" s="10"/>
      <c r="K182" s="10"/>
      <c r="L182" s="10"/>
      <c r="M182" s="10"/>
      <c r="N182" s="10"/>
      <c r="O182" s="10"/>
      <c r="P182" s="10"/>
      <c r="Q182" s="10"/>
      <c r="R182" s="10"/>
      <c r="S182" s="10"/>
      <c r="T182" s="10"/>
      <c r="U182" s="10"/>
      <c r="V182" s="10"/>
      <c r="W182" s="10"/>
      <c r="X182" s="17"/>
    </row>
    <row r="183" spans="1:24">
      <c r="A183" s="4" t="s">
        <v>185</v>
      </c>
      <c r="B183" s="10"/>
      <c r="C183" s="10"/>
      <c r="D183" s="10"/>
      <c r="E183" s="10"/>
      <c r="F183" s="10"/>
      <c r="G183" s="10"/>
      <c r="H183" s="10"/>
      <c r="I183" s="10"/>
      <c r="J183" s="10"/>
      <c r="K183" s="10"/>
      <c r="L183" s="10"/>
      <c r="M183" s="10"/>
      <c r="N183" s="10"/>
      <c r="O183" s="10"/>
      <c r="P183" s="10"/>
      <c r="Q183" s="10"/>
      <c r="R183" s="10"/>
      <c r="S183" s="10"/>
      <c r="T183" s="10"/>
      <c r="U183" s="10"/>
      <c r="V183" s="10"/>
      <c r="W183" s="10"/>
      <c r="X183" s="17"/>
    </row>
    <row r="184" spans="1:24">
      <c r="A184" s="4" t="s">
        <v>186</v>
      </c>
      <c r="B184" s="10"/>
      <c r="C184" s="10"/>
      <c r="D184" s="10"/>
      <c r="E184" s="10"/>
      <c r="F184" s="10"/>
      <c r="G184" s="10"/>
      <c r="H184" s="10"/>
      <c r="I184" s="10"/>
      <c r="J184" s="10"/>
      <c r="K184" s="10"/>
      <c r="L184" s="10"/>
      <c r="M184" s="10"/>
      <c r="N184" s="10"/>
      <c r="O184" s="10"/>
      <c r="P184" s="10"/>
      <c r="Q184" s="10"/>
      <c r="R184" s="10"/>
      <c r="S184" s="10"/>
      <c r="T184" s="10"/>
      <c r="U184" s="10"/>
      <c r="V184" s="10"/>
      <c r="W184" s="10"/>
      <c r="X184" s="17"/>
    </row>
    <row r="185" spans="1:24">
      <c r="A185" s="4" t="s">
        <v>187</v>
      </c>
      <c r="B185" s="10"/>
      <c r="C185" s="10"/>
      <c r="D185" s="10"/>
      <c r="E185" s="10"/>
      <c r="F185" s="10"/>
      <c r="G185" s="10"/>
      <c r="H185" s="10"/>
      <c r="I185" s="10"/>
      <c r="J185" s="10"/>
      <c r="K185" s="10"/>
      <c r="L185" s="10"/>
      <c r="M185" s="10"/>
      <c r="N185" s="10"/>
      <c r="O185" s="10"/>
      <c r="P185" s="10"/>
      <c r="Q185" s="10"/>
      <c r="R185" s="10"/>
      <c r="S185" s="10"/>
      <c r="T185" s="10"/>
      <c r="U185" s="10"/>
      <c r="V185" s="10"/>
      <c r="W185" s="10"/>
      <c r="X185" s="17"/>
    </row>
    <row r="186" spans="1:24">
      <c r="A186" s="4" t="s">
        <v>188</v>
      </c>
      <c r="B186" s="10"/>
      <c r="C186" s="10"/>
      <c r="D186" s="10"/>
      <c r="E186" s="10"/>
      <c r="F186" s="10"/>
      <c r="G186" s="10"/>
      <c r="H186" s="10"/>
      <c r="I186" s="10"/>
      <c r="J186" s="10"/>
      <c r="K186" s="10"/>
      <c r="L186" s="10"/>
      <c r="M186" s="10"/>
      <c r="N186" s="10"/>
      <c r="O186" s="10"/>
      <c r="P186" s="10"/>
      <c r="Q186" s="10"/>
      <c r="R186" s="10"/>
      <c r="S186" s="10"/>
      <c r="T186" s="10"/>
      <c r="U186" s="10"/>
      <c r="V186" s="10"/>
      <c r="W186" s="10"/>
      <c r="X186" s="17"/>
    </row>
    <row r="187" spans="1:24">
      <c r="A187" s="4" t="s">
        <v>189</v>
      </c>
      <c r="B187" s="10"/>
      <c r="C187" s="10"/>
      <c r="D187" s="10"/>
      <c r="E187" s="10"/>
      <c r="F187" s="10"/>
      <c r="G187" s="10"/>
      <c r="H187" s="10"/>
      <c r="I187" s="10"/>
      <c r="J187" s="10"/>
      <c r="K187" s="10"/>
      <c r="L187" s="10"/>
      <c r="M187" s="10"/>
      <c r="N187" s="10"/>
      <c r="O187" s="10"/>
      <c r="P187" s="10"/>
      <c r="Q187" s="10"/>
      <c r="R187" s="10"/>
      <c r="S187" s="10"/>
      <c r="T187" s="10"/>
      <c r="U187" s="10"/>
      <c r="V187" s="10"/>
      <c r="W187" s="10"/>
      <c r="X187" s="17"/>
    </row>
    <row r="188" spans="1:24">
      <c r="A188" s="4" t="s">
        <v>197</v>
      </c>
      <c r="B188" s="10"/>
      <c r="C188" s="10"/>
      <c r="D188" s="10"/>
      <c r="E188" s="10"/>
      <c r="F188" s="10"/>
      <c r="G188" s="10"/>
      <c r="H188" s="10"/>
      <c r="I188" s="10"/>
      <c r="J188" s="10"/>
      <c r="K188" s="10"/>
      <c r="L188" s="10"/>
      <c r="M188" s="10"/>
      <c r="N188" s="10"/>
      <c r="O188" s="10"/>
      <c r="P188" s="10"/>
      <c r="Q188" s="10"/>
      <c r="R188" s="10"/>
      <c r="S188" s="10"/>
      <c r="T188" s="10"/>
      <c r="U188" s="10"/>
      <c r="V188" s="10"/>
      <c r="W188" s="10"/>
      <c r="X188" s="17"/>
    </row>
    <row r="189" spans="1:24">
      <c r="A189" s="4" t="s">
        <v>198</v>
      </c>
      <c r="B189" s="10"/>
      <c r="C189" s="10"/>
      <c r="D189" s="10"/>
      <c r="E189" s="10"/>
      <c r="F189" s="10"/>
      <c r="G189" s="10"/>
      <c r="H189" s="10"/>
      <c r="I189" s="10"/>
      <c r="J189" s="10"/>
      <c r="K189" s="10"/>
      <c r="L189" s="10"/>
      <c r="M189" s="10"/>
      <c r="N189" s="10"/>
      <c r="O189" s="10"/>
      <c r="P189" s="10"/>
      <c r="Q189" s="10"/>
      <c r="R189" s="10"/>
      <c r="S189" s="10"/>
      <c r="T189" s="10"/>
      <c r="U189" s="10"/>
      <c r="V189" s="10"/>
      <c r="W189" s="10"/>
      <c r="X189" s="17"/>
    </row>
    <row r="191" spans="1:24" ht="21" customHeight="1">
      <c r="A191" s="1" t="s">
        <v>1081</v>
      </c>
    </row>
    <row r="192" spans="1:24">
      <c r="A192" s="2" t="s">
        <v>353</v>
      </c>
    </row>
    <row r="193" spans="1:24">
      <c r="A193" s="33" t="s">
        <v>1082</v>
      </c>
    </row>
    <row r="194" spans="1:24">
      <c r="A194" s="33" t="s">
        <v>1083</v>
      </c>
    </row>
    <row r="195" spans="1:24">
      <c r="A195" s="2" t="s">
        <v>371</v>
      </c>
    </row>
    <row r="197" spans="1:24">
      <c r="B197" s="15" t="s">
        <v>142</v>
      </c>
      <c r="C197" s="15" t="s">
        <v>308</v>
      </c>
      <c r="D197" s="15" t="s">
        <v>309</v>
      </c>
      <c r="E197" s="15" t="s">
        <v>310</v>
      </c>
      <c r="F197" s="15" t="s">
        <v>311</v>
      </c>
      <c r="G197" s="15" t="s">
        <v>312</v>
      </c>
      <c r="H197" s="15" t="s">
        <v>313</v>
      </c>
      <c r="I197" s="15" t="s">
        <v>314</v>
      </c>
      <c r="J197" s="15" t="s">
        <v>315</v>
      </c>
      <c r="K197" s="15" t="s">
        <v>465</v>
      </c>
      <c r="L197" s="15" t="s">
        <v>477</v>
      </c>
      <c r="M197" s="15" t="s">
        <v>296</v>
      </c>
      <c r="N197" s="15" t="s">
        <v>874</v>
      </c>
      <c r="O197" s="15" t="s">
        <v>875</v>
      </c>
      <c r="P197" s="15" t="s">
        <v>876</v>
      </c>
      <c r="Q197" s="15" t="s">
        <v>877</v>
      </c>
      <c r="R197" s="15" t="s">
        <v>878</v>
      </c>
      <c r="S197" s="15" t="s">
        <v>879</v>
      </c>
      <c r="T197" s="15" t="s">
        <v>880</v>
      </c>
      <c r="U197" s="15" t="s">
        <v>881</v>
      </c>
      <c r="V197" s="15" t="s">
        <v>882</v>
      </c>
      <c r="W197" s="15" t="s">
        <v>883</v>
      </c>
    </row>
    <row r="198" spans="1:24">
      <c r="A198" s="4" t="s">
        <v>174</v>
      </c>
      <c r="B198" s="10"/>
      <c r="C198" s="10"/>
      <c r="D198" s="10"/>
      <c r="E198" s="10"/>
      <c r="F198" s="10"/>
      <c r="G198" s="10"/>
      <c r="H198" s="10"/>
      <c r="I198" s="10"/>
      <c r="J198" s="10"/>
      <c r="K198" s="10"/>
      <c r="L198" s="10"/>
      <c r="M198" s="10"/>
      <c r="N198" s="10"/>
      <c r="O198" s="10"/>
      <c r="P198" s="10"/>
      <c r="Q198" s="10"/>
      <c r="R198" s="10"/>
      <c r="S198" s="10"/>
      <c r="T198" s="10"/>
      <c r="U198" s="10"/>
      <c r="V198" s="10"/>
      <c r="W198" s="10"/>
      <c r="X198" s="17"/>
    </row>
    <row r="199" spans="1:24">
      <c r="A199" s="4" t="s">
        <v>175</v>
      </c>
      <c r="B199" s="10"/>
      <c r="C199" s="10"/>
      <c r="D199" s="10"/>
      <c r="E199" s="10"/>
      <c r="F199" s="10"/>
      <c r="G199" s="10"/>
      <c r="H199" s="10"/>
      <c r="I199" s="10"/>
      <c r="J199" s="10"/>
      <c r="K199" s="10"/>
      <c r="L199" s="10"/>
      <c r="M199" s="10"/>
      <c r="N199" s="10"/>
      <c r="O199" s="10"/>
      <c r="P199" s="10"/>
      <c r="Q199" s="10"/>
      <c r="R199" s="10"/>
      <c r="S199" s="10"/>
      <c r="T199" s="10"/>
      <c r="U199" s="10"/>
      <c r="V199" s="10"/>
      <c r="W199" s="10"/>
      <c r="X199" s="17"/>
    </row>
    <row r="200" spans="1:24">
      <c r="A200" s="4" t="s">
        <v>211</v>
      </c>
      <c r="B200" s="10"/>
      <c r="C200" s="10"/>
      <c r="D200" s="10"/>
      <c r="E200" s="10"/>
      <c r="F200" s="10"/>
      <c r="G200" s="10"/>
      <c r="H200" s="10"/>
      <c r="I200" s="10"/>
      <c r="J200" s="10"/>
      <c r="K200" s="10"/>
      <c r="L200" s="10"/>
      <c r="M200" s="10"/>
      <c r="N200" s="10"/>
      <c r="O200" s="10"/>
      <c r="P200" s="10"/>
      <c r="Q200" s="10"/>
      <c r="R200" s="10"/>
      <c r="S200" s="10"/>
      <c r="T200" s="10"/>
      <c r="U200" s="10"/>
      <c r="V200" s="10"/>
      <c r="W200" s="10"/>
      <c r="X200" s="17"/>
    </row>
    <row r="201" spans="1:24">
      <c r="A201" s="4" t="s">
        <v>176</v>
      </c>
      <c r="B201" s="10"/>
      <c r="C201" s="10"/>
      <c r="D201" s="10"/>
      <c r="E201" s="10"/>
      <c r="F201" s="10"/>
      <c r="G201" s="10"/>
      <c r="H201" s="10"/>
      <c r="I201" s="10"/>
      <c r="J201" s="10"/>
      <c r="K201" s="10"/>
      <c r="L201" s="10"/>
      <c r="M201" s="10"/>
      <c r="N201" s="10"/>
      <c r="O201" s="10"/>
      <c r="P201" s="10"/>
      <c r="Q201" s="10"/>
      <c r="R201" s="10"/>
      <c r="S201" s="10"/>
      <c r="T201" s="10"/>
      <c r="U201" s="10"/>
      <c r="V201" s="10"/>
      <c r="W201" s="10"/>
      <c r="X201" s="17"/>
    </row>
    <row r="202" spans="1:24">
      <c r="A202" s="4" t="s">
        <v>177</v>
      </c>
      <c r="B202" s="10"/>
      <c r="C202" s="10"/>
      <c r="D202" s="10"/>
      <c r="E202" s="10"/>
      <c r="F202" s="10"/>
      <c r="G202" s="10"/>
      <c r="H202" s="10"/>
      <c r="I202" s="10"/>
      <c r="J202" s="10"/>
      <c r="K202" s="10"/>
      <c r="L202" s="10"/>
      <c r="M202" s="10"/>
      <c r="N202" s="10"/>
      <c r="O202" s="10"/>
      <c r="P202" s="10"/>
      <c r="Q202" s="10"/>
      <c r="R202" s="10"/>
      <c r="S202" s="10"/>
      <c r="T202" s="10"/>
      <c r="U202" s="10"/>
      <c r="V202" s="10"/>
      <c r="W202" s="10"/>
      <c r="X202" s="17"/>
    </row>
    <row r="203" spans="1:24">
      <c r="A203" s="4" t="s">
        <v>221</v>
      </c>
      <c r="B203" s="10"/>
      <c r="C203" s="10"/>
      <c r="D203" s="10"/>
      <c r="E203" s="10"/>
      <c r="F203" s="10"/>
      <c r="G203" s="10"/>
      <c r="H203" s="10"/>
      <c r="I203" s="10"/>
      <c r="J203" s="10"/>
      <c r="K203" s="10"/>
      <c r="L203" s="10"/>
      <c r="M203" s="10"/>
      <c r="N203" s="10"/>
      <c r="O203" s="10"/>
      <c r="P203" s="10"/>
      <c r="Q203" s="10"/>
      <c r="R203" s="10"/>
      <c r="S203" s="10"/>
      <c r="T203" s="10"/>
      <c r="U203" s="10"/>
      <c r="V203" s="10"/>
      <c r="W203" s="10"/>
      <c r="X203" s="17"/>
    </row>
    <row r="204" spans="1:24">
      <c r="A204" s="4" t="s">
        <v>178</v>
      </c>
      <c r="B204" s="10"/>
      <c r="C204" s="10"/>
      <c r="D204" s="10"/>
      <c r="E204" s="10"/>
      <c r="F204" s="10"/>
      <c r="G204" s="10"/>
      <c r="H204" s="10"/>
      <c r="I204" s="10"/>
      <c r="J204" s="10"/>
      <c r="K204" s="10"/>
      <c r="L204" s="10"/>
      <c r="M204" s="10"/>
      <c r="N204" s="10"/>
      <c r="O204" s="10"/>
      <c r="P204" s="10"/>
      <c r="Q204" s="10"/>
      <c r="R204" s="10"/>
      <c r="S204" s="10"/>
      <c r="T204" s="10"/>
      <c r="U204" s="10"/>
      <c r="V204" s="10"/>
      <c r="W204" s="10"/>
      <c r="X204" s="17"/>
    </row>
    <row r="205" spans="1:24">
      <c r="A205" s="4" t="s">
        <v>179</v>
      </c>
      <c r="B205" s="10"/>
      <c r="C205" s="10"/>
      <c r="D205" s="10"/>
      <c r="E205" s="10"/>
      <c r="F205" s="10"/>
      <c r="G205" s="10"/>
      <c r="H205" s="10"/>
      <c r="I205" s="10"/>
      <c r="J205" s="10"/>
      <c r="K205" s="10"/>
      <c r="L205" s="10"/>
      <c r="M205" s="10"/>
      <c r="N205" s="10"/>
      <c r="O205" s="10"/>
      <c r="P205" s="10"/>
      <c r="Q205" s="10"/>
      <c r="R205" s="10"/>
      <c r="S205" s="10"/>
      <c r="T205" s="10"/>
      <c r="U205" s="10"/>
      <c r="V205" s="10"/>
      <c r="W205" s="10"/>
      <c r="X205" s="17"/>
    </row>
    <row r="206" spans="1:24">
      <c r="A206" s="4" t="s">
        <v>195</v>
      </c>
      <c r="B206" s="10"/>
      <c r="C206" s="10"/>
      <c r="D206" s="10"/>
      <c r="E206" s="10"/>
      <c r="F206" s="10"/>
      <c r="G206" s="10"/>
      <c r="H206" s="10"/>
      <c r="I206" s="10"/>
      <c r="J206" s="10"/>
      <c r="K206" s="10"/>
      <c r="L206" s="10"/>
      <c r="M206" s="10"/>
      <c r="N206" s="10"/>
      <c r="O206" s="10"/>
      <c r="P206" s="10"/>
      <c r="Q206" s="10"/>
      <c r="R206" s="10"/>
      <c r="S206" s="10"/>
      <c r="T206" s="10"/>
      <c r="U206" s="10"/>
      <c r="V206" s="10"/>
      <c r="W206" s="10"/>
      <c r="X206" s="17"/>
    </row>
    <row r="207" spans="1:24">
      <c r="A207" s="4" t="s">
        <v>180</v>
      </c>
      <c r="B207" s="10"/>
      <c r="C207" s="10"/>
      <c r="D207" s="10"/>
      <c r="E207" s="10"/>
      <c r="F207" s="10"/>
      <c r="G207" s="10"/>
      <c r="H207" s="10"/>
      <c r="I207" s="10"/>
      <c r="J207" s="10"/>
      <c r="K207" s="10"/>
      <c r="L207" s="10"/>
      <c r="M207" s="10"/>
      <c r="N207" s="10"/>
      <c r="O207" s="10"/>
      <c r="P207" s="10"/>
      <c r="Q207" s="10"/>
      <c r="R207" s="10"/>
      <c r="S207" s="10"/>
      <c r="T207" s="10"/>
      <c r="U207" s="10"/>
      <c r="V207" s="10"/>
      <c r="W207" s="10"/>
      <c r="X207" s="17"/>
    </row>
    <row r="208" spans="1:24">
      <c r="A208" s="4" t="s">
        <v>181</v>
      </c>
      <c r="B208" s="10"/>
      <c r="C208" s="10"/>
      <c r="D208" s="10"/>
      <c r="E208" s="10"/>
      <c r="F208" s="10"/>
      <c r="G208" s="10"/>
      <c r="H208" s="10"/>
      <c r="I208" s="10"/>
      <c r="J208" s="10"/>
      <c r="K208" s="10"/>
      <c r="L208" s="10"/>
      <c r="M208" s="10"/>
      <c r="N208" s="10"/>
      <c r="O208" s="10"/>
      <c r="P208" s="10"/>
      <c r="Q208" s="10"/>
      <c r="R208" s="10"/>
      <c r="S208" s="10"/>
      <c r="T208" s="10"/>
      <c r="U208" s="10"/>
      <c r="V208" s="10"/>
      <c r="W208" s="10"/>
      <c r="X208" s="17"/>
    </row>
    <row r="209" spans="1:24">
      <c r="A209" s="4" t="s">
        <v>182</v>
      </c>
      <c r="B209" s="39">
        <f>'Reactive'!$B$33</f>
        <v>0</v>
      </c>
      <c r="C209" s="39">
        <f>'Reactive'!$C$33</f>
        <v>0</v>
      </c>
      <c r="D209" s="39">
        <f>'Reactive'!$D$33</f>
        <v>0</v>
      </c>
      <c r="E209" s="39">
        <f>'Reactive'!$E$33</f>
        <v>0</v>
      </c>
      <c r="F209" s="39">
        <f>'Reactive'!$F$33</f>
        <v>0</v>
      </c>
      <c r="G209" s="39">
        <f>'Reactive'!$G$33</f>
        <v>0</v>
      </c>
      <c r="H209" s="39">
        <f>'Reactive'!$H$33</f>
        <v>0</v>
      </c>
      <c r="I209" s="39">
        <f>'Reactive'!$I$33</f>
        <v>0</v>
      </c>
      <c r="J209" s="39">
        <f>'Reactive'!$J$33</f>
        <v>0</v>
      </c>
      <c r="K209" s="10"/>
      <c r="L209" s="10"/>
      <c r="M209" s="39">
        <f>'Reactive'!$K$33</f>
        <v>0</v>
      </c>
      <c r="N209" s="39">
        <f>'Reactive'!$L$33</f>
        <v>0</v>
      </c>
      <c r="O209" s="39">
        <f>'Reactive'!$M$33</f>
        <v>0</v>
      </c>
      <c r="P209" s="39">
        <f>'Reactive'!$N$33</f>
        <v>0</v>
      </c>
      <c r="Q209" s="39">
        <f>'Reactive'!$O$33</f>
        <v>0</v>
      </c>
      <c r="R209" s="39">
        <f>'Reactive'!$P$33</f>
        <v>0</v>
      </c>
      <c r="S209" s="39">
        <f>'Reactive'!$Q$33</f>
        <v>0</v>
      </c>
      <c r="T209" s="39">
        <f>'Reactive'!$R$33</f>
        <v>0</v>
      </c>
      <c r="U209" s="39">
        <f>'Reactive'!$S$33</f>
        <v>0</v>
      </c>
      <c r="V209" s="10"/>
      <c r="W209" s="10"/>
      <c r="X209" s="17"/>
    </row>
    <row r="210" spans="1:24">
      <c r="A210" s="4" t="s">
        <v>183</v>
      </c>
      <c r="B210" s="39">
        <f>'Reactive'!$B$34</f>
        <v>0</v>
      </c>
      <c r="C210" s="39">
        <f>'Reactive'!$C$34</f>
        <v>0</v>
      </c>
      <c r="D210" s="39">
        <f>'Reactive'!$D$34</f>
        <v>0</v>
      </c>
      <c r="E210" s="39">
        <f>'Reactive'!$E$34</f>
        <v>0</v>
      </c>
      <c r="F210" s="39">
        <f>'Reactive'!$F$34</f>
        <v>0</v>
      </c>
      <c r="G210" s="39">
        <f>'Reactive'!$G$34</f>
        <v>0</v>
      </c>
      <c r="H210" s="39">
        <f>'Reactive'!$H$34</f>
        <v>0</v>
      </c>
      <c r="I210" s="39">
        <f>'Reactive'!$I$34</f>
        <v>0</v>
      </c>
      <c r="J210" s="39">
        <f>'Reactive'!$J$34</f>
        <v>0</v>
      </c>
      <c r="K210" s="10"/>
      <c r="L210" s="10"/>
      <c r="M210" s="39">
        <f>'Reactive'!$K$34</f>
        <v>0</v>
      </c>
      <c r="N210" s="39">
        <f>'Reactive'!$L$34</f>
        <v>0</v>
      </c>
      <c r="O210" s="39">
        <f>'Reactive'!$M$34</f>
        <v>0</v>
      </c>
      <c r="P210" s="39">
        <f>'Reactive'!$N$34</f>
        <v>0</v>
      </c>
      <c r="Q210" s="39">
        <f>'Reactive'!$O$34</f>
        <v>0</v>
      </c>
      <c r="R210" s="39">
        <f>'Reactive'!$P$34</f>
        <v>0</v>
      </c>
      <c r="S210" s="39">
        <f>'Reactive'!$Q$34</f>
        <v>0</v>
      </c>
      <c r="T210" s="39">
        <f>'Reactive'!$R$34</f>
        <v>0</v>
      </c>
      <c r="U210" s="39">
        <f>'Reactive'!$S$34</f>
        <v>0</v>
      </c>
      <c r="V210" s="10"/>
      <c r="W210" s="10"/>
      <c r="X210" s="17"/>
    </row>
    <row r="211" spans="1:24">
      <c r="A211" s="4" t="s">
        <v>196</v>
      </c>
      <c r="B211" s="39">
        <f>'Reactive'!$B$35</f>
        <v>0</v>
      </c>
      <c r="C211" s="39">
        <f>'Reactive'!$C$35</f>
        <v>0</v>
      </c>
      <c r="D211" s="39">
        <f>'Reactive'!$D$35</f>
        <v>0</v>
      </c>
      <c r="E211" s="39">
        <f>'Reactive'!$E$35</f>
        <v>0</v>
      </c>
      <c r="F211" s="39">
        <f>'Reactive'!$F$35</f>
        <v>0</v>
      </c>
      <c r="G211" s="39">
        <f>'Reactive'!$G$35</f>
        <v>0</v>
      </c>
      <c r="H211" s="39">
        <f>'Reactive'!$H$35</f>
        <v>0</v>
      </c>
      <c r="I211" s="39">
        <f>'Reactive'!$I$35</f>
        <v>0</v>
      </c>
      <c r="J211" s="39">
        <f>'Reactive'!$J$35</f>
        <v>0</v>
      </c>
      <c r="K211" s="10"/>
      <c r="L211" s="10"/>
      <c r="M211" s="39">
        <f>'Reactive'!$K$35</f>
        <v>0</v>
      </c>
      <c r="N211" s="39">
        <f>'Reactive'!$L$35</f>
        <v>0</v>
      </c>
      <c r="O211" s="39">
        <f>'Reactive'!$M$35</f>
        <v>0</v>
      </c>
      <c r="P211" s="39">
        <f>'Reactive'!$N$35</f>
        <v>0</v>
      </c>
      <c r="Q211" s="39">
        <f>'Reactive'!$O$35</f>
        <v>0</v>
      </c>
      <c r="R211" s="39">
        <f>'Reactive'!$P$35</f>
        <v>0</v>
      </c>
      <c r="S211" s="39">
        <f>'Reactive'!$Q$35</f>
        <v>0</v>
      </c>
      <c r="T211" s="39">
        <f>'Reactive'!$R$35</f>
        <v>0</v>
      </c>
      <c r="U211" s="39">
        <f>'Reactive'!$S$35</f>
        <v>0</v>
      </c>
      <c r="V211" s="10"/>
      <c r="W211" s="10"/>
      <c r="X211" s="17"/>
    </row>
    <row r="212" spans="1:24">
      <c r="A212" s="4" t="s">
        <v>243</v>
      </c>
      <c r="B212" s="10"/>
      <c r="C212" s="10"/>
      <c r="D212" s="10"/>
      <c r="E212" s="10"/>
      <c r="F212" s="10"/>
      <c r="G212" s="10"/>
      <c r="H212" s="10"/>
      <c r="I212" s="10"/>
      <c r="J212" s="10"/>
      <c r="K212" s="10"/>
      <c r="L212" s="10"/>
      <c r="M212" s="10"/>
      <c r="N212" s="10"/>
      <c r="O212" s="10"/>
      <c r="P212" s="10"/>
      <c r="Q212" s="10"/>
      <c r="R212" s="10"/>
      <c r="S212" s="10"/>
      <c r="T212" s="10"/>
      <c r="U212" s="10"/>
      <c r="V212" s="10"/>
      <c r="W212" s="10"/>
      <c r="X212" s="17"/>
    </row>
    <row r="213" spans="1:24">
      <c r="A213" s="4" t="s">
        <v>247</v>
      </c>
      <c r="B213" s="10"/>
      <c r="C213" s="10"/>
      <c r="D213" s="10"/>
      <c r="E213" s="10"/>
      <c r="F213" s="10"/>
      <c r="G213" s="10"/>
      <c r="H213" s="10"/>
      <c r="I213" s="10"/>
      <c r="J213" s="10"/>
      <c r="K213" s="10"/>
      <c r="L213" s="10"/>
      <c r="M213" s="10"/>
      <c r="N213" s="10"/>
      <c r="O213" s="10"/>
      <c r="P213" s="10"/>
      <c r="Q213" s="10"/>
      <c r="R213" s="10"/>
      <c r="S213" s="10"/>
      <c r="T213" s="10"/>
      <c r="U213" s="10"/>
      <c r="V213" s="10"/>
      <c r="W213" s="10"/>
      <c r="X213" s="17"/>
    </row>
    <row r="214" spans="1:24">
      <c r="A214" s="4" t="s">
        <v>251</v>
      </c>
      <c r="B214" s="10"/>
      <c r="C214" s="10"/>
      <c r="D214" s="10"/>
      <c r="E214" s="10"/>
      <c r="F214" s="10"/>
      <c r="G214" s="10"/>
      <c r="H214" s="10"/>
      <c r="I214" s="10"/>
      <c r="J214" s="10"/>
      <c r="K214" s="10"/>
      <c r="L214" s="10"/>
      <c r="M214" s="10"/>
      <c r="N214" s="10"/>
      <c r="O214" s="10"/>
      <c r="P214" s="10"/>
      <c r="Q214" s="10"/>
      <c r="R214" s="10"/>
      <c r="S214" s="10"/>
      <c r="T214" s="10"/>
      <c r="U214" s="10"/>
      <c r="V214" s="10"/>
      <c r="W214" s="10"/>
      <c r="X214" s="17"/>
    </row>
    <row r="215" spans="1:24">
      <c r="A215" s="4" t="s">
        <v>255</v>
      </c>
      <c r="B215" s="10"/>
      <c r="C215" s="10"/>
      <c r="D215" s="10"/>
      <c r="E215" s="10"/>
      <c r="F215" s="10"/>
      <c r="G215" s="10"/>
      <c r="H215" s="10"/>
      <c r="I215" s="10"/>
      <c r="J215" s="10"/>
      <c r="K215" s="10"/>
      <c r="L215" s="10"/>
      <c r="M215" s="10"/>
      <c r="N215" s="10"/>
      <c r="O215" s="10"/>
      <c r="P215" s="10"/>
      <c r="Q215" s="10"/>
      <c r="R215" s="10"/>
      <c r="S215" s="10"/>
      <c r="T215" s="10"/>
      <c r="U215" s="10"/>
      <c r="V215" s="10"/>
      <c r="W215" s="10"/>
      <c r="X215" s="17"/>
    </row>
    <row r="216" spans="1:24">
      <c r="A216" s="4" t="s">
        <v>259</v>
      </c>
      <c r="B216" s="10"/>
      <c r="C216" s="10"/>
      <c r="D216" s="10"/>
      <c r="E216" s="10"/>
      <c r="F216" s="10"/>
      <c r="G216" s="10"/>
      <c r="H216" s="10"/>
      <c r="I216" s="10"/>
      <c r="J216" s="10"/>
      <c r="K216" s="10"/>
      <c r="L216" s="10"/>
      <c r="M216" s="10"/>
      <c r="N216" s="10"/>
      <c r="O216" s="10"/>
      <c r="P216" s="10"/>
      <c r="Q216" s="10"/>
      <c r="R216" s="10"/>
      <c r="S216" s="10"/>
      <c r="T216" s="10"/>
      <c r="U216" s="10"/>
      <c r="V216" s="10"/>
      <c r="W216" s="10"/>
      <c r="X216" s="17"/>
    </row>
    <row r="217" spans="1:24">
      <c r="A217" s="4" t="s">
        <v>184</v>
      </c>
      <c r="B217" s="10"/>
      <c r="C217" s="10"/>
      <c r="D217" s="10"/>
      <c r="E217" s="10"/>
      <c r="F217" s="10"/>
      <c r="G217" s="10"/>
      <c r="H217" s="10"/>
      <c r="I217" s="10"/>
      <c r="J217" s="10"/>
      <c r="K217" s="10"/>
      <c r="L217" s="10"/>
      <c r="M217" s="10"/>
      <c r="N217" s="10"/>
      <c r="O217" s="10"/>
      <c r="P217" s="10"/>
      <c r="Q217" s="10"/>
      <c r="R217" s="10"/>
      <c r="S217" s="10"/>
      <c r="T217" s="10"/>
      <c r="U217" s="10"/>
      <c r="V217" s="10"/>
      <c r="W217" s="10"/>
      <c r="X217" s="17"/>
    </row>
    <row r="218" spans="1:24">
      <c r="A218" s="4" t="s">
        <v>185</v>
      </c>
      <c r="B218" s="10"/>
      <c r="C218" s="10"/>
      <c r="D218" s="10"/>
      <c r="E218" s="10"/>
      <c r="F218" s="10"/>
      <c r="G218" s="10"/>
      <c r="H218" s="10"/>
      <c r="I218" s="10"/>
      <c r="J218" s="10"/>
      <c r="K218" s="10"/>
      <c r="L218" s="10"/>
      <c r="M218" s="10"/>
      <c r="N218" s="10"/>
      <c r="O218" s="10"/>
      <c r="P218" s="10"/>
      <c r="Q218" s="10"/>
      <c r="R218" s="10"/>
      <c r="S218" s="10"/>
      <c r="T218" s="10"/>
      <c r="U218" s="10"/>
      <c r="V218" s="10"/>
      <c r="W218" s="10"/>
      <c r="X218" s="17"/>
    </row>
    <row r="219" spans="1:24">
      <c r="A219" s="4" t="s">
        <v>186</v>
      </c>
      <c r="B219" s="39">
        <f>'Reactive'!$B$77</f>
        <v>0</v>
      </c>
      <c r="C219" s="39">
        <f>'Reactive'!$C$77</f>
        <v>0</v>
      </c>
      <c r="D219" s="39">
        <f>'Reactive'!$D$77</f>
        <v>0</v>
      </c>
      <c r="E219" s="39">
        <f>'Reactive'!$E$77</f>
        <v>0</v>
      </c>
      <c r="F219" s="39">
        <f>'Reactive'!$F$77</f>
        <v>0</v>
      </c>
      <c r="G219" s="39">
        <f>'Reactive'!$G$77</f>
        <v>0</v>
      </c>
      <c r="H219" s="39">
        <f>'Reactive'!$H$77</f>
        <v>0</v>
      </c>
      <c r="I219" s="39">
        <f>'Reactive'!$I$77</f>
        <v>0</v>
      </c>
      <c r="J219" s="39">
        <f>'Reactive'!$J$77</f>
        <v>0</v>
      </c>
      <c r="K219" s="10"/>
      <c r="L219" s="10"/>
      <c r="M219" s="39">
        <f>'Reactive'!$K$77</f>
        <v>0</v>
      </c>
      <c r="N219" s="39">
        <f>'Reactive'!$L$77</f>
        <v>0</v>
      </c>
      <c r="O219" s="39">
        <f>'Reactive'!$M$77</f>
        <v>0</v>
      </c>
      <c r="P219" s="39">
        <f>'Reactive'!$N$77</f>
        <v>0</v>
      </c>
      <c r="Q219" s="39">
        <f>'Reactive'!$O$77</f>
        <v>0</v>
      </c>
      <c r="R219" s="39">
        <f>'Reactive'!$P$77</f>
        <v>0</v>
      </c>
      <c r="S219" s="39">
        <f>'Reactive'!$Q$77</f>
        <v>0</v>
      </c>
      <c r="T219" s="39">
        <f>'Reactive'!$R$77</f>
        <v>0</v>
      </c>
      <c r="U219" s="39">
        <f>'Reactive'!$S$77</f>
        <v>0</v>
      </c>
      <c r="V219" s="10"/>
      <c r="W219" s="10"/>
      <c r="X219" s="17"/>
    </row>
    <row r="220" spans="1:24">
      <c r="A220" s="4" t="s">
        <v>187</v>
      </c>
      <c r="B220" s="39">
        <f>'Reactive'!$B$78</f>
        <v>0</v>
      </c>
      <c r="C220" s="39">
        <f>'Reactive'!$C$78</f>
        <v>0</v>
      </c>
      <c r="D220" s="39">
        <f>'Reactive'!$D$78</f>
        <v>0</v>
      </c>
      <c r="E220" s="39">
        <f>'Reactive'!$E$78</f>
        <v>0</v>
      </c>
      <c r="F220" s="39">
        <f>'Reactive'!$F$78</f>
        <v>0</v>
      </c>
      <c r="G220" s="39">
        <f>'Reactive'!$G$78</f>
        <v>0</v>
      </c>
      <c r="H220" s="39">
        <f>'Reactive'!$H$78</f>
        <v>0</v>
      </c>
      <c r="I220" s="39">
        <f>'Reactive'!$I$78</f>
        <v>0</v>
      </c>
      <c r="J220" s="39">
        <f>'Reactive'!$J$78</f>
        <v>0</v>
      </c>
      <c r="K220" s="10"/>
      <c r="L220" s="10"/>
      <c r="M220" s="39">
        <f>'Reactive'!$K$78</f>
        <v>0</v>
      </c>
      <c r="N220" s="39">
        <f>'Reactive'!$L$78</f>
        <v>0</v>
      </c>
      <c r="O220" s="39">
        <f>'Reactive'!$M$78</f>
        <v>0</v>
      </c>
      <c r="P220" s="39">
        <f>'Reactive'!$N$78</f>
        <v>0</v>
      </c>
      <c r="Q220" s="39">
        <f>'Reactive'!$O$78</f>
        <v>0</v>
      </c>
      <c r="R220" s="39">
        <f>'Reactive'!$P$78</f>
        <v>0</v>
      </c>
      <c r="S220" s="39">
        <f>'Reactive'!$Q$78</f>
        <v>0</v>
      </c>
      <c r="T220" s="39">
        <f>'Reactive'!$R$78</f>
        <v>0</v>
      </c>
      <c r="U220" s="39">
        <f>'Reactive'!$S$78</f>
        <v>0</v>
      </c>
      <c r="V220" s="10"/>
      <c r="W220" s="10"/>
      <c r="X220" s="17"/>
    </row>
    <row r="221" spans="1:24">
      <c r="A221" s="4" t="s">
        <v>188</v>
      </c>
      <c r="B221" s="39">
        <f>'Reactive'!$B$79</f>
        <v>0</v>
      </c>
      <c r="C221" s="39">
        <f>'Reactive'!$C$79</f>
        <v>0</v>
      </c>
      <c r="D221" s="39">
        <f>'Reactive'!$D$79</f>
        <v>0</v>
      </c>
      <c r="E221" s="39">
        <f>'Reactive'!$E$79</f>
        <v>0</v>
      </c>
      <c r="F221" s="39">
        <f>'Reactive'!$F$79</f>
        <v>0</v>
      </c>
      <c r="G221" s="39">
        <f>'Reactive'!$G$79</f>
        <v>0</v>
      </c>
      <c r="H221" s="39">
        <f>'Reactive'!$H$79</f>
        <v>0</v>
      </c>
      <c r="I221" s="39">
        <f>'Reactive'!$I$79</f>
        <v>0</v>
      </c>
      <c r="J221" s="39">
        <f>'Reactive'!$J$79</f>
        <v>0</v>
      </c>
      <c r="K221" s="10"/>
      <c r="L221" s="10"/>
      <c r="M221" s="39">
        <f>'Reactive'!$K$79</f>
        <v>0</v>
      </c>
      <c r="N221" s="39">
        <f>'Reactive'!$L$79</f>
        <v>0</v>
      </c>
      <c r="O221" s="39">
        <f>'Reactive'!$M$79</f>
        <v>0</v>
      </c>
      <c r="P221" s="39">
        <f>'Reactive'!$N$79</f>
        <v>0</v>
      </c>
      <c r="Q221" s="39">
        <f>'Reactive'!$O$79</f>
        <v>0</v>
      </c>
      <c r="R221" s="39">
        <f>'Reactive'!$P$79</f>
        <v>0</v>
      </c>
      <c r="S221" s="39">
        <f>'Reactive'!$Q$79</f>
        <v>0</v>
      </c>
      <c r="T221" s="39">
        <f>'Reactive'!$R$79</f>
        <v>0</v>
      </c>
      <c r="U221" s="39">
        <f>'Reactive'!$S$79</f>
        <v>0</v>
      </c>
      <c r="V221" s="10"/>
      <c r="W221" s="10"/>
      <c r="X221" s="17"/>
    </row>
    <row r="222" spans="1:24">
      <c r="A222" s="4" t="s">
        <v>189</v>
      </c>
      <c r="B222" s="39">
        <f>'Reactive'!$B$80</f>
        <v>0</v>
      </c>
      <c r="C222" s="39">
        <f>'Reactive'!$C$80</f>
        <v>0</v>
      </c>
      <c r="D222" s="39">
        <f>'Reactive'!$D$80</f>
        <v>0</v>
      </c>
      <c r="E222" s="39">
        <f>'Reactive'!$E$80</f>
        <v>0</v>
      </c>
      <c r="F222" s="39">
        <f>'Reactive'!$F$80</f>
        <v>0</v>
      </c>
      <c r="G222" s="39">
        <f>'Reactive'!$G$80</f>
        <v>0</v>
      </c>
      <c r="H222" s="39">
        <f>'Reactive'!$H$80</f>
        <v>0</v>
      </c>
      <c r="I222" s="39">
        <f>'Reactive'!$I$80</f>
        <v>0</v>
      </c>
      <c r="J222" s="39">
        <f>'Reactive'!$J$80</f>
        <v>0</v>
      </c>
      <c r="K222" s="10"/>
      <c r="L222" s="10"/>
      <c r="M222" s="39">
        <f>'Reactive'!$K$80</f>
        <v>0</v>
      </c>
      <c r="N222" s="39">
        <f>'Reactive'!$L$80</f>
        <v>0</v>
      </c>
      <c r="O222" s="39">
        <f>'Reactive'!$M$80</f>
        <v>0</v>
      </c>
      <c r="P222" s="39">
        <f>'Reactive'!$N$80</f>
        <v>0</v>
      </c>
      <c r="Q222" s="39">
        <f>'Reactive'!$O$80</f>
        <v>0</v>
      </c>
      <c r="R222" s="39">
        <f>'Reactive'!$P$80</f>
        <v>0</v>
      </c>
      <c r="S222" s="39">
        <f>'Reactive'!$Q$80</f>
        <v>0</v>
      </c>
      <c r="T222" s="39">
        <f>'Reactive'!$R$80</f>
        <v>0</v>
      </c>
      <c r="U222" s="39">
        <f>'Reactive'!$S$80</f>
        <v>0</v>
      </c>
      <c r="V222" s="10"/>
      <c r="W222" s="10"/>
      <c r="X222" s="17"/>
    </row>
    <row r="223" spans="1:24">
      <c r="A223" s="4" t="s">
        <v>197</v>
      </c>
      <c r="B223" s="39">
        <f>'Reactive'!$B$81</f>
        <v>0</v>
      </c>
      <c r="C223" s="39">
        <f>'Reactive'!$C$81</f>
        <v>0</v>
      </c>
      <c r="D223" s="39">
        <f>'Reactive'!$D$81</f>
        <v>0</v>
      </c>
      <c r="E223" s="39">
        <f>'Reactive'!$E$81</f>
        <v>0</v>
      </c>
      <c r="F223" s="39">
        <f>'Reactive'!$F$81</f>
        <v>0</v>
      </c>
      <c r="G223" s="39">
        <f>'Reactive'!$G$81</f>
        <v>0</v>
      </c>
      <c r="H223" s="39">
        <f>'Reactive'!$H$81</f>
        <v>0</v>
      </c>
      <c r="I223" s="39">
        <f>'Reactive'!$I$81</f>
        <v>0</v>
      </c>
      <c r="J223" s="39">
        <f>'Reactive'!$J$81</f>
        <v>0</v>
      </c>
      <c r="K223" s="10"/>
      <c r="L223" s="10"/>
      <c r="M223" s="39">
        <f>'Reactive'!$K$81</f>
        <v>0</v>
      </c>
      <c r="N223" s="39">
        <f>'Reactive'!$L$81</f>
        <v>0</v>
      </c>
      <c r="O223" s="39">
        <f>'Reactive'!$M$81</f>
        <v>0</v>
      </c>
      <c r="P223" s="39">
        <f>'Reactive'!$N$81</f>
        <v>0</v>
      </c>
      <c r="Q223" s="39">
        <f>'Reactive'!$O$81</f>
        <v>0</v>
      </c>
      <c r="R223" s="39">
        <f>'Reactive'!$P$81</f>
        <v>0</v>
      </c>
      <c r="S223" s="39">
        <f>'Reactive'!$Q$81</f>
        <v>0</v>
      </c>
      <c r="T223" s="39">
        <f>'Reactive'!$R$81</f>
        <v>0</v>
      </c>
      <c r="U223" s="39">
        <f>'Reactive'!$S$81</f>
        <v>0</v>
      </c>
      <c r="V223" s="10"/>
      <c r="W223" s="10"/>
      <c r="X223" s="17"/>
    </row>
    <row r="224" spans="1:24">
      <c r="A224" s="4" t="s">
        <v>198</v>
      </c>
      <c r="B224" s="39">
        <f>'Reactive'!$B$82</f>
        <v>0</v>
      </c>
      <c r="C224" s="39">
        <f>'Reactive'!$C$82</f>
        <v>0</v>
      </c>
      <c r="D224" s="39">
        <f>'Reactive'!$D$82</f>
        <v>0</v>
      </c>
      <c r="E224" s="39">
        <f>'Reactive'!$E$82</f>
        <v>0</v>
      </c>
      <c r="F224" s="39">
        <f>'Reactive'!$F$82</f>
        <v>0</v>
      </c>
      <c r="G224" s="39">
        <f>'Reactive'!$G$82</f>
        <v>0</v>
      </c>
      <c r="H224" s="39">
        <f>'Reactive'!$H$82</f>
        <v>0</v>
      </c>
      <c r="I224" s="39">
        <f>'Reactive'!$I$82</f>
        <v>0</v>
      </c>
      <c r="J224" s="39">
        <f>'Reactive'!$J$82</f>
        <v>0</v>
      </c>
      <c r="K224" s="10"/>
      <c r="L224" s="10"/>
      <c r="M224" s="39">
        <f>'Reactive'!$K$82</f>
        <v>0</v>
      </c>
      <c r="N224" s="39">
        <f>'Reactive'!$L$82</f>
        <v>0</v>
      </c>
      <c r="O224" s="39">
        <f>'Reactive'!$M$82</f>
        <v>0</v>
      </c>
      <c r="P224" s="39">
        <f>'Reactive'!$N$82</f>
        <v>0</v>
      </c>
      <c r="Q224" s="39">
        <f>'Reactive'!$O$82</f>
        <v>0</v>
      </c>
      <c r="R224" s="39">
        <f>'Reactive'!$P$82</f>
        <v>0</v>
      </c>
      <c r="S224" s="39">
        <f>'Reactive'!$Q$82</f>
        <v>0</v>
      </c>
      <c r="T224" s="39">
        <f>'Reactive'!$R$82</f>
        <v>0</v>
      </c>
      <c r="U224" s="39">
        <f>'Reactive'!$S$82</f>
        <v>0</v>
      </c>
      <c r="V224" s="10"/>
      <c r="W224" s="10"/>
      <c r="X224" s="17"/>
    </row>
    <row r="226" spans="1:8" ht="21" customHeight="1">
      <c r="A226" s="1" t="s">
        <v>1084</v>
      </c>
    </row>
    <row r="227" spans="1:8">
      <c r="A227" s="2" t="s">
        <v>353</v>
      </c>
    </row>
    <row r="228" spans="1:8">
      <c r="A228" s="33" t="s">
        <v>1085</v>
      </c>
    </row>
    <row r="229" spans="1:8">
      <c r="A229" s="33" t="s">
        <v>1086</v>
      </c>
    </row>
    <row r="230" spans="1:8">
      <c r="A230" s="33" t="s">
        <v>1087</v>
      </c>
    </row>
    <row r="231" spans="1:8">
      <c r="A231" s="33" t="s">
        <v>1088</v>
      </c>
    </row>
    <row r="232" spans="1:8">
      <c r="A232" s="33" t="s">
        <v>1089</v>
      </c>
    </row>
    <row r="233" spans="1:8">
      <c r="A233" s="33" t="s">
        <v>1090</v>
      </c>
    </row>
    <row r="234" spans="1:8">
      <c r="A234" s="34" t="s">
        <v>356</v>
      </c>
      <c r="B234" s="34" t="s">
        <v>487</v>
      </c>
      <c r="C234" s="34" t="s">
        <v>487</v>
      </c>
      <c r="D234" s="34" t="s">
        <v>487</v>
      </c>
      <c r="E234" s="34" t="s">
        <v>487</v>
      </c>
      <c r="F234" s="34" t="s">
        <v>487</v>
      </c>
      <c r="G234" s="34" t="s">
        <v>487</v>
      </c>
    </row>
    <row r="235" spans="1:8">
      <c r="A235" s="34" t="s">
        <v>359</v>
      </c>
      <c r="B235" s="34" t="s">
        <v>533</v>
      </c>
      <c r="C235" s="34" t="s">
        <v>534</v>
      </c>
      <c r="D235" s="34" t="s">
        <v>535</v>
      </c>
      <c r="E235" s="34" t="s">
        <v>536</v>
      </c>
      <c r="F235" s="34" t="s">
        <v>489</v>
      </c>
      <c r="G235" s="34" t="s">
        <v>537</v>
      </c>
    </row>
    <row r="237" spans="1:8">
      <c r="B237" s="15" t="s">
        <v>1091</v>
      </c>
      <c r="C237" s="15" t="s">
        <v>1092</v>
      </c>
      <c r="D237" s="15" t="s">
        <v>1093</v>
      </c>
      <c r="E237" s="15" t="s">
        <v>1094</v>
      </c>
      <c r="F237" s="15" t="s">
        <v>1095</v>
      </c>
      <c r="G237" s="15" t="s">
        <v>1096</v>
      </c>
    </row>
    <row r="238" spans="1:8">
      <c r="A238" s="4" t="s">
        <v>174</v>
      </c>
      <c r="B238" s="38">
        <f>SUM($B15:$W15)</f>
        <v>0</v>
      </c>
      <c r="C238" s="38">
        <f>SUM($B53:$W53)</f>
        <v>0</v>
      </c>
      <c r="D238" s="38">
        <f>SUM($B91:$W91)</f>
        <v>0</v>
      </c>
      <c r="E238" s="38">
        <f>SUM($B129:$W129)</f>
        <v>0</v>
      </c>
      <c r="F238" s="38">
        <f>SUM($B163:$W163)</f>
        <v>0</v>
      </c>
      <c r="G238" s="38">
        <f>SUM($B198:$W198)</f>
        <v>0</v>
      </c>
      <c r="H238" s="17"/>
    </row>
    <row r="239" spans="1:8">
      <c r="A239" s="4" t="s">
        <v>175</v>
      </c>
      <c r="B239" s="38">
        <f>SUM($B16:$W16)</f>
        <v>0</v>
      </c>
      <c r="C239" s="38">
        <f>SUM($B54:$W54)</f>
        <v>0</v>
      </c>
      <c r="D239" s="38">
        <f>SUM($B92:$W92)</f>
        <v>0</v>
      </c>
      <c r="E239" s="38">
        <f>SUM($B130:$W130)</f>
        <v>0</v>
      </c>
      <c r="F239" s="38">
        <f>SUM($B164:$W164)</f>
        <v>0</v>
      </c>
      <c r="G239" s="38">
        <f>SUM($B199:$W199)</f>
        <v>0</v>
      </c>
      <c r="H239" s="17"/>
    </row>
    <row r="240" spans="1:8">
      <c r="A240" s="4" t="s">
        <v>211</v>
      </c>
      <c r="B240" s="38">
        <f>SUM($B17:$W17)</f>
        <v>0</v>
      </c>
      <c r="C240" s="38">
        <f>SUM($B55:$W55)</f>
        <v>0</v>
      </c>
      <c r="D240" s="38">
        <f>SUM($B93:$W93)</f>
        <v>0</v>
      </c>
      <c r="E240" s="38">
        <f>SUM($B131:$W131)</f>
        <v>0</v>
      </c>
      <c r="F240" s="38">
        <f>SUM($B165:$W165)</f>
        <v>0</v>
      </c>
      <c r="G240" s="38">
        <f>SUM($B200:$W200)</f>
        <v>0</v>
      </c>
      <c r="H240" s="17"/>
    </row>
    <row r="241" spans="1:8">
      <c r="A241" s="4" t="s">
        <v>176</v>
      </c>
      <c r="B241" s="38">
        <f>SUM($B18:$W18)</f>
        <v>0</v>
      </c>
      <c r="C241" s="38">
        <f>SUM($B56:$W56)</f>
        <v>0</v>
      </c>
      <c r="D241" s="38">
        <f>SUM($B94:$W94)</f>
        <v>0</v>
      </c>
      <c r="E241" s="38">
        <f>SUM($B132:$W132)</f>
        <v>0</v>
      </c>
      <c r="F241" s="38">
        <f>SUM($B166:$W166)</f>
        <v>0</v>
      </c>
      <c r="G241" s="38">
        <f>SUM($B201:$W201)</f>
        <v>0</v>
      </c>
      <c r="H241" s="17"/>
    </row>
    <row r="242" spans="1:8">
      <c r="A242" s="4" t="s">
        <v>177</v>
      </c>
      <c r="B242" s="38">
        <f>SUM($B19:$W19)</f>
        <v>0</v>
      </c>
      <c r="C242" s="38">
        <f>SUM($B57:$W57)</f>
        <v>0</v>
      </c>
      <c r="D242" s="38">
        <f>SUM($B95:$W95)</f>
        <v>0</v>
      </c>
      <c r="E242" s="38">
        <f>SUM($B133:$W133)</f>
        <v>0</v>
      </c>
      <c r="F242" s="38">
        <f>SUM($B167:$W167)</f>
        <v>0</v>
      </c>
      <c r="G242" s="38">
        <f>SUM($B202:$W202)</f>
        <v>0</v>
      </c>
      <c r="H242" s="17"/>
    </row>
    <row r="243" spans="1:8">
      <c r="A243" s="4" t="s">
        <v>221</v>
      </c>
      <c r="B243" s="38">
        <f>SUM($B20:$W20)</f>
        <v>0</v>
      </c>
      <c r="C243" s="38">
        <f>SUM($B58:$W58)</f>
        <v>0</v>
      </c>
      <c r="D243" s="38">
        <f>SUM($B96:$W96)</f>
        <v>0</v>
      </c>
      <c r="E243" s="38">
        <f>SUM($B134:$W134)</f>
        <v>0</v>
      </c>
      <c r="F243" s="38">
        <f>SUM($B168:$W168)</f>
        <v>0</v>
      </c>
      <c r="G243" s="38">
        <f>SUM($B203:$W203)</f>
        <v>0</v>
      </c>
      <c r="H243" s="17"/>
    </row>
    <row r="244" spans="1:8">
      <c r="A244" s="4" t="s">
        <v>178</v>
      </c>
      <c r="B244" s="38">
        <f>SUM($B21:$W21)</f>
        <v>0</v>
      </c>
      <c r="C244" s="38">
        <f>SUM($B59:$W59)</f>
        <v>0</v>
      </c>
      <c r="D244" s="38">
        <f>SUM($B97:$W97)</f>
        <v>0</v>
      </c>
      <c r="E244" s="38">
        <f>SUM($B135:$W135)</f>
        <v>0</v>
      </c>
      <c r="F244" s="38">
        <f>SUM($B169:$W169)</f>
        <v>0</v>
      </c>
      <c r="G244" s="38">
        <f>SUM($B204:$W204)</f>
        <v>0</v>
      </c>
      <c r="H244" s="17"/>
    </row>
    <row r="245" spans="1:8">
      <c r="A245" s="4" t="s">
        <v>179</v>
      </c>
      <c r="B245" s="38">
        <f>SUM($B22:$W22)</f>
        <v>0</v>
      </c>
      <c r="C245" s="38">
        <f>SUM($B60:$W60)</f>
        <v>0</v>
      </c>
      <c r="D245" s="38">
        <f>SUM($B98:$W98)</f>
        <v>0</v>
      </c>
      <c r="E245" s="38">
        <f>SUM($B136:$W136)</f>
        <v>0</v>
      </c>
      <c r="F245" s="38">
        <f>SUM($B170:$W170)</f>
        <v>0</v>
      </c>
      <c r="G245" s="38">
        <f>SUM($B205:$W205)</f>
        <v>0</v>
      </c>
      <c r="H245" s="17"/>
    </row>
    <row r="246" spans="1:8">
      <c r="A246" s="4" t="s">
        <v>195</v>
      </c>
      <c r="B246" s="38">
        <f>SUM($B23:$W23)</f>
        <v>0</v>
      </c>
      <c r="C246" s="38">
        <f>SUM($B61:$W61)</f>
        <v>0</v>
      </c>
      <c r="D246" s="38">
        <f>SUM($B99:$W99)</f>
        <v>0</v>
      </c>
      <c r="E246" s="38">
        <f>SUM($B137:$W137)</f>
        <v>0</v>
      </c>
      <c r="F246" s="38">
        <f>SUM($B171:$W171)</f>
        <v>0</v>
      </c>
      <c r="G246" s="38">
        <f>SUM($B206:$W206)</f>
        <v>0</v>
      </c>
      <c r="H246" s="17"/>
    </row>
    <row r="247" spans="1:8">
      <c r="A247" s="4" t="s">
        <v>180</v>
      </c>
      <c r="B247" s="38">
        <f>SUM($B24:$W24)</f>
        <v>0</v>
      </c>
      <c r="C247" s="38">
        <f>SUM($B62:$W62)</f>
        <v>0</v>
      </c>
      <c r="D247" s="38">
        <f>SUM($B100:$W100)</f>
        <v>0</v>
      </c>
      <c r="E247" s="38">
        <f>SUM($B138:$W138)</f>
        <v>0</v>
      </c>
      <c r="F247" s="38">
        <f>SUM($B172:$W172)</f>
        <v>0</v>
      </c>
      <c r="G247" s="38">
        <f>SUM($B207:$W207)</f>
        <v>0</v>
      </c>
      <c r="H247" s="17"/>
    </row>
    <row r="248" spans="1:8">
      <c r="A248" s="4" t="s">
        <v>181</v>
      </c>
      <c r="B248" s="38">
        <f>SUM($B25:$W25)</f>
        <v>0</v>
      </c>
      <c r="C248" s="38">
        <f>SUM($B63:$W63)</f>
        <v>0</v>
      </c>
      <c r="D248" s="38">
        <f>SUM($B101:$W101)</f>
        <v>0</v>
      </c>
      <c r="E248" s="38">
        <f>SUM($B139:$W139)</f>
        <v>0</v>
      </c>
      <c r="F248" s="38">
        <f>SUM($B173:$W173)</f>
        <v>0</v>
      </c>
      <c r="G248" s="38">
        <f>SUM($B208:$W208)</f>
        <v>0</v>
      </c>
      <c r="H248" s="17"/>
    </row>
    <row r="249" spans="1:8">
      <c r="A249" s="4" t="s">
        <v>182</v>
      </c>
      <c r="B249" s="38">
        <f>SUM($B26:$W26)</f>
        <v>0</v>
      </c>
      <c r="C249" s="38">
        <f>SUM($B64:$W64)</f>
        <v>0</v>
      </c>
      <c r="D249" s="38">
        <f>SUM($B102:$W102)</f>
        <v>0</v>
      </c>
      <c r="E249" s="38">
        <f>SUM($B140:$W140)</f>
        <v>0</v>
      </c>
      <c r="F249" s="38">
        <f>SUM($B174:$W174)</f>
        <v>0</v>
      </c>
      <c r="G249" s="38">
        <f>SUM($B209:$W209)</f>
        <v>0</v>
      </c>
      <c r="H249" s="17"/>
    </row>
    <row r="250" spans="1:8">
      <c r="A250" s="4" t="s">
        <v>183</v>
      </c>
      <c r="B250" s="38">
        <f>SUM($B27:$W27)</f>
        <v>0</v>
      </c>
      <c r="C250" s="38">
        <f>SUM($B65:$W65)</f>
        <v>0</v>
      </c>
      <c r="D250" s="38">
        <f>SUM($B103:$W103)</f>
        <v>0</v>
      </c>
      <c r="E250" s="38">
        <f>SUM($B141:$W141)</f>
        <v>0</v>
      </c>
      <c r="F250" s="38">
        <f>SUM($B175:$W175)</f>
        <v>0</v>
      </c>
      <c r="G250" s="38">
        <f>SUM($B210:$W210)</f>
        <v>0</v>
      </c>
      <c r="H250" s="17"/>
    </row>
    <row r="251" spans="1:8">
      <c r="A251" s="4" t="s">
        <v>196</v>
      </c>
      <c r="B251" s="38">
        <f>SUM($B28:$W28)</f>
        <v>0</v>
      </c>
      <c r="C251" s="38">
        <f>SUM($B66:$W66)</f>
        <v>0</v>
      </c>
      <c r="D251" s="38">
        <f>SUM($B104:$W104)</f>
        <v>0</v>
      </c>
      <c r="E251" s="38">
        <f>SUM($B142:$W142)</f>
        <v>0</v>
      </c>
      <c r="F251" s="38">
        <f>SUM($B176:$W176)</f>
        <v>0</v>
      </c>
      <c r="G251" s="38">
        <f>SUM($B211:$W211)</f>
        <v>0</v>
      </c>
      <c r="H251" s="17"/>
    </row>
    <row r="252" spans="1:8">
      <c r="A252" s="4" t="s">
        <v>243</v>
      </c>
      <c r="B252" s="38">
        <f>SUM($B29:$W29)</f>
        <v>0</v>
      </c>
      <c r="C252" s="38">
        <f>SUM($B67:$W67)</f>
        <v>0</v>
      </c>
      <c r="D252" s="38">
        <f>SUM($B105:$W105)</f>
        <v>0</v>
      </c>
      <c r="E252" s="38">
        <f>SUM($B143:$W143)</f>
        <v>0</v>
      </c>
      <c r="F252" s="38">
        <f>SUM($B177:$W177)</f>
        <v>0</v>
      </c>
      <c r="G252" s="38">
        <f>SUM($B212:$W212)</f>
        <v>0</v>
      </c>
      <c r="H252" s="17"/>
    </row>
    <row r="253" spans="1:8">
      <c r="A253" s="4" t="s">
        <v>247</v>
      </c>
      <c r="B253" s="38">
        <f>SUM($B30:$W30)</f>
        <v>0</v>
      </c>
      <c r="C253" s="38">
        <f>SUM($B68:$W68)</f>
        <v>0</v>
      </c>
      <c r="D253" s="38">
        <f>SUM($B106:$W106)</f>
        <v>0</v>
      </c>
      <c r="E253" s="38">
        <f>SUM($B144:$W144)</f>
        <v>0</v>
      </c>
      <c r="F253" s="38">
        <f>SUM($B178:$W178)</f>
        <v>0</v>
      </c>
      <c r="G253" s="38">
        <f>SUM($B213:$W213)</f>
        <v>0</v>
      </c>
      <c r="H253" s="17"/>
    </row>
    <row r="254" spans="1:8">
      <c r="A254" s="4" t="s">
        <v>251</v>
      </c>
      <c r="B254" s="38">
        <f>SUM($B31:$W31)</f>
        <v>0</v>
      </c>
      <c r="C254" s="38">
        <f>SUM($B69:$W69)</f>
        <v>0</v>
      </c>
      <c r="D254" s="38">
        <f>SUM($B107:$W107)</f>
        <v>0</v>
      </c>
      <c r="E254" s="38">
        <f>SUM($B145:$W145)</f>
        <v>0</v>
      </c>
      <c r="F254" s="38">
        <f>SUM($B179:$W179)</f>
        <v>0</v>
      </c>
      <c r="G254" s="38">
        <f>SUM($B214:$W214)</f>
        <v>0</v>
      </c>
      <c r="H254" s="17"/>
    </row>
    <row r="255" spans="1:8">
      <c r="A255" s="4" t="s">
        <v>255</v>
      </c>
      <c r="B255" s="38">
        <f>SUM($B32:$W32)</f>
        <v>0</v>
      </c>
      <c r="C255" s="38">
        <f>SUM($B70:$W70)</f>
        <v>0</v>
      </c>
      <c r="D255" s="38">
        <f>SUM($B108:$W108)</f>
        <v>0</v>
      </c>
      <c r="E255" s="38">
        <f>SUM($B146:$W146)</f>
        <v>0</v>
      </c>
      <c r="F255" s="38">
        <f>SUM($B180:$W180)</f>
        <v>0</v>
      </c>
      <c r="G255" s="38">
        <f>SUM($B215:$W215)</f>
        <v>0</v>
      </c>
      <c r="H255" s="17"/>
    </row>
    <row r="256" spans="1:8">
      <c r="A256" s="4" t="s">
        <v>259</v>
      </c>
      <c r="B256" s="38">
        <f>SUM($B33:$W33)</f>
        <v>0</v>
      </c>
      <c r="C256" s="38">
        <f>SUM($B71:$W71)</f>
        <v>0</v>
      </c>
      <c r="D256" s="38">
        <f>SUM($B109:$W109)</f>
        <v>0</v>
      </c>
      <c r="E256" s="38">
        <f>SUM($B147:$W147)</f>
        <v>0</v>
      </c>
      <c r="F256" s="38">
        <f>SUM($B181:$W181)</f>
        <v>0</v>
      </c>
      <c r="G256" s="38">
        <f>SUM($B216:$W216)</f>
        <v>0</v>
      </c>
      <c r="H256" s="17"/>
    </row>
    <row r="257" spans="1:8">
      <c r="A257" s="4" t="s">
        <v>184</v>
      </c>
      <c r="B257" s="38">
        <f>SUM($B34:$W34)</f>
        <v>0</v>
      </c>
      <c r="C257" s="38">
        <f>SUM($B72:$W72)</f>
        <v>0</v>
      </c>
      <c r="D257" s="38">
        <f>SUM($B110:$W110)</f>
        <v>0</v>
      </c>
      <c r="E257" s="38">
        <f>SUM($B148:$W148)</f>
        <v>0</v>
      </c>
      <c r="F257" s="38">
        <f>SUM($B182:$W182)</f>
        <v>0</v>
      </c>
      <c r="G257" s="38">
        <f>SUM($B217:$W217)</f>
        <v>0</v>
      </c>
      <c r="H257" s="17"/>
    </row>
    <row r="258" spans="1:8">
      <c r="A258" s="4" t="s">
        <v>185</v>
      </c>
      <c r="B258" s="38">
        <f>SUM($B35:$W35)</f>
        <v>0</v>
      </c>
      <c r="C258" s="38">
        <f>SUM($B73:$W73)</f>
        <v>0</v>
      </c>
      <c r="D258" s="38">
        <f>SUM($B111:$W111)</f>
        <v>0</v>
      </c>
      <c r="E258" s="38">
        <f>SUM($B149:$W149)</f>
        <v>0</v>
      </c>
      <c r="F258" s="38">
        <f>SUM($B183:$W183)</f>
        <v>0</v>
      </c>
      <c r="G258" s="38">
        <f>SUM($B218:$W218)</f>
        <v>0</v>
      </c>
      <c r="H258" s="17"/>
    </row>
    <row r="259" spans="1:8">
      <c r="A259" s="4" t="s">
        <v>186</v>
      </c>
      <c r="B259" s="38">
        <f>SUM($B36:$W36)</f>
        <v>0</v>
      </c>
      <c r="C259" s="38">
        <f>SUM($B74:$W74)</f>
        <v>0</v>
      </c>
      <c r="D259" s="38">
        <f>SUM($B112:$W112)</f>
        <v>0</v>
      </c>
      <c r="E259" s="38">
        <f>SUM($B150:$W150)</f>
        <v>0</v>
      </c>
      <c r="F259" s="38">
        <f>SUM($B184:$W184)</f>
        <v>0</v>
      </c>
      <c r="G259" s="38">
        <f>SUM($B219:$W219)</f>
        <v>0</v>
      </c>
      <c r="H259" s="17"/>
    </row>
    <row r="260" spans="1:8">
      <c r="A260" s="4" t="s">
        <v>187</v>
      </c>
      <c r="B260" s="38">
        <f>SUM($B37:$W37)</f>
        <v>0</v>
      </c>
      <c r="C260" s="38">
        <f>SUM($B75:$W75)</f>
        <v>0</v>
      </c>
      <c r="D260" s="38">
        <f>SUM($B113:$W113)</f>
        <v>0</v>
      </c>
      <c r="E260" s="38">
        <f>SUM($B151:$W151)</f>
        <v>0</v>
      </c>
      <c r="F260" s="38">
        <f>SUM($B185:$W185)</f>
        <v>0</v>
      </c>
      <c r="G260" s="38">
        <f>SUM($B220:$W220)</f>
        <v>0</v>
      </c>
      <c r="H260" s="17"/>
    </row>
    <row r="261" spans="1:8">
      <c r="A261" s="4" t="s">
        <v>188</v>
      </c>
      <c r="B261" s="38">
        <f>SUM($B38:$W38)</f>
        <v>0</v>
      </c>
      <c r="C261" s="38">
        <f>SUM($B76:$W76)</f>
        <v>0</v>
      </c>
      <c r="D261" s="38">
        <f>SUM($B114:$W114)</f>
        <v>0</v>
      </c>
      <c r="E261" s="38">
        <f>SUM($B152:$W152)</f>
        <v>0</v>
      </c>
      <c r="F261" s="38">
        <f>SUM($B186:$W186)</f>
        <v>0</v>
      </c>
      <c r="G261" s="38">
        <f>SUM($B221:$W221)</f>
        <v>0</v>
      </c>
      <c r="H261" s="17"/>
    </row>
    <row r="262" spans="1:8">
      <c r="A262" s="4" t="s">
        <v>189</v>
      </c>
      <c r="B262" s="38">
        <f>SUM($B39:$W39)</f>
        <v>0</v>
      </c>
      <c r="C262" s="38">
        <f>SUM($B77:$W77)</f>
        <v>0</v>
      </c>
      <c r="D262" s="38">
        <f>SUM($B115:$W115)</f>
        <v>0</v>
      </c>
      <c r="E262" s="38">
        <f>SUM($B153:$W153)</f>
        <v>0</v>
      </c>
      <c r="F262" s="38">
        <f>SUM($B187:$W187)</f>
        <v>0</v>
      </c>
      <c r="G262" s="38">
        <f>SUM($B222:$W222)</f>
        <v>0</v>
      </c>
      <c r="H262" s="17"/>
    </row>
    <row r="263" spans="1:8">
      <c r="A263" s="4" t="s">
        <v>197</v>
      </c>
      <c r="B263" s="38">
        <f>SUM($B40:$W40)</f>
        <v>0</v>
      </c>
      <c r="C263" s="38">
        <f>SUM($B78:$W78)</f>
        <v>0</v>
      </c>
      <c r="D263" s="38">
        <f>SUM($B116:$W116)</f>
        <v>0</v>
      </c>
      <c r="E263" s="38">
        <f>SUM($B154:$W154)</f>
        <v>0</v>
      </c>
      <c r="F263" s="38">
        <f>SUM($B188:$W188)</f>
        <v>0</v>
      </c>
      <c r="G263" s="38">
        <f>SUM($B223:$W223)</f>
        <v>0</v>
      </c>
      <c r="H263" s="17"/>
    </row>
    <row r="264" spans="1:8">
      <c r="A264" s="4" t="s">
        <v>198</v>
      </c>
      <c r="B264" s="38">
        <f>SUM($B41:$W41)</f>
        <v>0</v>
      </c>
      <c r="C264" s="38">
        <f>SUM($B79:$W79)</f>
        <v>0</v>
      </c>
      <c r="D264" s="38">
        <f>SUM($B117:$W117)</f>
        <v>0</v>
      </c>
      <c r="E264" s="38">
        <f>SUM($B155:$W155)</f>
        <v>0</v>
      </c>
      <c r="F264" s="38">
        <f>SUM($B189:$W189)</f>
        <v>0</v>
      </c>
      <c r="G264" s="38">
        <f>SUM($B224:$W224)</f>
        <v>0</v>
      </c>
      <c r="H264" s="17"/>
    </row>
  </sheetData>
  <sheetProtection sheet="1" objects="1" scenarios="1"/>
  <hyperlinks>
    <hyperlink ref="A6" location="'Standing'!B78" display="x1 = 3004. Unit rate 1 total p/kWh (taking account of standing charges) — for Tariffs with Unit rate 1 p/kWh from Standard 1 kWh"/>
    <hyperlink ref="A7" location="'Yard'!B60" display="x2 = 2903. Pay-as-you-go unit rate 1 (p/kWh) — for Tariffs with Unit rate 1 p/kWh from PAYG 1 kWh"/>
    <hyperlink ref="A8" location="'Yard'!B60" display="x3 = 2903. Pay-as-you-go unit rate 1 (p/kWh) — for Tariffs with Unit rate 1 p/kWh from PAYG 1 kWh &amp; customer"/>
    <hyperlink ref="A9" location="'Yard'!B22" display="x4 = 2902. Pay-as-you-go yardstick unit rate (p/kWh) — for Tariffs with Unit rate 1 p/kWh from PAYG yardstick kWh"/>
    <hyperlink ref="A10" location="'SM'!B44" display="x5 = 2203. LV unmetered service model asset charge (p/kWh) — for Tariffs with Unit rate 1 p/kWh from PAYG 1 kWh &amp; customer"/>
    <hyperlink ref="A11" location="'Otex'!B155" display="x6 = 2712. Operating expenditure for unmetered customer assets (p/kWh) — for Tariffs with Unit rate 1 p/kWh from PAYG 1 kWh &amp; customer"/>
    <hyperlink ref="A45" location="'Standing'!B105" display="x1 = 3005. Unit rate 2 total p/kWh (taking account of standing charges) — for Tariffs with Unit rate 2 p/kWh from Standard 2 kWh"/>
    <hyperlink ref="A46" location="'Yard'!B93" display="x2 = 2904. Pay-as-you-go unit rate 2 (p/kWh) — for Tariffs with Unit rate 2 p/kWh from PAYG 2 kWh"/>
    <hyperlink ref="A47" location="'Yard'!B93" display="x3 = 2904. Pay-as-you-go unit rate 2 (p/kWh) — for Tariffs with Unit rate 2 p/kWh from PAYG 2 kWh &amp; customer"/>
    <hyperlink ref="A48" location="'SM'!B44" display="x4 = 2203. LV unmetered service model asset charge (p/kWh) — for Tariffs with Unit rate 2 p/kWh from PAYG 2 kWh &amp; customer"/>
    <hyperlink ref="A49" location="'Otex'!B155" display="x5 = 2712. Operating expenditure for unmetered customer assets (p/kWh) — for Tariffs with Unit rate 2 p/kWh from PAYG 2 kWh &amp; customer"/>
    <hyperlink ref="A83" location="'Standing'!B124" display="x1 = 3006. Unit rate 3 total p/kWh (taking account of standing charges) — for Tariffs with Unit rate 3 p/kWh from Standard 3 kWh"/>
    <hyperlink ref="A84" location="'Yard'!B118" display="x2 = 2905. Pay-as-you-go unit rate 3 (p/kWh) — for Tariffs with Unit rate 3 p/kWh from PAYG 3 kWh"/>
    <hyperlink ref="A85" location="'Yard'!B118" display="x3 = 2905. Pay-as-you-go unit rate 3 (p/kWh) — for Tariffs with Unit rate 3 p/kWh from PAYG 3 kWh &amp; customer"/>
    <hyperlink ref="A86" location="'SM'!B44" display="x4 = 2203. LV unmetered service model asset charge (p/kWh) — for Tariffs with Unit rate 3 p/kWh from PAYG 3 kWh &amp; customer"/>
    <hyperlink ref="A87" location="'Otex'!B155" display="x5 = 2712. Operating expenditure for unmetered customer assets (p/kWh) — for Tariffs with Unit rate 3 p/kWh from PAYG 3 kWh &amp; customer"/>
    <hyperlink ref="A121" location="'AggCap'!B88" display="x1 = 3107. Fixed charge from standing charges factors p/MPAN/day — for Tariffs with Fixed charge p/MPAN/day from Fixed from network &amp; customer"/>
    <hyperlink ref="A122" location="'SM'!B105" display="x2 = 2206. Service model p/MPAN/day (in Replacement annuities for service models) — for Tariffs with Fixed charge p/MPAN/day from Customer"/>
    <hyperlink ref="A123" location="'SM'!B105" display="x3 = 2206. Service model p/MPAN/day (in Replacement annuities for service models) — for Tariffs with Fixed charge p/MPAN/day from Fixed from network &amp; customer"/>
    <hyperlink ref="A124" location="'Otex'!B120" display="x4 = 2711. Operating expenditure for customer assets p/MPAN/day total (in Operating expenditure for customer assets p/MPAN/day) — for Tariffs with Fixed charge p/MPAN/day from Customer"/>
    <hyperlink ref="A125" location="'Otex'!B120" display="x5 = 2711. Operating expenditure for customer assets p/MPAN/day total (in Operating expenditure for customer assets p/MPAN/day) — for Tariffs with Fixed charge p/MPAN/day from Fixed from network &amp; customer"/>
    <hyperlink ref="A159" location="'Standing'!B24" display="x1 = 3002. Capacity charge p/kVA/day — for Tariffs with Capacity charge p/kVA/day from Capacity"/>
    <hyperlink ref="A193" location="'Reactive'!B76" display="x1 = 3206. Pay-as-you-go reactive p/kVArh"/>
    <hyperlink ref="A194" location="'Reactive'!B32" display="x2 = 3203. Standard reactive p/kVArh"/>
    <hyperlink ref="A228" location="'Aggreg'!B14" display="x1 = 3301. Unit rate 1 p/kWh (elements)"/>
    <hyperlink ref="A229" location="'Aggreg'!B52" display="x2 = 3302. Unit rate 2 p/kWh (elements)"/>
    <hyperlink ref="A230" location="'Aggreg'!B90" display="x3 = 3303. Unit rate 3 p/kWh (elements)"/>
    <hyperlink ref="A231" location="'Aggreg'!B128" display="x4 = 3304. Fixed charge p/MPAN/day (elements)"/>
    <hyperlink ref="A232" location="'Aggreg'!B162" display="x5 = 3305. Capacity charge p/kVA/day (elements)"/>
    <hyperlink ref="A233" location="'Aggreg'!B197" display="x6 = 3306. Reactive power charge p/kVArh (elements)"/>
  </hyperlinks>
  <pageMargins left="0.7" right="0.7" top="0.75" bottom="0.75" header="0.3" footer="0.3"/>
  <pageSetup paperSize="9" fitToHeight="0" orientation="landscape"/>
  <headerFooter>
    <oddHeader>&amp;L&amp;A&amp;C&amp;R&amp;P of &amp;N</oddHeader>
    <oddFooter>&amp;F</oddFooter>
  </headerFooter>
</worksheet>
</file>

<file path=xl/worksheets/sheet17.xml><?xml version="1.0" encoding="utf-8"?>
<worksheet xmlns="http://schemas.openxmlformats.org/spreadsheetml/2006/main" xmlns:r="http://schemas.openxmlformats.org/officeDocument/2006/relationships">
  <sheetPr>
    <pageSetUpPr fitToPage="1"/>
  </sheetPr>
  <dimension ref="A1:D69"/>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1.7109375" customWidth="1"/>
  </cols>
  <sheetData>
    <row r="1" spans="1:1" ht="21" customHeight="1">
      <c r="A1" s="1">
        <f>"Revenue shortfall or surplus for "&amp;'Input'!B7&amp;" in "&amp;'Input'!C7&amp;" ("&amp;'Input'!D7&amp;")"</f>
        <v>0</v>
      </c>
    </row>
    <row r="3" spans="1:1" ht="21" customHeight="1">
      <c r="A3" s="1" t="s">
        <v>1097</v>
      </c>
    </row>
    <row r="4" spans="1:1">
      <c r="A4" s="2" t="s">
        <v>353</v>
      </c>
    </row>
    <row r="5" spans="1:1">
      <c r="A5" s="33" t="s">
        <v>482</v>
      </c>
    </row>
    <row r="6" spans="1:1">
      <c r="A6" s="33" t="s">
        <v>1098</v>
      </c>
    </row>
    <row r="7" spans="1:1">
      <c r="A7" s="33" t="s">
        <v>1099</v>
      </c>
    </row>
    <row r="8" spans="1:1">
      <c r="A8" s="33" t="s">
        <v>1100</v>
      </c>
    </row>
    <row r="9" spans="1:1">
      <c r="A9" s="33" t="s">
        <v>1101</v>
      </c>
    </row>
    <row r="10" spans="1:1">
      <c r="A10" s="33" t="s">
        <v>1102</v>
      </c>
    </row>
    <row r="11" spans="1:1">
      <c r="A11" s="33" t="s">
        <v>1103</v>
      </c>
    </row>
    <row r="12" spans="1:1">
      <c r="A12" s="33" t="s">
        <v>1104</v>
      </c>
    </row>
    <row r="13" spans="1:1">
      <c r="A13" s="33" t="s">
        <v>1105</v>
      </c>
    </row>
    <row r="14" spans="1:1">
      <c r="A14" s="33" t="s">
        <v>1106</v>
      </c>
    </row>
    <row r="15" spans="1:1">
      <c r="A15" s="33" t="s">
        <v>1107</v>
      </c>
    </row>
    <row r="16" spans="1:1">
      <c r="A16" s="33" t="s">
        <v>1108</v>
      </c>
    </row>
    <row r="17" spans="1:3">
      <c r="A17" s="33" t="s">
        <v>1109</v>
      </c>
    </row>
    <row r="18" spans="1:3">
      <c r="A18" s="2" t="s">
        <v>1110</v>
      </c>
    </row>
    <row r="20" spans="1:3">
      <c r="B20" s="15" t="s">
        <v>1111</v>
      </c>
    </row>
    <row r="21" spans="1:3">
      <c r="A21" s="4" t="s">
        <v>174</v>
      </c>
      <c r="B21" s="21">
        <f>0.01*'Input'!F$58*('Aggreg'!E238*'Loads'!E199+'Aggreg'!F238*'Loads'!F199)+10*('Aggreg'!B238*'Loads'!B199+'Aggreg'!C238*'Loads'!C199+'Aggreg'!D238*'Loads'!D199+'Aggreg'!G238*'Loads'!G199)</f>
        <v>0</v>
      </c>
      <c r="C21" s="17"/>
    </row>
    <row r="22" spans="1:3">
      <c r="A22" s="4" t="s">
        <v>175</v>
      </c>
      <c r="B22" s="21">
        <f>0.01*'Input'!F$58*('Aggreg'!E239*'Loads'!E200+'Aggreg'!F239*'Loads'!F200)+10*('Aggreg'!B239*'Loads'!B200+'Aggreg'!C239*'Loads'!C200+'Aggreg'!D239*'Loads'!D200+'Aggreg'!G239*'Loads'!G200)</f>
        <v>0</v>
      </c>
      <c r="C22" s="17"/>
    </row>
    <row r="23" spans="1:3">
      <c r="A23" s="4" t="s">
        <v>211</v>
      </c>
      <c r="B23" s="21">
        <f>0.01*'Input'!F$58*('Aggreg'!E240*'Loads'!E201+'Aggreg'!F240*'Loads'!F201)+10*('Aggreg'!B240*'Loads'!B201+'Aggreg'!C240*'Loads'!C201+'Aggreg'!D240*'Loads'!D201+'Aggreg'!G240*'Loads'!G201)</f>
        <v>0</v>
      </c>
      <c r="C23" s="17"/>
    </row>
    <row r="24" spans="1:3">
      <c r="A24" s="4" t="s">
        <v>176</v>
      </c>
      <c r="B24" s="21">
        <f>0.01*'Input'!F$58*('Aggreg'!E241*'Loads'!E202+'Aggreg'!F241*'Loads'!F202)+10*('Aggreg'!B241*'Loads'!B202+'Aggreg'!C241*'Loads'!C202+'Aggreg'!D241*'Loads'!D202+'Aggreg'!G241*'Loads'!G202)</f>
        <v>0</v>
      </c>
      <c r="C24" s="17"/>
    </row>
    <row r="25" spans="1:3">
      <c r="A25" s="4" t="s">
        <v>177</v>
      </c>
      <c r="B25" s="21">
        <f>0.01*'Input'!F$58*('Aggreg'!E242*'Loads'!E203+'Aggreg'!F242*'Loads'!F203)+10*('Aggreg'!B242*'Loads'!B203+'Aggreg'!C242*'Loads'!C203+'Aggreg'!D242*'Loads'!D203+'Aggreg'!G242*'Loads'!G203)</f>
        <v>0</v>
      </c>
      <c r="C25" s="17"/>
    </row>
    <row r="26" spans="1:3">
      <c r="A26" s="4" t="s">
        <v>221</v>
      </c>
      <c r="B26" s="21">
        <f>0.01*'Input'!F$58*('Aggreg'!E243*'Loads'!E204+'Aggreg'!F243*'Loads'!F204)+10*('Aggreg'!B243*'Loads'!B204+'Aggreg'!C243*'Loads'!C204+'Aggreg'!D243*'Loads'!D204+'Aggreg'!G243*'Loads'!G204)</f>
        <v>0</v>
      </c>
      <c r="C26" s="17"/>
    </row>
    <row r="27" spans="1:3">
      <c r="A27" s="4" t="s">
        <v>178</v>
      </c>
      <c r="B27" s="21">
        <f>0.01*'Input'!F$58*('Aggreg'!E244*'Loads'!E205+'Aggreg'!F244*'Loads'!F205)+10*('Aggreg'!B244*'Loads'!B205+'Aggreg'!C244*'Loads'!C205+'Aggreg'!D244*'Loads'!D205+'Aggreg'!G244*'Loads'!G205)</f>
        <v>0</v>
      </c>
      <c r="C27" s="17"/>
    </row>
    <row r="28" spans="1:3">
      <c r="A28" s="4" t="s">
        <v>179</v>
      </c>
      <c r="B28" s="21">
        <f>0.01*'Input'!F$58*('Aggreg'!E245*'Loads'!E206+'Aggreg'!F245*'Loads'!F206)+10*('Aggreg'!B245*'Loads'!B206+'Aggreg'!C245*'Loads'!C206+'Aggreg'!D245*'Loads'!D206+'Aggreg'!G245*'Loads'!G206)</f>
        <v>0</v>
      </c>
      <c r="C28" s="17"/>
    </row>
    <row r="29" spans="1:3">
      <c r="A29" s="4" t="s">
        <v>195</v>
      </c>
      <c r="B29" s="21">
        <f>0.01*'Input'!F$58*('Aggreg'!E246*'Loads'!E207+'Aggreg'!F246*'Loads'!F207)+10*('Aggreg'!B246*'Loads'!B207+'Aggreg'!C246*'Loads'!C207+'Aggreg'!D246*'Loads'!D207+'Aggreg'!G246*'Loads'!G207)</f>
        <v>0</v>
      </c>
      <c r="C29" s="17"/>
    </row>
    <row r="30" spans="1:3">
      <c r="A30" s="4" t="s">
        <v>180</v>
      </c>
      <c r="B30" s="21">
        <f>0.01*'Input'!F$58*('Aggreg'!E247*'Loads'!E208+'Aggreg'!F247*'Loads'!F208)+10*('Aggreg'!B247*'Loads'!B208+'Aggreg'!C247*'Loads'!C208+'Aggreg'!D247*'Loads'!D208+'Aggreg'!G247*'Loads'!G208)</f>
        <v>0</v>
      </c>
      <c r="C30" s="17"/>
    </row>
    <row r="31" spans="1:3">
      <c r="A31" s="4" t="s">
        <v>181</v>
      </c>
      <c r="B31" s="21">
        <f>0.01*'Input'!F$58*('Aggreg'!E248*'Loads'!E209+'Aggreg'!F248*'Loads'!F209)+10*('Aggreg'!B248*'Loads'!B209+'Aggreg'!C248*'Loads'!C209+'Aggreg'!D248*'Loads'!D209+'Aggreg'!G248*'Loads'!G209)</f>
        <v>0</v>
      </c>
      <c r="C31" s="17"/>
    </row>
    <row r="32" spans="1:3">
      <c r="A32" s="4" t="s">
        <v>182</v>
      </c>
      <c r="B32" s="21">
        <f>0.01*'Input'!F$58*('Aggreg'!E249*'Loads'!E210+'Aggreg'!F249*'Loads'!F210)+10*('Aggreg'!B249*'Loads'!B210+'Aggreg'!C249*'Loads'!C210+'Aggreg'!D249*'Loads'!D210+'Aggreg'!G249*'Loads'!G210)</f>
        <v>0</v>
      </c>
      <c r="C32" s="17"/>
    </row>
    <row r="33" spans="1:3">
      <c r="A33" s="4" t="s">
        <v>183</v>
      </c>
      <c r="B33" s="21">
        <f>0.01*'Input'!F$58*('Aggreg'!E250*'Loads'!E211+'Aggreg'!F250*'Loads'!F211)+10*('Aggreg'!B250*'Loads'!B211+'Aggreg'!C250*'Loads'!C211+'Aggreg'!D250*'Loads'!D211+'Aggreg'!G250*'Loads'!G211)</f>
        <v>0</v>
      </c>
      <c r="C33" s="17"/>
    </row>
    <row r="34" spans="1:3">
      <c r="A34" s="4" t="s">
        <v>196</v>
      </c>
      <c r="B34" s="21">
        <f>0.01*'Input'!F$58*('Aggreg'!E251*'Loads'!E212+'Aggreg'!F251*'Loads'!F212)+10*('Aggreg'!B251*'Loads'!B212+'Aggreg'!C251*'Loads'!C212+'Aggreg'!D251*'Loads'!D212+'Aggreg'!G251*'Loads'!G212)</f>
        <v>0</v>
      </c>
      <c r="C34" s="17"/>
    </row>
    <row r="35" spans="1:3">
      <c r="A35" s="4" t="s">
        <v>243</v>
      </c>
      <c r="B35" s="21">
        <f>0.01*'Input'!F$58*('Aggreg'!E252*'Loads'!E213+'Aggreg'!F252*'Loads'!F213)+10*('Aggreg'!B252*'Loads'!B213+'Aggreg'!C252*'Loads'!C213+'Aggreg'!D252*'Loads'!D213+'Aggreg'!G252*'Loads'!G213)</f>
        <v>0</v>
      </c>
      <c r="C35" s="17"/>
    </row>
    <row r="36" spans="1:3">
      <c r="A36" s="4" t="s">
        <v>247</v>
      </c>
      <c r="B36" s="21">
        <f>0.01*'Input'!F$58*('Aggreg'!E253*'Loads'!E214+'Aggreg'!F253*'Loads'!F214)+10*('Aggreg'!B253*'Loads'!B214+'Aggreg'!C253*'Loads'!C214+'Aggreg'!D253*'Loads'!D214+'Aggreg'!G253*'Loads'!G214)</f>
        <v>0</v>
      </c>
      <c r="C36" s="17"/>
    </row>
    <row r="37" spans="1:3">
      <c r="A37" s="4" t="s">
        <v>251</v>
      </c>
      <c r="B37" s="21">
        <f>0.01*'Input'!F$58*('Aggreg'!E254*'Loads'!E215+'Aggreg'!F254*'Loads'!F215)+10*('Aggreg'!B254*'Loads'!B215+'Aggreg'!C254*'Loads'!C215+'Aggreg'!D254*'Loads'!D215+'Aggreg'!G254*'Loads'!G215)</f>
        <v>0</v>
      </c>
      <c r="C37" s="17"/>
    </row>
    <row r="38" spans="1:3">
      <c r="A38" s="4" t="s">
        <v>255</v>
      </c>
      <c r="B38" s="21">
        <f>0.01*'Input'!F$58*('Aggreg'!E255*'Loads'!E216+'Aggreg'!F255*'Loads'!F216)+10*('Aggreg'!B255*'Loads'!B216+'Aggreg'!C255*'Loads'!C216+'Aggreg'!D255*'Loads'!D216+'Aggreg'!G255*'Loads'!G216)</f>
        <v>0</v>
      </c>
      <c r="C38" s="17"/>
    </row>
    <row r="39" spans="1:3">
      <c r="A39" s="4" t="s">
        <v>259</v>
      </c>
      <c r="B39" s="21">
        <f>0.01*'Input'!F$58*('Aggreg'!E256*'Loads'!E217+'Aggreg'!F256*'Loads'!F217)+10*('Aggreg'!B256*'Loads'!B217+'Aggreg'!C256*'Loads'!C217+'Aggreg'!D256*'Loads'!D217+'Aggreg'!G256*'Loads'!G217)</f>
        <v>0</v>
      </c>
      <c r="C39" s="17"/>
    </row>
    <row r="40" spans="1:3">
      <c r="A40" s="4" t="s">
        <v>184</v>
      </c>
      <c r="B40" s="21">
        <f>0.01*'Input'!F$58*('Aggreg'!E257*'Loads'!E218+'Aggreg'!F257*'Loads'!F218)+10*('Aggreg'!B257*'Loads'!B218+'Aggreg'!C257*'Loads'!C218+'Aggreg'!D257*'Loads'!D218+'Aggreg'!G257*'Loads'!G218)</f>
        <v>0</v>
      </c>
      <c r="C40" s="17"/>
    </row>
    <row r="41" spans="1:3">
      <c r="A41" s="4" t="s">
        <v>185</v>
      </c>
      <c r="B41" s="21">
        <f>0.01*'Input'!F$58*('Aggreg'!E258*'Loads'!E219+'Aggreg'!F258*'Loads'!F219)+10*('Aggreg'!B258*'Loads'!B219+'Aggreg'!C258*'Loads'!C219+'Aggreg'!D258*'Loads'!D219+'Aggreg'!G258*'Loads'!G219)</f>
        <v>0</v>
      </c>
      <c r="C41" s="17"/>
    </row>
    <row r="42" spans="1:3">
      <c r="A42" s="4" t="s">
        <v>186</v>
      </c>
      <c r="B42" s="21">
        <f>0.01*'Input'!F$58*('Aggreg'!E259*'Loads'!E220+'Aggreg'!F259*'Loads'!F220)+10*('Aggreg'!B259*'Loads'!B220+'Aggreg'!C259*'Loads'!C220+'Aggreg'!D259*'Loads'!D220+'Aggreg'!G259*'Loads'!G220)</f>
        <v>0</v>
      </c>
      <c r="C42" s="17"/>
    </row>
    <row r="43" spans="1:3">
      <c r="A43" s="4" t="s">
        <v>187</v>
      </c>
      <c r="B43" s="21">
        <f>0.01*'Input'!F$58*('Aggreg'!E260*'Loads'!E221+'Aggreg'!F260*'Loads'!F221)+10*('Aggreg'!B260*'Loads'!B221+'Aggreg'!C260*'Loads'!C221+'Aggreg'!D260*'Loads'!D221+'Aggreg'!G260*'Loads'!G221)</f>
        <v>0</v>
      </c>
      <c r="C43" s="17"/>
    </row>
    <row r="44" spans="1:3">
      <c r="A44" s="4" t="s">
        <v>188</v>
      </c>
      <c r="B44" s="21">
        <f>0.01*'Input'!F$58*('Aggreg'!E261*'Loads'!E222+'Aggreg'!F261*'Loads'!F222)+10*('Aggreg'!B261*'Loads'!B222+'Aggreg'!C261*'Loads'!C222+'Aggreg'!D261*'Loads'!D222+'Aggreg'!G261*'Loads'!G222)</f>
        <v>0</v>
      </c>
      <c r="C44" s="17"/>
    </row>
    <row r="45" spans="1:3">
      <c r="A45" s="4" t="s">
        <v>189</v>
      </c>
      <c r="B45" s="21">
        <f>0.01*'Input'!F$58*('Aggreg'!E262*'Loads'!E223+'Aggreg'!F262*'Loads'!F223)+10*('Aggreg'!B262*'Loads'!B223+'Aggreg'!C262*'Loads'!C223+'Aggreg'!D262*'Loads'!D223+'Aggreg'!G262*'Loads'!G223)</f>
        <v>0</v>
      </c>
      <c r="C45" s="17"/>
    </row>
    <row r="46" spans="1:3">
      <c r="A46" s="4" t="s">
        <v>197</v>
      </c>
      <c r="B46" s="21">
        <f>0.01*'Input'!F$58*('Aggreg'!E263*'Loads'!E224+'Aggreg'!F263*'Loads'!F224)+10*('Aggreg'!B263*'Loads'!B224+'Aggreg'!C263*'Loads'!C224+'Aggreg'!D263*'Loads'!D224+'Aggreg'!G263*'Loads'!G224)</f>
        <v>0</v>
      </c>
      <c r="C46" s="17"/>
    </row>
    <row r="47" spans="1:3">
      <c r="A47" s="4" t="s">
        <v>198</v>
      </c>
      <c r="B47" s="21">
        <f>0.01*'Input'!F$58*('Aggreg'!E264*'Loads'!E225+'Aggreg'!F264*'Loads'!F225)+10*('Aggreg'!B264*'Loads'!B225+'Aggreg'!C264*'Loads'!C225+'Aggreg'!D264*'Loads'!D225+'Aggreg'!G264*'Loads'!G225)</f>
        <v>0</v>
      </c>
      <c r="C47" s="17"/>
    </row>
    <row r="49" spans="1:4" ht="21" customHeight="1">
      <c r="A49" s="1" t="s">
        <v>1112</v>
      </c>
    </row>
    <row r="50" spans="1:4">
      <c r="A50" s="2" t="s">
        <v>353</v>
      </c>
    </row>
    <row r="51" spans="1:4">
      <c r="A51" s="33" t="s">
        <v>1113</v>
      </c>
    </row>
    <row r="52" spans="1:4">
      <c r="A52" s="33" t="s">
        <v>1114</v>
      </c>
    </row>
    <row r="53" spans="1:4">
      <c r="A53" s="33" t="s">
        <v>1115</v>
      </c>
    </row>
    <row r="54" spans="1:4">
      <c r="A54" s="34" t="s">
        <v>356</v>
      </c>
      <c r="B54" s="34" t="s">
        <v>424</v>
      </c>
      <c r="C54" s="34" t="s">
        <v>486</v>
      </c>
    </row>
    <row r="55" spans="1:4">
      <c r="A55" s="34" t="s">
        <v>359</v>
      </c>
      <c r="B55" s="34" t="s">
        <v>1116</v>
      </c>
      <c r="C55" s="34" t="s">
        <v>1117</v>
      </c>
    </row>
    <row r="57" spans="1:4">
      <c r="B57" s="15" t="s">
        <v>1118</v>
      </c>
      <c r="C57" s="15" t="s">
        <v>1119</v>
      </c>
    </row>
    <row r="58" spans="1:4">
      <c r="A58" s="4" t="s">
        <v>52</v>
      </c>
      <c r="B58" s="21">
        <f>'Input'!E12*'Input'!E13-'Input'!E14+'Input'!E16+'Input'!E17+'Input'!E18+'Input'!E19+'Input'!E20+'Input'!E22+'Input'!E23+'Input'!E24+'Input'!E25+'Input'!E26+'Input'!E27+'Input'!E28+'Input'!E29+'Input'!E30+'Input'!E31+'Input'!E32+'Input'!E33+'Input'!E35+'Input'!E36+'Input'!E38+'Input'!E39+'Input'!E40+'Input'!E41+'Input'!E42-'Input'!E45-'Input'!E46-'Input'!E47-'Input'!E48</f>
        <v>0</v>
      </c>
      <c r="C58" s="21">
        <f>B58-'Input'!F$50</f>
        <v>0</v>
      </c>
      <c r="D58" s="17"/>
    </row>
    <row r="60" spans="1:4" ht="21" customHeight="1">
      <c r="A60" s="1" t="s">
        <v>1120</v>
      </c>
    </row>
    <row r="61" spans="1:4">
      <c r="A61" s="2" t="s">
        <v>353</v>
      </c>
    </row>
    <row r="62" spans="1:4">
      <c r="A62" s="33" t="s">
        <v>1121</v>
      </c>
    </row>
    <row r="63" spans="1:4">
      <c r="A63" s="33" t="s">
        <v>1122</v>
      </c>
    </row>
    <row r="64" spans="1:4">
      <c r="A64" s="33" t="s">
        <v>1123</v>
      </c>
    </row>
    <row r="65" spans="1:4">
      <c r="A65" s="34" t="s">
        <v>356</v>
      </c>
      <c r="B65" s="34" t="s">
        <v>487</v>
      </c>
      <c r="C65" s="34" t="s">
        <v>486</v>
      </c>
    </row>
    <row r="66" spans="1:4">
      <c r="A66" s="34" t="s">
        <v>359</v>
      </c>
      <c r="B66" s="34" t="s">
        <v>533</v>
      </c>
      <c r="C66" s="34" t="s">
        <v>1117</v>
      </c>
    </row>
    <row r="68" spans="1:4">
      <c r="B68" s="15" t="s">
        <v>1124</v>
      </c>
      <c r="C68" s="15" t="s">
        <v>1125</v>
      </c>
    </row>
    <row r="69" spans="1:4">
      <c r="A69" s="4" t="s">
        <v>1126</v>
      </c>
      <c r="B69" s="21">
        <f>SUM(B$21:B$47)</f>
        <v>0</v>
      </c>
      <c r="C69" s="21">
        <f>B$58-B69</f>
        <v>0</v>
      </c>
      <c r="D69" s="17"/>
    </row>
  </sheetData>
  <sheetProtection sheet="1" objects="1" scenarios="1"/>
  <hyperlinks>
    <hyperlink ref="A5" location="'Input'!F57" display="x1 = 1010. Days in the charging year (in Financial and general assumptions)"/>
    <hyperlink ref="A6" location="'Aggreg'!E237" display="x2 = 3307. Fixed charge p/MPAN/day (total) (in Summary of charges before revenue matching)"/>
    <hyperlink ref="A7" location="'Loads'!E198" display="x3 = 2304. MPANs (in Equivalent volume for each end user)"/>
    <hyperlink ref="A8" location="'Aggreg'!F237" display="x4 = 3307. Capacity charge p/kVA/day (total) (in Summary of charges before revenue matching)"/>
    <hyperlink ref="A9" location="'Loads'!F198" display="x5 = 2304. Import capacity (kVA) (in Equivalent volume for each end user)"/>
    <hyperlink ref="A10" location="'Aggreg'!B237" display="x6 = 3307. Unit rate 1 p/kWh (total) (in Summary of charges before revenue matching)"/>
    <hyperlink ref="A11" location="'Loads'!B198" display="x7 = 2304. Rate 1 units (MWh) (in Equivalent volume for each end user)"/>
    <hyperlink ref="A12" location="'Aggreg'!C237" display="x8 = 3307. Unit rate 2 p/kWh (total) (in Summary of charges before revenue matching)"/>
    <hyperlink ref="A13" location="'Loads'!C198" display="x9 = 2304. Rate 2 units (MWh) (in Equivalent volume for each end user)"/>
    <hyperlink ref="A14" location="'Aggreg'!D237" display="x10 = 3307. Unit rate 3 p/kWh (total) (in Summary of charges before revenue matching)"/>
    <hyperlink ref="A15" location="'Loads'!D198" display="x11 = 2304. Rate 3 units (MWh) (in Equivalent volume for each end user)"/>
    <hyperlink ref="A16" location="'Aggreg'!G237" display="x12 = 3307. Reactive power charge p/kVArh (in Summary of charges before revenue matching)"/>
    <hyperlink ref="A17" location="'Loads'!G198" display="x13 = 2304. Reactive power units (MVArh) (in Equivalent volume for each end user)"/>
    <hyperlink ref="A51" location="'Input'!E11" display="x1 = 1001. Value (in CDCM target revenue (monetary amounts in £))"/>
    <hyperlink ref="A52" location="'Revenue'!B57" display="x2 = Target CDCM revenue (£/year) (in Target CDCM revenue)"/>
    <hyperlink ref="A53" location="'Input'!F11" display="x3 = 1001. Revenue elements and subtotals (£/year) (in CDCM target revenue (monetary amounts in £))"/>
    <hyperlink ref="A62" location="'Revenue'!B20" display="x1 = 3401. Net revenues by tariff before matching (£)"/>
    <hyperlink ref="A63" location="'Revenue'!B57" display="x2 = 3402. Target CDCM revenue (£/year) (in Target CDCM revenue)"/>
    <hyperlink ref="A64" location="'Revenue'!B68" display="x3 = Total net revenues before matching (£) (in Revenue surplus or shortfall)"/>
  </hyperlinks>
  <pageMargins left="0.7" right="0.7" top="0.75" bottom="0.75" header="0.3" footer="0.3"/>
  <pageSetup paperSize="9" fitToHeight="0" orientation="portrait"/>
  <headerFooter>
    <oddHeader>&amp;L&amp;A&amp;C&amp;R&amp;P of &amp;N</oddHeader>
    <oddFooter>&amp;F</oddFooter>
  </headerFooter>
</worksheet>
</file>

<file path=xl/worksheets/sheet18.xml><?xml version="1.0" encoding="utf-8"?>
<worksheet xmlns="http://schemas.openxmlformats.org/spreadsheetml/2006/main" xmlns:r="http://schemas.openxmlformats.org/officeDocument/2006/relationships">
  <sheetPr>
    <pageSetUpPr fitToPage="1"/>
  </sheetPr>
  <dimension ref="A1:X44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1.7109375" customWidth="1"/>
  </cols>
  <sheetData>
    <row r="1" spans="1:3" ht="21" customHeight="1">
      <c r="A1" s="1">
        <f>"Revenue matching for "&amp;'Input'!B7&amp;" in "&amp;'Input'!C7&amp;" ("&amp;'Input'!D7&amp;")"</f>
        <v>0</v>
      </c>
    </row>
    <row r="2" spans="1:3">
      <c r="A2" s="2" t="s">
        <v>1127</v>
      </c>
    </row>
    <row r="4" spans="1:3" ht="21" customHeight="1">
      <c r="A4" s="1" t="s">
        <v>1128</v>
      </c>
    </row>
    <row r="5" spans="1:3">
      <c r="A5" s="2" t="s">
        <v>353</v>
      </c>
    </row>
    <row r="6" spans="1:3">
      <c r="A6" s="33" t="s">
        <v>969</v>
      </c>
    </row>
    <row r="7" spans="1:3">
      <c r="A7" s="2" t="s">
        <v>1129</v>
      </c>
    </row>
    <row r="9" spans="1:3">
      <c r="B9" s="15" t="s">
        <v>296</v>
      </c>
    </row>
    <row r="10" spans="1:3">
      <c r="A10" s="4" t="s">
        <v>1130</v>
      </c>
      <c r="B10" s="38">
        <f>IF('Yard'!$K11,1/'Yard'!$K11,0)</f>
        <v>0</v>
      </c>
      <c r="C10" s="17"/>
    </row>
    <row r="12" spans="1:3" ht="21" customHeight="1">
      <c r="A12" s="1" t="s">
        <v>1131</v>
      </c>
    </row>
    <row r="13" spans="1:3">
      <c r="A13" s="2" t="s">
        <v>353</v>
      </c>
    </row>
    <row r="14" spans="1:3">
      <c r="A14" s="33" t="s">
        <v>1132</v>
      </c>
    </row>
    <row r="15" spans="1:3">
      <c r="A15" s="2" t="s">
        <v>1133</v>
      </c>
    </row>
    <row r="16" spans="1:3">
      <c r="A16" s="2" t="s">
        <v>371</v>
      </c>
    </row>
    <row r="18" spans="1:24">
      <c r="B18" s="15" t="s">
        <v>142</v>
      </c>
      <c r="C18" s="15" t="s">
        <v>308</v>
      </c>
      <c r="D18" s="15" t="s">
        <v>309</v>
      </c>
      <c r="E18" s="15" t="s">
        <v>310</v>
      </c>
      <c r="F18" s="15" t="s">
        <v>311</v>
      </c>
      <c r="G18" s="15" t="s">
        <v>312</v>
      </c>
      <c r="H18" s="15" t="s">
        <v>313</v>
      </c>
      <c r="I18" s="15" t="s">
        <v>314</v>
      </c>
      <c r="J18" s="15" t="s">
        <v>315</v>
      </c>
      <c r="K18" s="15" t="s">
        <v>465</v>
      </c>
      <c r="L18" s="15" t="s">
        <v>477</v>
      </c>
      <c r="M18" s="15" t="s">
        <v>296</v>
      </c>
      <c r="N18" s="15" t="s">
        <v>874</v>
      </c>
      <c r="O18" s="15" t="s">
        <v>875</v>
      </c>
      <c r="P18" s="15" t="s">
        <v>876</v>
      </c>
      <c r="Q18" s="15" t="s">
        <v>877</v>
      </c>
      <c r="R18" s="15" t="s">
        <v>878</v>
      </c>
      <c r="S18" s="15" t="s">
        <v>879</v>
      </c>
      <c r="T18" s="15" t="s">
        <v>880</v>
      </c>
      <c r="U18" s="15" t="s">
        <v>881</v>
      </c>
      <c r="V18" s="15" t="s">
        <v>882</v>
      </c>
      <c r="W18" s="15" t="s">
        <v>883</v>
      </c>
    </row>
    <row r="19" spans="1:24">
      <c r="A19" s="4" t="s">
        <v>1134</v>
      </c>
      <c r="B19" s="28">
        <v>0</v>
      </c>
      <c r="C19" s="28">
        <v>0</v>
      </c>
      <c r="D19" s="28">
        <v>0</v>
      </c>
      <c r="E19" s="28">
        <v>0</v>
      </c>
      <c r="F19" s="28">
        <v>0</v>
      </c>
      <c r="G19" s="28">
        <v>0</v>
      </c>
      <c r="H19" s="28">
        <v>0</v>
      </c>
      <c r="I19" s="28">
        <v>0</v>
      </c>
      <c r="J19" s="28">
        <v>0</v>
      </c>
      <c r="K19" s="28">
        <v>0</v>
      </c>
      <c r="L19" s="28">
        <v>0</v>
      </c>
      <c r="M19" s="39">
        <f>$B10</f>
        <v>0</v>
      </c>
      <c r="N19" s="28">
        <v>0</v>
      </c>
      <c r="O19" s="28">
        <v>0</v>
      </c>
      <c r="P19" s="28">
        <v>0</v>
      </c>
      <c r="Q19" s="28">
        <v>0</v>
      </c>
      <c r="R19" s="28">
        <v>0</v>
      </c>
      <c r="S19" s="28">
        <v>0</v>
      </c>
      <c r="T19" s="28">
        <v>0</v>
      </c>
      <c r="U19" s="28">
        <v>0</v>
      </c>
      <c r="V19" s="28">
        <v>0</v>
      </c>
      <c r="W19" s="28">
        <v>0</v>
      </c>
      <c r="X19" s="17"/>
    </row>
    <row r="21" spans="1:24" ht="21" customHeight="1">
      <c r="A21" s="1" t="s">
        <v>1135</v>
      </c>
    </row>
    <row r="22" spans="1:24">
      <c r="A22" s="2" t="s">
        <v>353</v>
      </c>
    </row>
    <row r="23" spans="1:24">
      <c r="A23" s="33" t="s">
        <v>1085</v>
      </c>
    </row>
    <row r="24" spans="1:24">
      <c r="A24" s="33" t="s">
        <v>1136</v>
      </c>
    </row>
    <row r="25" spans="1:24">
      <c r="A25" s="33" t="s">
        <v>1137</v>
      </c>
    </row>
    <row r="26" spans="1:24">
      <c r="A26" s="33" t="s">
        <v>1138</v>
      </c>
    </row>
    <row r="27" spans="1:24">
      <c r="A27" s="33" t="s">
        <v>1139</v>
      </c>
    </row>
    <row r="28" spans="1:24">
      <c r="A28" s="33" t="s">
        <v>1140</v>
      </c>
    </row>
    <row r="29" spans="1:24">
      <c r="A29" s="33" t="s">
        <v>1141</v>
      </c>
    </row>
    <row r="30" spans="1:24">
      <c r="A30" s="34" t="s">
        <v>356</v>
      </c>
      <c r="B30" s="34" t="s">
        <v>358</v>
      </c>
      <c r="C30" s="34" t="s">
        <v>358</v>
      </c>
      <c r="D30" s="34" t="s">
        <v>358</v>
      </c>
      <c r="E30" s="34" t="s">
        <v>358</v>
      </c>
      <c r="F30" s="34" t="s">
        <v>358</v>
      </c>
      <c r="G30" s="34" t="s">
        <v>358</v>
      </c>
    </row>
    <row r="31" spans="1:24">
      <c r="A31" s="34" t="s">
        <v>359</v>
      </c>
      <c r="B31" s="34" t="s">
        <v>361</v>
      </c>
      <c r="C31" s="34" t="s">
        <v>1142</v>
      </c>
      <c r="D31" s="34" t="s">
        <v>1143</v>
      </c>
      <c r="E31" s="34" t="s">
        <v>1144</v>
      </c>
      <c r="F31" s="34" t="s">
        <v>1145</v>
      </c>
      <c r="G31" s="34" t="s">
        <v>1146</v>
      </c>
    </row>
    <row r="33" spans="1:8">
      <c r="B33" s="15" t="s">
        <v>1147</v>
      </c>
      <c r="C33" s="15" t="s">
        <v>1148</v>
      </c>
      <c r="D33" s="15" t="s">
        <v>1149</v>
      </c>
      <c r="E33" s="15" t="s">
        <v>1150</v>
      </c>
      <c r="F33" s="15" t="s">
        <v>1151</v>
      </c>
      <c r="G33" s="15" t="s">
        <v>1152</v>
      </c>
    </row>
    <row r="34" spans="1:8">
      <c r="A34" s="4" t="s">
        <v>174</v>
      </c>
      <c r="B34" s="38">
        <f>SUMPRODUCT('Aggreg'!$B15:$W15,$B$19:$W$19)</f>
        <v>0</v>
      </c>
      <c r="C34" s="38">
        <f>SUMPRODUCT('Aggreg'!$B53:$W53,$B$19:$W$19)</f>
        <v>0</v>
      </c>
      <c r="D34" s="38">
        <f>SUMPRODUCT('Aggreg'!$B91:$W91,$B$19:$W$19)</f>
        <v>0</v>
      </c>
      <c r="E34" s="38">
        <f>SUMPRODUCT('Aggreg'!$B129:$W129,$B$19:$W$19)</f>
        <v>0</v>
      </c>
      <c r="F34" s="38">
        <f>SUMPRODUCT('Aggreg'!$B163:$W163,$B$19:$W$19)</f>
        <v>0</v>
      </c>
      <c r="G34" s="38">
        <f>SUMPRODUCT('Aggreg'!$B198:$W198,$B$19:$W$19)</f>
        <v>0</v>
      </c>
      <c r="H34" s="17"/>
    </row>
    <row r="35" spans="1:8">
      <c r="A35" s="4" t="s">
        <v>175</v>
      </c>
      <c r="B35" s="38">
        <f>SUMPRODUCT('Aggreg'!$B16:$W16,$B$19:$W$19)</f>
        <v>0</v>
      </c>
      <c r="C35" s="38">
        <f>SUMPRODUCT('Aggreg'!$B54:$W54,$B$19:$W$19)</f>
        <v>0</v>
      </c>
      <c r="D35" s="38">
        <f>SUMPRODUCT('Aggreg'!$B92:$W92,$B$19:$W$19)</f>
        <v>0</v>
      </c>
      <c r="E35" s="38">
        <f>SUMPRODUCT('Aggreg'!$B130:$W130,$B$19:$W$19)</f>
        <v>0</v>
      </c>
      <c r="F35" s="38">
        <f>SUMPRODUCT('Aggreg'!$B164:$W164,$B$19:$W$19)</f>
        <v>0</v>
      </c>
      <c r="G35" s="38">
        <f>SUMPRODUCT('Aggreg'!$B199:$W199,$B$19:$W$19)</f>
        <v>0</v>
      </c>
      <c r="H35" s="17"/>
    </row>
    <row r="36" spans="1:8">
      <c r="A36" s="4" t="s">
        <v>211</v>
      </c>
      <c r="B36" s="38">
        <f>SUMPRODUCT('Aggreg'!$B17:$W17,$B$19:$W$19)</f>
        <v>0</v>
      </c>
      <c r="C36" s="38">
        <f>SUMPRODUCT('Aggreg'!$B55:$W55,$B$19:$W$19)</f>
        <v>0</v>
      </c>
      <c r="D36" s="38">
        <f>SUMPRODUCT('Aggreg'!$B93:$W93,$B$19:$W$19)</f>
        <v>0</v>
      </c>
      <c r="E36" s="38">
        <f>SUMPRODUCT('Aggreg'!$B131:$W131,$B$19:$W$19)</f>
        <v>0</v>
      </c>
      <c r="F36" s="38">
        <f>SUMPRODUCT('Aggreg'!$B165:$W165,$B$19:$W$19)</f>
        <v>0</v>
      </c>
      <c r="G36" s="38">
        <f>SUMPRODUCT('Aggreg'!$B200:$W200,$B$19:$W$19)</f>
        <v>0</v>
      </c>
      <c r="H36" s="17"/>
    </row>
    <row r="37" spans="1:8">
      <c r="A37" s="4" t="s">
        <v>176</v>
      </c>
      <c r="B37" s="38">
        <f>SUMPRODUCT('Aggreg'!$B18:$W18,$B$19:$W$19)</f>
        <v>0</v>
      </c>
      <c r="C37" s="38">
        <f>SUMPRODUCT('Aggreg'!$B56:$W56,$B$19:$W$19)</f>
        <v>0</v>
      </c>
      <c r="D37" s="38">
        <f>SUMPRODUCT('Aggreg'!$B94:$W94,$B$19:$W$19)</f>
        <v>0</v>
      </c>
      <c r="E37" s="38">
        <f>SUMPRODUCT('Aggreg'!$B132:$W132,$B$19:$W$19)</f>
        <v>0</v>
      </c>
      <c r="F37" s="38">
        <f>SUMPRODUCT('Aggreg'!$B166:$W166,$B$19:$W$19)</f>
        <v>0</v>
      </c>
      <c r="G37" s="38">
        <f>SUMPRODUCT('Aggreg'!$B201:$W201,$B$19:$W$19)</f>
        <v>0</v>
      </c>
      <c r="H37" s="17"/>
    </row>
    <row r="38" spans="1:8">
      <c r="A38" s="4" t="s">
        <v>177</v>
      </c>
      <c r="B38" s="38">
        <f>SUMPRODUCT('Aggreg'!$B19:$W19,$B$19:$W$19)</f>
        <v>0</v>
      </c>
      <c r="C38" s="38">
        <f>SUMPRODUCT('Aggreg'!$B57:$W57,$B$19:$W$19)</f>
        <v>0</v>
      </c>
      <c r="D38" s="38">
        <f>SUMPRODUCT('Aggreg'!$B95:$W95,$B$19:$W$19)</f>
        <v>0</v>
      </c>
      <c r="E38" s="38">
        <f>SUMPRODUCT('Aggreg'!$B133:$W133,$B$19:$W$19)</f>
        <v>0</v>
      </c>
      <c r="F38" s="38">
        <f>SUMPRODUCT('Aggreg'!$B167:$W167,$B$19:$W$19)</f>
        <v>0</v>
      </c>
      <c r="G38" s="38">
        <f>SUMPRODUCT('Aggreg'!$B202:$W202,$B$19:$W$19)</f>
        <v>0</v>
      </c>
      <c r="H38" s="17"/>
    </row>
    <row r="39" spans="1:8">
      <c r="A39" s="4" t="s">
        <v>221</v>
      </c>
      <c r="B39" s="38">
        <f>SUMPRODUCT('Aggreg'!$B20:$W20,$B$19:$W$19)</f>
        <v>0</v>
      </c>
      <c r="C39" s="38">
        <f>SUMPRODUCT('Aggreg'!$B58:$W58,$B$19:$W$19)</f>
        <v>0</v>
      </c>
      <c r="D39" s="38">
        <f>SUMPRODUCT('Aggreg'!$B96:$W96,$B$19:$W$19)</f>
        <v>0</v>
      </c>
      <c r="E39" s="38">
        <f>SUMPRODUCT('Aggreg'!$B134:$W134,$B$19:$W$19)</f>
        <v>0</v>
      </c>
      <c r="F39" s="38">
        <f>SUMPRODUCT('Aggreg'!$B168:$W168,$B$19:$W$19)</f>
        <v>0</v>
      </c>
      <c r="G39" s="38">
        <f>SUMPRODUCT('Aggreg'!$B203:$W203,$B$19:$W$19)</f>
        <v>0</v>
      </c>
      <c r="H39" s="17"/>
    </row>
    <row r="40" spans="1:8">
      <c r="A40" s="4" t="s">
        <v>178</v>
      </c>
      <c r="B40" s="38">
        <f>SUMPRODUCT('Aggreg'!$B21:$W21,$B$19:$W$19)</f>
        <v>0</v>
      </c>
      <c r="C40" s="38">
        <f>SUMPRODUCT('Aggreg'!$B59:$W59,$B$19:$W$19)</f>
        <v>0</v>
      </c>
      <c r="D40" s="38">
        <f>SUMPRODUCT('Aggreg'!$B97:$W97,$B$19:$W$19)</f>
        <v>0</v>
      </c>
      <c r="E40" s="38">
        <f>SUMPRODUCT('Aggreg'!$B135:$W135,$B$19:$W$19)</f>
        <v>0</v>
      </c>
      <c r="F40" s="38">
        <f>SUMPRODUCT('Aggreg'!$B169:$W169,$B$19:$W$19)</f>
        <v>0</v>
      </c>
      <c r="G40" s="38">
        <f>SUMPRODUCT('Aggreg'!$B204:$W204,$B$19:$W$19)</f>
        <v>0</v>
      </c>
      <c r="H40" s="17"/>
    </row>
    <row r="41" spans="1:8">
      <c r="A41" s="4" t="s">
        <v>179</v>
      </c>
      <c r="B41" s="38">
        <f>SUMPRODUCT('Aggreg'!$B22:$W22,$B$19:$W$19)</f>
        <v>0</v>
      </c>
      <c r="C41" s="38">
        <f>SUMPRODUCT('Aggreg'!$B60:$W60,$B$19:$W$19)</f>
        <v>0</v>
      </c>
      <c r="D41" s="38">
        <f>SUMPRODUCT('Aggreg'!$B98:$W98,$B$19:$W$19)</f>
        <v>0</v>
      </c>
      <c r="E41" s="38">
        <f>SUMPRODUCT('Aggreg'!$B136:$W136,$B$19:$W$19)</f>
        <v>0</v>
      </c>
      <c r="F41" s="38">
        <f>SUMPRODUCT('Aggreg'!$B170:$W170,$B$19:$W$19)</f>
        <v>0</v>
      </c>
      <c r="G41" s="38">
        <f>SUMPRODUCT('Aggreg'!$B205:$W205,$B$19:$W$19)</f>
        <v>0</v>
      </c>
      <c r="H41" s="17"/>
    </row>
    <row r="42" spans="1:8">
      <c r="A42" s="4" t="s">
        <v>195</v>
      </c>
      <c r="B42" s="38">
        <f>SUMPRODUCT('Aggreg'!$B23:$W23,$B$19:$W$19)</f>
        <v>0</v>
      </c>
      <c r="C42" s="38">
        <f>SUMPRODUCT('Aggreg'!$B61:$W61,$B$19:$W$19)</f>
        <v>0</v>
      </c>
      <c r="D42" s="38">
        <f>SUMPRODUCT('Aggreg'!$B99:$W99,$B$19:$W$19)</f>
        <v>0</v>
      </c>
      <c r="E42" s="38">
        <f>SUMPRODUCT('Aggreg'!$B137:$W137,$B$19:$W$19)</f>
        <v>0</v>
      </c>
      <c r="F42" s="38">
        <f>SUMPRODUCT('Aggreg'!$B171:$W171,$B$19:$W$19)</f>
        <v>0</v>
      </c>
      <c r="G42" s="38">
        <f>SUMPRODUCT('Aggreg'!$B206:$W206,$B$19:$W$19)</f>
        <v>0</v>
      </c>
      <c r="H42" s="17"/>
    </row>
    <row r="43" spans="1:8">
      <c r="A43" s="4" t="s">
        <v>180</v>
      </c>
      <c r="B43" s="38">
        <f>SUMPRODUCT('Aggreg'!$B24:$W24,$B$19:$W$19)</f>
        <v>0</v>
      </c>
      <c r="C43" s="38">
        <f>SUMPRODUCT('Aggreg'!$B62:$W62,$B$19:$W$19)</f>
        <v>0</v>
      </c>
      <c r="D43" s="38">
        <f>SUMPRODUCT('Aggreg'!$B100:$W100,$B$19:$W$19)</f>
        <v>0</v>
      </c>
      <c r="E43" s="38">
        <f>SUMPRODUCT('Aggreg'!$B138:$W138,$B$19:$W$19)</f>
        <v>0</v>
      </c>
      <c r="F43" s="38">
        <f>SUMPRODUCT('Aggreg'!$B172:$W172,$B$19:$W$19)</f>
        <v>0</v>
      </c>
      <c r="G43" s="38">
        <f>SUMPRODUCT('Aggreg'!$B207:$W207,$B$19:$W$19)</f>
        <v>0</v>
      </c>
      <c r="H43" s="17"/>
    </row>
    <row r="44" spans="1:8">
      <c r="A44" s="4" t="s">
        <v>181</v>
      </c>
      <c r="B44" s="38">
        <f>SUMPRODUCT('Aggreg'!$B25:$W25,$B$19:$W$19)</f>
        <v>0</v>
      </c>
      <c r="C44" s="38">
        <f>SUMPRODUCT('Aggreg'!$B63:$W63,$B$19:$W$19)</f>
        <v>0</v>
      </c>
      <c r="D44" s="38">
        <f>SUMPRODUCT('Aggreg'!$B101:$W101,$B$19:$W$19)</f>
        <v>0</v>
      </c>
      <c r="E44" s="38">
        <f>SUMPRODUCT('Aggreg'!$B139:$W139,$B$19:$W$19)</f>
        <v>0</v>
      </c>
      <c r="F44" s="38">
        <f>SUMPRODUCT('Aggreg'!$B173:$W173,$B$19:$W$19)</f>
        <v>0</v>
      </c>
      <c r="G44" s="38">
        <f>SUMPRODUCT('Aggreg'!$B208:$W208,$B$19:$W$19)</f>
        <v>0</v>
      </c>
      <c r="H44" s="17"/>
    </row>
    <row r="45" spans="1:8">
      <c r="A45" s="4" t="s">
        <v>182</v>
      </c>
      <c r="B45" s="38">
        <f>SUMPRODUCT('Aggreg'!$B26:$W26,$B$19:$W$19)</f>
        <v>0</v>
      </c>
      <c r="C45" s="38">
        <f>SUMPRODUCT('Aggreg'!$B64:$W64,$B$19:$W$19)</f>
        <v>0</v>
      </c>
      <c r="D45" s="38">
        <f>SUMPRODUCT('Aggreg'!$B102:$W102,$B$19:$W$19)</f>
        <v>0</v>
      </c>
      <c r="E45" s="38">
        <f>SUMPRODUCT('Aggreg'!$B140:$W140,$B$19:$W$19)</f>
        <v>0</v>
      </c>
      <c r="F45" s="38">
        <f>SUMPRODUCT('Aggreg'!$B174:$W174,$B$19:$W$19)</f>
        <v>0</v>
      </c>
      <c r="G45" s="38">
        <f>SUMPRODUCT('Aggreg'!$B209:$W209,$B$19:$W$19)</f>
        <v>0</v>
      </c>
      <c r="H45" s="17"/>
    </row>
    <row r="46" spans="1:8">
      <c r="A46" s="4" t="s">
        <v>183</v>
      </c>
      <c r="B46" s="38">
        <f>SUMPRODUCT('Aggreg'!$B27:$W27,$B$19:$W$19)</f>
        <v>0</v>
      </c>
      <c r="C46" s="38">
        <f>SUMPRODUCT('Aggreg'!$B65:$W65,$B$19:$W$19)</f>
        <v>0</v>
      </c>
      <c r="D46" s="38">
        <f>SUMPRODUCT('Aggreg'!$B103:$W103,$B$19:$W$19)</f>
        <v>0</v>
      </c>
      <c r="E46" s="38">
        <f>SUMPRODUCT('Aggreg'!$B141:$W141,$B$19:$W$19)</f>
        <v>0</v>
      </c>
      <c r="F46" s="38">
        <f>SUMPRODUCT('Aggreg'!$B175:$W175,$B$19:$W$19)</f>
        <v>0</v>
      </c>
      <c r="G46" s="38">
        <f>SUMPRODUCT('Aggreg'!$B210:$W210,$B$19:$W$19)</f>
        <v>0</v>
      </c>
      <c r="H46" s="17"/>
    </row>
    <row r="47" spans="1:8">
      <c r="A47" s="4" t="s">
        <v>196</v>
      </c>
      <c r="B47" s="38">
        <f>SUMPRODUCT('Aggreg'!$B28:$W28,$B$19:$W$19)</f>
        <v>0</v>
      </c>
      <c r="C47" s="38">
        <f>SUMPRODUCT('Aggreg'!$B66:$W66,$B$19:$W$19)</f>
        <v>0</v>
      </c>
      <c r="D47" s="38">
        <f>SUMPRODUCT('Aggreg'!$B104:$W104,$B$19:$W$19)</f>
        <v>0</v>
      </c>
      <c r="E47" s="38">
        <f>SUMPRODUCT('Aggreg'!$B142:$W142,$B$19:$W$19)</f>
        <v>0</v>
      </c>
      <c r="F47" s="38">
        <f>SUMPRODUCT('Aggreg'!$B176:$W176,$B$19:$W$19)</f>
        <v>0</v>
      </c>
      <c r="G47" s="38">
        <f>SUMPRODUCT('Aggreg'!$B211:$W211,$B$19:$W$19)</f>
        <v>0</v>
      </c>
      <c r="H47" s="17"/>
    </row>
    <row r="48" spans="1:8">
      <c r="A48" s="4" t="s">
        <v>243</v>
      </c>
      <c r="B48" s="38">
        <f>SUMPRODUCT('Aggreg'!$B29:$W29,$B$19:$W$19)</f>
        <v>0</v>
      </c>
      <c r="C48" s="38">
        <f>SUMPRODUCT('Aggreg'!$B67:$W67,$B$19:$W$19)</f>
        <v>0</v>
      </c>
      <c r="D48" s="38">
        <f>SUMPRODUCT('Aggreg'!$B105:$W105,$B$19:$W$19)</f>
        <v>0</v>
      </c>
      <c r="E48" s="38">
        <f>SUMPRODUCT('Aggreg'!$B143:$W143,$B$19:$W$19)</f>
        <v>0</v>
      </c>
      <c r="F48" s="38">
        <f>SUMPRODUCT('Aggreg'!$B177:$W177,$B$19:$W$19)</f>
        <v>0</v>
      </c>
      <c r="G48" s="38">
        <f>SUMPRODUCT('Aggreg'!$B212:$W212,$B$19:$W$19)</f>
        <v>0</v>
      </c>
      <c r="H48" s="17"/>
    </row>
    <row r="49" spans="1:8">
      <c r="A49" s="4" t="s">
        <v>247</v>
      </c>
      <c r="B49" s="38">
        <f>SUMPRODUCT('Aggreg'!$B30:$W30,$B$19:$W$19)</f>
        <v>0</v>
      </c>
      <c r="C49" s="38">
        <f>SUMPRODUCT('Aggreg'!$B68:$W68,$B$19:$W$19)</f>
        <v>0</v>
      </c>
      <c r="D49" s="38">
        <f>SUMPRODUCT('Aggreg'!$B106:$W106,$B$19:$W$19)</f>
        <v>0</v>
      </c>
      <c r="E49" s="38">
        <f>SUMPRODUCT('Aggreg'!$B144:$W144,$B$19:$W$19)</f>
        <v>0</v>
      </c>
      <c r="F49" s="38">
        <f>SUMPRODUCT('Aggreg'!$B178:$W178,$B$19:$W$19)</f>
        <v>0</v>
      </c>
      <c r="G49" s="38">
        <f>SUMPRODUCT('Aggreg'!$B213:$W213,$B$19:$W$19)</f>
        <v>0</v>
      </c>
      <c r="H49" s="17"/>
    </row>
    <row r="50" spans="1:8">
      <c r="A50" s="4" t="s">
        <v>251</v>
      </c>
      <c r="B50" s="38">
        <f>SUMPRODUCT('Aggreg'!$B31:$W31,$B$19:$W$19)</f>
        <v>0</v>
      </c>
      <c r="C50" s="38">
        <f>SUMPRODUCT('Aggreg'!$B69:$W69,$B$19:$W$19)</f>
        <v>0</v>
      </c>
      <c r="D50" s="38">
        <f>SUMPRODUCT('Aggreg'!$B107:$W107,$B$19:$W$19)</f>
        <v>0</v>
      </c>
      <c r="E50" s="38">
        <f>SUMPRODUCT('Aggreg'!$B145:$W145,$B$19:$W$19)</f>
        <v>0</v>
      </c>
      <c r="F50" s="38">
        <f>SUMPRODUCT('Aggreg'!$B179:$W179,$B$19:$W$19)</f>
        <v>0</v>
      </c>
      <c r="G50" s="38">
        <f>SUMPRODUCT('Aggreg'!$B214:$W214,$B$19:$W$19)</f>
        <v>0</v>
      </c>
      <c r="H50" s="17"/>
    </row>
    <row r="51" spans="1:8">
      <c r="A51" s="4" t="s">
        <v>255</v>
      </c>
      <c r="B51" s="38">
        <f>SUMPRODUCT('Aggreg'!$B32:$W32,$B$19:$W$19)</f>
        <v>0</v>
      </c>
      <c r="C51" s="38">
        <f>SUMPRODUCT('Aggreg'!$B70:$W70,$B$19:$W$19)</f>
        <v>0</v>
      </c>
      <c r="D51" s="38">
        <f>SUMPRODUCT('Aggreg'!$B108:$W108,$B$19:$W$19)</f>
        <v>0</v>
      </c>
      <c r="E51" s="38">
        <f>SUMPRODUCT('Aggreg'!$B146:$W146,$B$19:$W$19)</f>
        <v>0</v>
      </c>
      <c r="F51" s="38">
        <f>SUMPRODUCT('Aggreg'!$B180:$W180,$B$19:$W$19)</f>
        <v>0</v>
      </c>
      <c r="G51" s="38">
        <f>SUMPRODUCT('Aggreg'!$B215:$W215,$B$19:$W$19)</f>
        <v>0</v>
      </c>
      <c r="H51" s="17"/>
    </row>
    <row r="52" spans="1:8">
      <c r="A52" s="4" t="s">
        <v>259</v>
      </c>
      <c r="B52" s="38">
        <f>SUMPRODUCT('Aggreg'!$B33:$W33,$B$19:$W$19)</f>
        <v>0</v>
      </c>
      <c r="C52" s="38">
        <f>SUMPRODUCT('Aggreg'!$B71:$W71,$B$19:$W$19)</f>
        <v>0</v>
      </c>
      <c r="D52" s="38">
        <f>SUMPRODUCT('Aggreg'!$B109:$W109,$B$19:$W$19)</f>
        <v>0</v>
      </c>
      <c r="E52" s="38">
        <f>SUMPRODUCT('Aggreg'!$B147:$W147,$B$19:$W$19)</f>
        <v>0</v>
      </c>
      <c r="F52" s="38">
        <f>SUMPRODUCT('Aggreg'!$B181:$W181,$B$19:$W$19)</f>
        <v>0</v>
      </c>
      <c r="G52" s="38">
        <f>SUMPRODUCT('Aggreg'!$B216:$W216,$B$19:$W$19)</f>
        <v>0</v>
      </c>
      <c r="H52" s="17"/>
    </row>
    <row r="53" spans="1:8">
      <c r="A53" s="4" t="s">
        <v>184</v>
      </c>
      <c r="B53" s="38">
        <f>SUMPRODUCT('Aggreg'!$B34:$W34,$B$19:$W$19)</f>
        <v>0</v>
      </c>
      <c r="C53" s="38">
        <f>SUMPRODUCT('Aggreg'!$B72:$W72,$B$19:$W$19)</f>
        <v>0</v>
      </c>
      <c r="D53" s="38">
        <f>SUMPRODUCT('Aggreg'!$B110:$W110,$B$19:$W$19)</f>
        <v>0</v>
      </c>
      <c r="E53" s="38">
        <f>SUMPRODUCT('Aggreg'!$B148:$W148,$B$19:$W$19)</f>
        <v>0</v>
      </c>
      <c r="F53" s="38">
        <f>SUMPRODUCT('Aggreg'!$B182:$W182,$B$19:$W$19)</f>
        <v>0</v>
      </c>
      <c r="G53" s="38">
        <f>SUMPRODUCT('Aggreg'!$B217:$W217,$B$19:$W$19)</f>
        <v>0</v>
      </c>
      <c r="H53" s="17"/>
    </row>
    <row r="54" spans="1:8">
      <c r="A54" s="4" t="s">
        <v>185</v>
      </c>
      <c r="B54" s="38">
        <f>SUMPRODUCT('Aggreg'!$B35:$W35,$B$19:$W$19)</f>
        <v>0</v>
      </c>
      <c r="C54" s="38">
        <f>SUMPRODUCT('Aggreg'!$B73:$W73,$B$19:$W$19)</f>
        <v>0</v>
      </c>
      <c r="D54" s="38">
        <f>SUMPRODUCT('Aggreg'!$B111:$W111,$B$19:$W$19)</f>
        <v>0</v>
      </c>
      <c r="E54" s="38">
        <f>SUMPRODUCT('Aggreg'!$B149:$W149,$B$19:$W$19)</f>
        <v>0</v>
      </c>
      <c r="F54" s="38">
        <f>SUMPRODUCT('Aggreg'!$B183:$W183,$B$19:$W$19)</f>
        <v>0</v>
      </c>
      <c r="G54" s="38">
        <f>SUMPRODUCT('Aggreg'!$B218:$W218,$B$19:$W$19)</f>
        <v>0</v>
      </c>
      <c r="H54" s="17"/>
    </row>
    <row r="55" spans="1:8">
      <c r="A55" s="4" t="s">
        <v>186</v>
      </c>
      <c r="B55" s="38">
        <f>SUMPRODUCT('Aggreg'!$B36:$W36,$B$19:$W$19)</f>
        <v>0</v>
      </c>
      <c r="C55" s="38">
        <f>SUMPRODUCT('Aggreg'!$B74:$W74,$B$19:$W$19)</f>
        <v>0</v>
      </c>
      <c r="D55" s="38">
        <f>SUMPRODUCT('Aggreg'!$B112:$W112,$B$19:$W$19)</f>
        <v>0</v>
      </c>
      <c r="E55" s="38">
        <f>SUMPRODUCT('Aggreg'!$B150:$W150,$B$19:$W$19)</f>
        <v>0</v>
      </c>
      <c r="F55" s="38">
        <f>SUMPRODUCT('Aggreg'!$B184:$W184,$B$19:$W$19)</f>
        <v>0</v>
      </c>
      <c r="G55" s="38">
        <f>SUMPRODUCT('Aggreg'!$B219:$W219,$B$19:$W$19)</f>
        <v>0</v>
      </c>
      <c r="H55" s="17"/>
    </row>
    <row r="56" spans="1:8">
      <c r="A56" s="4" t="s">
        <v>187</v>
      </c>
      <c r="B56" s="38">
        <f>SUMPRODUCT('Aggreg'!$B37:$W37,$B$19:$W$19)</f>
        <v>0</v>
      </c>
      <c r="C56" s="38">
        <f>SUMPRODUCT('Aggreg'!$B75:$W75,$B$19:$W$19)</f>
        <v>0</v>
      </c>
      <c r="D56" s="38">
        <f>SUMPRODUCT('Aggreg'!$B113:$W113,$B$19:$W$19)</f>
        <v>0</v>
      </c>
      <c r="E56" s="38">
        <f>SUMPRODUCT('Aggreg'!$B151:$W151,$B$19:$W$19)</f>
        <v>0</v>
      </c>
      <c r="F56" s="38">
        <f>SUMPRODUCT('Aggreg'!$B185:$W185,$B$19:$W$19)</f>
        <v>0</v>
      </c>
      <c r="G56" s="38">
        <f>SUMPRODUCT('Aggreg'!$B220:$W220,$B$19:$W$19)</f>
        <v>0</v>
      </c>
      <c r="H56" s="17"/>
    </row>
    <row r="57" spans="1:8">
      <c r="A57" s="4" t="s">
        <v>188</v>
      </c>
      <c r="B57" s="38">
        <f>SUMPRODUCT('Aggreg'!$B38:$W38,$B$19:$W$19)</f>
        <v>0</v>
      </c>
      <c r="C57" s="38">
        <f>SUMPRODUCT('Aggreg'!$B76:$W76,$B$19:$W$19)</f>
        <v>0</v>
      </c>
      <c r="D57" s="38">
        <f>SUMPRODUCT('Aggreg'!$B114:$W114,$B$19:$W$19)</f>
        <v>0</v>
      </c>
      <c r="E57" s="38">
        <f>SUMPRODUCT('Aggreg'!$B152:$W152,$B$19:$W$19)</f>
        <v>0</v>
      </c>
      <c r="F57" s="38">
        <f>SUMPRODUCT('Aggreg'!$B186:$W186,$B$19:$W$19)</f>
        <v>0</v>
      </c>
      <c r="G57" s="38">
        <f>SUMPRODUCT('Aggreg'!$B221:$W221,$B$19:$W$19)</f>
        <v>0</v>
      </c>
      <c r="H57" s="17"/>
    </row>
    <row r="58" spans="1:8">
      <c r="A58" s="4" t="s">
        <v>189</v>
      </c>
      <c r="B58" s="38">
        <f>SUMPRODUCT('Aggreg'!$B39:$W39,$B$19:$W$19)</f>
        <v>0</v>
      </c>
      <c r="C58" s="38">
        <f>SUMPRODUCT('Aggreg'!$B77:$W77,$B$19:$W$19)</f>
        <v>0</v>
      </c>
      <c r="D58" s="38">
        <f>SUMPRODUCT('Aggreg'!$B115:$W115,$B$19:$W$19)</f>
        <v>0</v>
      </c>
      <c r="E58" s="38">
        <f>SUMPRODUCT('Aggreg'!$B153:$W153,$B$19:$W$19)</f>
        <v>0</v>
      </c>
      <c r="F58" s="38">
        <f>SUMPRODUCT('Aggreg'!$B187:$W187,$B$19:$W$19)</f>
        <v>0</v>
      </c>
      <c r="G58" s="38">
        <f>SUMPRODUCT('Aggreg'!$B222:$W222,$B$19:$W$19)</f>
        <v>0</v>
      </c>
      <c r="H58" s="17"/>
    </row>
    <row r="59" spans="1:8">
      <c r="A59" s="4" t="s">
        <v>197</v>
      </c>
      <c r="B59" s="38">
        <f>SUMPRODUCT('Aggreg'!$B40:$W40,$B$19:$W$19)</f>
        <v>0</v>
      </c>
      <c r="C59" s="38">
        <f>SUMPRODUCT('Aggreg'!$B78:$W78,$B$19:$W$19)</f>
        <v>0</v>
      </c>
      <c r="D59" s="38">
        <f>SUMPRODUCT('Aggreg'!$B116:$W116,$B$19:$W$19)</f>
        <v>0</v>
      </c>
      <c r="E59" s="38">
        <f>SUMPRODUCT('Aggreg'!$B154:$W154,$B$19:$W$19)</f>
        <v>0</v>
      </c>
      <c r="F59" s="38">
        <f>SUMPRODUCT('Aggreg'!$B188:$W188,$B$19:$W$19)</f>
        <v>0</v>
      </c>
      <c r="G59" s="38">
        <f>SUMPRODUCT('Aggreg'!$B223:$W223,$B$19:$W$19)</f>
        <v>0</v>
      </c>
      <c r="H59" s="17"/>
    </row>
    <row r="60" spans="1:8">
      <c r="A60" s="4" t="s">
        <v>198</v>
      </c>
      <c r="B60" s="38">
        <f>SUMPRODUCT('Aggreg'!$B41:$W41,$B$19:$W$19)</f>
        <v>0</v>
      </c>
      <c r="C60" s="38">
        <f>SUMPRODUCT('Aggreg'!$B79:$W79,$B$19:$W$19)</f>
        <v>0</v>
      </c>
      <c r="D60" s="38">
        <f>SUMPRODUCT('Aggreg'!$B117:$W117,$B$19:$W$19)</f>
        <v>0</v>
      </c>
      <c r="E60" s="38">
        <f>SUMPRODUCT('Aggreg'!$B155:$W155,$B$19:$W$19)</f>
        <v>0</v>
      </c>
      <c r="F60" s="38">
        <f>SUMPRODUCT('Aggreg'!$B189:$W189,$B$19:$W$19)</f>
        <v>0</v>
      </c>
      <c r="G60" s="38">
        <f>SUMPRODUCT('Aggreg'!$B224:$W224,$B$19:$W$19)</f>
        <v>0</v>
      </c>
      <c r="H60" s="17"/>
    </row>
    <row r="62" spans="1:8" ht="21" customHeight="1">
      <c r="A62" s="1" t="s">
        <v>1153</v>
      </c>
    </row>
    <row r="63" spans="1:8">
      <c r="A63" s="2" t="s">
        <v>353</v>
      </c>
    </row>
    <row r="64" spans="1:8">
      <c r="A64" s="33" t="s">
        <v>1042</v>
      </c>
    </row>
    <row r="65" spans="1:7">
      <c r="A65" s="33" t="s">
        <v>1154</v>
      </c>
    </row>
    <row r="66" spans="1:7">
      <c r="A66" s="33" t="s">
        <v>1155</v>
      </c>
    </row>
    <row r="67" spans="1:7">
      <c r="A67" s="33" t="s">
        <v>1156</v>
      </c>
    </row>
    <row r="68" spans="1:7">
      <c r="A68" s="33" t="s">
        <v>1157</v>
      </c>
    </row>
    <row r="69" spans="1:7">
      <c r="A69" s="33" t="s">
        <v>1158</v>
      </c>
    </row>
    <row r="70" spans="1:7">
      <c r="A70" s="33" t="s">
        <v>1159</v>
      </c>
    </row>
    <row r="71" spans="1:7">
      <c r="A71" s="33" t="s">
        <v>1160</v>
      </c>
    </row>
    <row r="72" spans="1:7">
      <c r="A72" s="33" t="s">
        <v>1161</v>
      </c>
    </row>
    <row r="73" spans="1:7">
      <c r="A73" s="33" t="s">
        <v>1162</v>
      </c>
    </row>
    <row r="74" spans="1:7">
      <c r="A74" s="33" t="s">
        <v>1163</v>
      </c>
    </row>
    <row r="75" spans="1:7">
      <c r="A75" s="33" t="s">
        <v>1164</v>
      </c>
    </row>
    <row r="76" spans="1:7">
      <c r="A76" s="33" t="s">
        <v>1165</v>
      </c>
    </row>
    <row r="77" spans="1:7">
      <c r="A77" s="33" t="s">
        <v>1166</v>
      </c>
    </row>
    <row r="78" spans="1:7">
      <c r="A78" s="34" t="s">
        <v>356</v>
      </c>
      <c r="B78" s="34" t="s">
        <v>486</v>
      </c>
      <c r="C78" s="34" t="s">
        <v>486</v>
      </c>
      <c r="D78" s="34" t="s">
        <v>486</v>
      </c>
      <c r="E78" s="34" t="s">
        <v>486</v>
      </c>
      <c r="F78" s="34" t="s">
        <v>486</v>
      </c>
      <c r="G78" s="34" t="s">
        <v>486</v>
      </c>
    </row>
    <row r="79" spans="1:7">
      <c r="A79" s="34" t="s">
        <v>359</v>
      </c>
      <c r="B79" s="34" t="s">
        <v>1167</v>
      </c>
      <c r="C79" s="34" t="s">
        <v>1168</v>
      </c>
      <c r="D79" s="34" t="s">
        <v>1169</v>
      </c>
      <c r="E79" s="34" t="s">
        <v>1170</v>
      </c>
      <c r="F79" s="34" t="s">
        <v>1171</v>
      </c>
      <c r="G79" s="34" t="s">
        <v>1172</v>
      </c>
    </row>
    <row r="81" spans="1:8">
      <c r="B81" s="15" t="s">
        <v>1173</v>
      </c>
      <c r="C81" s="15" t="s">
        <v>1174</v>
      </c>
      <c r="D81" s="15" t="s">
        <v>1175</v>
      </c>
      <c r="E81" s="15" t="s">
        <v>1176</v>
      </c>
      <c r="F81" s="15" t="s">
        <v>1177</v>
      </c>
      <c r="G81" s="15" t="s">
        <v>1178</v>
      </c>
    </row>
    <row r="82" spans="1:8">
      <c r="A82" s="4" t="s">
        <v>174</v>
      </c>
      <c r="B82" s="21">
        <f>IF('Loads'!B46&lt;0,0,B34*'Loads'!B199*10)</f>
        <v>0</v>
      </c>
      <c r="C82" s="21">
        <f>IF('Loads'!B46&lt;0,0,C34*'Loads'!C199*10)</f>
        <v>0</v>
      </c>
      <c r="D82" s="21">
        <f>IF('Loads'!B46&lt;0,0,D34*'Loads'!D199*10)</f>
        <v>0</v>
      </c>
      <c r="E82" s="21">
        <f>E34*'Input'!F$58*'Loads'!E199/100</f>
        <v>0</v>
      </c>
      <c r="F82" s="21">
        <f>F34*'Input'!F$58*'Loads'!F199/100</f>
        <v>0</v>
      </c>
      <c r="G82" s="21">
        <f>IF('Loads'!B46&lt;0,0,G34*'Loads'!G199*10)</f>
        <v>0</v>
      </c>
      <c r="H82" s="17"/>
    </row>
    <row r="83" spans="1:8">
      <c r="A83" s="4" t="s">
        <v>175</v>
      </c>
      <c r="B83" s="21">
        <f>IF('Loads'!B47&lt;0,0,B35*'Loads'!B200*10)</f>
        <v>0</v>
      </c>
      <c r="C83" s="21">
        <f>IF('Loads'!B47&lt;0,0,C35*'Loads'!C200*10)</f>
        <v>0</v>
      </c>
      <c r="D83" s="21">
        <f>IF('Loads'!B47&lt;0,0,D35*'Loads'!D200*10)</f>
        <v>0</v>
      </c>
      <c r="E83" s="21">
        <f>E35*'Input'!F$58*'Loads'!E200/100</f>
        <v>0</v>
      </c>
      <c r="F83" s="21">
        <f>F35*'Input'!F$58*'Loads'!F200/100</f>
        <v>0</v>
      </c>
      <c r="G83" s="21">
        <f>IF('Loads'!B47&lt;0,0,G35*'Loads'!G200*10)</f>
        <v>0</v>
      </c>
      <c r="H83" s="17"/>
    </row>
    <row r="84" spans="1:8">
      <c r="A84" s="4" t="s">
        <v>211</v>
      </c>
      <c r="B84" s="21">
        <f>IF('Loads'!B48&lt;0,0,B36*'Loads'!B201*10)</f>
        <v>0</v>
      </c>
      <c r="C84" s="21">
        <f>IF('Loads'!B48&lt;0,0,C36*'Loads'!C201*10)</f>
        <v>0</v>
      </c>
      <c r="D84" s="21">
        <f>IF('Loads'!B48&lt;0,0,D36*'Loads'!D201*10)</f>
        <v>0</v>
      </c>
      <c r="E84" s="21">
        <f>E36*'Input'!F$58*'Loads'!E201/100</f>
        <v>0</v>
      </c>
      <c r="F84" s="21">
        <f>F36*'Input'!F$58*'Loads'!F201/100</f>
        <v>0</v>
      </c>
      <c r="G84" s="21">
        <f>IF('Loads'!B48&lt;0,0,G36*'Loads'!G201*10)</f>
        <v>0</v>
      </c>
      <c r="H84" s="17"/>
    </row>
    <row r="85" spans="1:8">
      <c r="A85" s="4" t="s">
        <v>176</v>
      </c>
      <c r="B85" s="21">
        <f>IF('Loads'!B49&lt;0,0,B37*'Loads'!B202*10)</f>
        <v>0</v>
      </c>
      <c r="C85" s="21">
        <f>IF('Loads'!B49&lt;0,0,C37*'Loads'!C202*10)</f>
        <v>0</v>
      </c>
      <c r="D85" s="21">
        <f>IF('Loads'!B49&lt;0,0,D37*'Loads'!D202*10)</f>
        <v>0</v>
      </c>
      <c r="E85" s="21">
        <f>E37*'Input'!F$58*'Loads'!E202/100</f>
        <v>0</v>
      </c>
      <c r="F85" s="21">
        <f>F37*'Input'!F$58*'Loads'!F202/100</f>
        <v>0</v>
      </c>
      <c r="G85" s="21">
        <f>IF('Loads'!B49&lt;0,0,G37*'Loads'!G202*10)</f>
        <v>0</v>
      </c>
      <c r="H85" s="17"/>
    </row>
    <row r="86" spans="1:8">
      <c r="A86" s="4" t="s">
        <v>177</v>
      </c>
      <c r="B86" s="21">
        <f>IF('Loads'!B50&lt;0,0,B38*'Loads'!B203*10)</f>
        <v>0</v>
      </c>
      <c r="C86" s="21">
        <f>IF('Loads'!B50&lt;0,0,C38*'Loads'!C203*10)</f>
        <v>0</v>
      </c>
      <c r="D86" s="21">
        <f>IF('Loads'!B50&lt;0,0,D38*'Loads'!D203*10)</f>
        <v>0</v>
      </c>
      <c r="E86" s="21">
        <f>E38*'Input'!F$58*'Loads'!E203/100</f>
        <v>0</v>
      </c>
      <c r="F86" s="21">
        <f>F38*'Input'!F$58*'Loads'!F203/100</f>
        <v>0</v>
      </c>
      <c r="G86" s="21">
        <f>IF('Loads'!B50&lt;0,0,G38*'Loads'!G203*10)</f>
        <v>0</v>
      </c>
      <c r="H86" s="17"/>
    </row>
    <row r="87" spans="1:8">
      <c r="A87" s="4" t="s">
        <v>221</v>
      </c>
      <c r="B87" s="21">
        <f>IF('Loads'!B51&lt;0,0,B39*'Loads'!B204*10)</f>
        <v>0</v>
      </c>
      <c r="C87" s="21">
        <f>IF('Loads'!B51&lt;0,0,C39*'Loads'!C204*10)</f>
        <v>0</v>
      </c>
      <c r="D87" s="21">
        <f>IF('Loads'!B51&lt;0,0,D39*'Loads'!D204*10)</f>
        <v>0</v>
      </c>
      <c r="E87" s="21">
        <f>E39*'Input'!F$58*'Loads'!E204/100</f>
        <v>0</v>
      </c>
      <c r="F87" s="21">
        <f>F39*'Input'!F$58*'Loads'!F204/100</f>
        <v>0</v>
      </c>
      <c r="G87" s="21">
        <f>IF('Loads'!B51&lt;0,0,G39*'Loads'!G204*10)</f>
        <v>0</v>
      </c>
      <c r="H87" s="17"/>
    </row>
    <row r="88" spans="1:8">
      <c r="A88" s="4" t="s">
        <v>178</v>
      </c>
      <c r="B88" s="21">
        <f>IF('Loads'!B52&lt;0,0,B40*'Loads'!B205*10)</f>
        <v>0</v>
      </c>
      <c r="C88" s="21">
        <f>IF('Loads'!B52&lt;0,0,C40*'Loads'!C205*10)</f>
        <v>0</v>
      </c>
      <c r="D88" s="21">
        <f>IF('Loads'!B52&lt;0,0,D40*'Loads'!D205*10)</f>
        <v>0</v>
      </c>
      <c r="E88" s="21">
        <f>E40*'Input'!F$58*'Loads'!E205/100</f>
        <v>0</v>
      </c>
      <c r="F88" s="21">
        <f>F40*'Input'!F$58*'Loads'!F205/100</f>
        <v>0</v>
      </c>
      <c r="G88" s="21">
        <f>IF('Loads'!B52&lt;0,0,G40*'Loads'!G205*10)</f>
        <v>0</v>
      </c>
      <c r="H88" s="17"/>
    </row>
    <row r="89" spans="1:8">
      <c r="A89" s="4" t="s">
        <v>179</v>
      </c>
      <c r="B89" s="21">
        <f>IF('Loads'!B53&lt;0,0,B41*'Loads'!B206*10)</f>
        <v>0</v>
      </c>
      <c r="C89" s="21">
        <f>IF('Loads'!B53&lt;0,0,C41*'Loads'!C206*10)</f>
        <v>0</v>
      </c>
      <c r="D89" s="21">
        <f>IF('Loads'!B53&lt;0,0,D41*'Loads'!D206*10)</f>
        <v>0</v>
      </c>
      <c r="E89" s="21">
        <f>E41*'Input'!F$58*'Loads'!E206/100</f>
        <v>0</v>
      </c>
      <c r="F89" s="21">
        <f>F41*'Input'!F$58*'Loads'!F206/100</f>
        <v>0</v>
      </c>
      <c r="G89" s="21">
        <f>IF('Loads'!B53&lt;0,0,G41*'Loads'!G206*10)</f>
        <v>0</v>
      </c>
      <c r="H89" s="17"/>
    </row>
    <row r="90" spans="1:8">
      <c r="A90" s="4" t="s">
        <v>195</v>
      </c>
      <c r="B90" s="21">
        <f>IF('Loads'!B54&lt;0,0,B42*'Loads'!B207*10)</f>
        <v>0</v>
      </c>
      <c r="C90" s="21">
        <f>IF('Loads'!B54&lt;0,0,C42*'Loads'!C207*10)</f>
        <v>0</v>
      </c>
      <c r="D90" s="21">
        <f>IF('Loads'!B54&lt;0,0,D42*'Loads'!D207*10)</f>
        <v>0</v>
      </c>
      <c r="E90" s="21">
        <f>E42*'Input'!F$58*'Loads'!E207/100</f>
        <v>0</v>
      </c>
      <c r="F90" s="21">
        <f>F42*'Input'!F$58*'Loads'!F207/100</f>
        <v>0</v>
      </c>
      <c r="G90" s="21">
        <f>IF('Loads'!B54&lt;0,0,G42*'Loads'!G207*10)</f>
        <v>0</v>
      </c>
      <c r="H90" s="17"/>
    </row>
    <row r="91" spans="1:8">
      <c r="A91" s="4" t="s">
        <v>180</v>
      </c>
      <c r="B91" s="21">
        <f>IF('Loads'!B55&lt;0,0,B43*'Loads'!B208*10)</f>
        <v>0</v>
      </c>
      <c r="C91" s="21">
        <f>IF('Loads'!B55&lt;0,0,C43*'Loads'!C208*10)</f>
        <v>0</v>
      </c>
      <c r="D91" s="21">
        <f>IF('Loads'!B55&lt;0,0,D43*'Loads'!D208*10)</f>
        <v>0</v>
      </c>
      <c r="E91" s="21">
        <f>E43*'Input'!F$58*'Loads'!E208/100</f>
        <v>0</v>
      </c>
      <c r="F91" s="21">
        <f>F43*'Input'!F$58*'Loads'!F208/100</f>
        <v>0</v>
      </c>
      <c r="G91" s="21">
        <f>IF('Loads'!B55&lt;0,0,G43*'Loads'!G208*10)</f>
        <v>0</v>
      </c>
      <c r="H91" s="17"/>
    </row>
    <row r="92" spans="1:8">
      <c r="A92" s="4" t="s">
        <v>181</v>
      </c>
      <c r="B92" s="21">
        <f>IF('Loads'!B56&lt;0,0,B44*'Loads'!B209*10)</f>
        <v>0</v>
      </c>
      <c r="C92" s="21">
        <f>IF('Loads'!B56&lt;0,0,C44*'Loads'!C209*10)</f>
        <v>0</v>
      </c>
      <c r="D92" s="21">
        <f>IF('Loads'!B56&lt;0,0,D44*'Loads'!D209*10)</f>
        <v>0</v>
      </c>
      <c r="E92" s="21">
        <f>E44*'Input'!F$58*'Loads'!E209/100</f>
        <v>0</v>
      </c>
      <c r="F92" s="21">
        <f>F44*'Input'!F$58*'Loads'!F209/100</f>
        <v>0</v>
      </c>
      <c r="G92" s="21">
        <f>IF('Loads'!B56&lt;0,0,G44*'Loads'!G209*10)</f>
        <v>0</v>
      </c>
      <c r="H92" s="17"/>
    </row>
    <row r="93" spans="1:8">
      <c r="A93" s="4" t="s">
        <v>182</v>
      </c>
      <c r="B93" s="21">
        <f>IF('Loads'!B57&lt;0,0,B45*'Loads'!B210*10)</f>
        <v>0</v>
      </c>
      <c r="C93" s="21">
        <f>IF('Loads'!B57&lt;0,0,C45*'Loads'!C210*10)</f>
        <v>0</v>
      </c>
      <c r="D93" s="21">
        <f>IF('Loads'!B57&lt;0,0,D45*'Loads'!D210*10)</f>
        <v>0</v>
      </c>
      <c r="E93" s="21">
        <f>E45*'Input'!F$58*'Loads'!E210/100</f>
        <v>0</v>
      </c>
      <c r="F93" s="21">
        <f>F45*'Input'!F$58*'Loads'!F210/100</f>
        <v>0</v>
      </c>
      <c r="G93" s="21">
        <f>IF('Loads'!B57&lt;0,0,G45*'Loads'!G210*10)</f>
        <v>0</v>
      </c>
      <c r="H93" s="17"/>
    </row>
    <row r="94" spans="1:8">
      <c r="A94" s="4" t="s">
        <v>183</v>
      </c>
      <c r="B94" s="21">
        <f>IF('Loads'!B58&lt;0,0,B46*'Loads'!B211*10)</f>
        <v>0</v>
      </c>
      <c r="C94" s="21">
        <f>IF('Loads'!B58&lt;0,0,C46*'Loads'!C211*10)</f>
        <v>0</v>
      </c>
      <c r="D94" s="21">
        <f>IF('Loads'!B58&lt;0,0,D46*'Loads'!D211*10)</f>
        <v>0</v>
      </c>
      <c r="E94" s="21">
        <f>E46*'Input'!F$58*'Loads'!E211/100</f>
        <v>0</v>
      </c>
      <c r="F94" s="21">
        <f>F46*'Input'!F$58*'Loads'!F211/100</f>
        <v>0</v>
      </c>
      <c r="G94" s="21">
        <f>IF('Loads'!B58&lt;0,0,G46*'Loads'!G211*10)</f>
        <v>0</v>
      </c>
      <c r="H94" s="17"/>
    </row>
    <row r="95" spans="1:8">
      <c r="A95" s="4" t="s">
        <v>196</v>
      </c>
      <c r="B95" s="21">
        <f>IF('Loads'!B59&lt;0,0,B47*'Loads'!B212*10)</f>
        <v>0</v>
      </c>
      <c r="C95" s="21">
        <f>IF('Loads'!B59&lt;0,0,C47*'Loads'!C212*10)</f>
        <v>0</v>
      </c>
      <c r="D95" s="21">
        <f>IF('Loads'!B59&lt;0,0,D47*'Loads'!D212*10)</f>
        <v>0</v>
      </c>
      <c r="E95" s="21">
        <f>E47*'Input'!F$58*'Loads'!E212/100</f>
        <v>0</v>
      </c>
      <c r="F95" s="21">
        <f>F47*'Input'!F$58*'Loads'!F212/100</f>
        <v>0</v>
      </c>
      <c r="G95" s="21">
        <f>IF('Loads'!B59&lt;0,0,G47*'Loads'!G212*10)</f>
        <v>0</v>
      </c>
      <c r="H95" s="17"/>
    </row>
    <row r="96" spans="1:8">
      <c r="A96" s="4" t="s">
        <v>243</v>
      </c>
      <c r="B96" s="21">
        <f>IF('Loads'!B60&lt;0,0,B48*'Loads'!B213*10)</f>
        <v>0</v>
      </c>
      <c r="C96" s="21">
        <f>IF('Loads'!B60&lt;0,0,C48*'Loads'!C213*10)</f>
        <v>0</v>
      </c>
      <c r="D96" s="21">
        <f>IF('Loads'!B60&lt;0,0,D48*'Loads'!D213*10)</f>
        <v>0</v>
      </c>
      <c r="E96" s="21">
        <f>E48*'Input'!F$58*'Loads'!E213/100</f>
        <v>0</v>
      </c>
      <c r="F96" s="21">
        <f>F48*'Input'!F$58*'Loads'!F213/100</f>
        <v>0</v>
      </c>
      <c r="G96" s="21">
        <f>IF('Loads'!B60&lt;0,0,G48*'Loads'!G213*10)</f>
        <v>0</v>
      </c>
      <c r="H96" s="17"/>
    </row>
    <row r="97" spans="1:8">
      <c r="A97" s="4" t="s">
        <v>247</v>
      </c>
      <c r="B97" s="21">
        <f>IF('Loads'!B61&lt;0,0,B49*'Loads'!B214*10)</f>
        <v>0</v>
      </c>
      <c r="C97" s="21">
        <f>IF('Loads'!B61&lt;0,0,C49*'Loads'!C214*10)</f>
        <v>0</v>
      </c>
      <c r="D97" s="21">
        <f>IF('Loads'!B61&lt;0,0,D49*'Loads'!D214*10)</f>
        <v>0</v>
      </c>
      <c r="E97" s="21">
        <f>E49*'Input'!F$58*'Loads'!E214/100</f>
        <v>0</v>
      </c>
      <c r="F97" s="21">
        <f>F49*'Input'!F$58*'Loads'!F214/100</f>
        <v>0</v>
      </c>
      <c r="G97" s="21">
        <f>IF('Loads'!B61&lt;0,0,G49*'Loads'!G214*10)</f>
        <v>0</v>
      </c>
      <c r="H97" s="17"/>
    </row>
    <row r="98" spans="1:8">
      <c r="A98" s="4" t="s">
        <v>251</v>
      </c>
      <c r="B98" s="21">
        <f>IF('Loads'!B62&lt;0,0,B50*'Loads'!B215*10)</f>
        <v>0</v>
      </c>
      <c r="C98" s="21">
        <f>IF('Loads'!B62&lt;0,0,C50*'Loads'!C215*10)</f>
        <v>0</v>
      </c>
      <c r="D98" s="21">
        <f>IF('Loads'!B62&lt;0,0,D50*'Loads'!D215*10)</f>
        <v>0</v>
      </c>
      <c r="E98" s="21">
        <f>E50*'Input'!F$58*'Loads'!E215/100</f>
        <v>0</v>
      </c>
      <c r="F98" s="21">
        <f>F50*'Input'!F$58*'Loads'!F215/100</f>
        <v>0</v>
      </c>
      <c r="G98" s="21">
        <f>IF('Loads'!B62&lt;0,0,G50*'Loads'!G215*10)</f>
        <v>0</v>
      </c>
      <c r="H98" s="17"/>
    </row>
    <row r="99" spans="1:8">
      <c r="A99" s="4" t="s">
        <v>255</v>
      </c>
      <c r="B99" s="21">
        <f>IF('Loads'!B63&lt;0,0,B51*'Loads'!B216*10)</f>
        <v>0</v>
      </c>
      <c r="C99" s="21">
        <f>IF('Loads'!B63&lt;0,0,C51*'Loads'!C216*10)</f>
        <v>0</v>
      </c>
      <c r="D99" s="21">
        <f>IF('Loads'!B63&lt;0,0,D51*'Loads'!D216*10)</f>
        <v>0</v>
      </c>
      <c r="E99" s="21">
        <f>E51*'Input'!F$58*'Loads'!E216/100</f>
        <v>0</v>
      </c>
      <c r="F99" s="21">
        <f>F51*'Input'!F$58*'Loads'!F216/100</f>
        <v>0</v>
      </c>
      <c r="G99" s="21">
        <f>IF('Loads'!B63&lt;0,0,G51*'Loads'!G216*10)</f>
        <v>0</v>
      </c>
      <c r="H99" s="17"/>
    </row>
    <row r="100" spans="1:8">
      <c r="A100" s="4" t="s">
        <v>259</v>
      </c>
      <c r="B100" s="21">
        <f>IF('Loads'!B64&lt;0,0,B52*'Loads'!B217*10)</f>
        <v>0</v>
      </c>
      <c r="C100" s="21">
        <f>IF('Loads'!B64&lt;0,0,C52*'Loads'!C217*10)</f>
        <v>0</v>
      </c>
      <c r="D100" s="21">
        <f>IF('Loads'!B64&lt;0,0,D52*'Loads'!D217*10)</f>
        <v>0</v>
      </c>
      <c r="E100" s="21">
        <f>E52*'Input'!F$58*'Loads'!E217/100</f>
        <v>0</v>
      </c>
      <c r="F100" s="21">
        <f>F52*'Input'!F$58*'Loads'!F217/100</f>
        <v>0</v>
      </c>
      <c r="G100" s="21">
        <f>IF('Loads'!B64&lt;0,0,G52*'Loads'!G217*10)</f>
        <v>0</v>
      </c>
      <c r="H100" s="17"/>
    </row>
    <row r="101" spans="1:8">
      <c r="A101" s="4" t="s">
        <v>184</v>
      </c>
      <c r="B101" s="21">
        <f>IF('Loads'!B65&lt;0,0,B53*'Loads'!B218*10)</f>
        <v>0</v>
      </c>
      <c r="C101" s="21">
        <f>IF('Loads'!B65&lt;0,0,C53*'Loads'!C218*10)</f>
        <v>0</v>
      </c>
      <c r="D101" s="21">
        <f>IF('Loads'!B65&lt;0,0,D53*'Loads'!D218*10)</f>
        <v>0</v>
      </c>
      <c r="E101" s="21">
        <f>E53*'Input'!F$58*'Loads'!E218/100</f>
        <v>0</v>
      </c>
      <c r="F101" s="21">
        <f>F53*'Input'!F$58*'Loads'!F218/100</f>
        <v>0</v>
      </c>
      <c r="G101" s="21">
        <f>IF('Loads'!B65&lt;0,0,G53*'Loads'!G218*10)</f>
        <v>0</v>
      </c>
      <c r="H101" s="17"/>
    </row>
    <row r="102" spans="1:8">
      <c r="A102" s="4" t="s">
        <v>185</v>
      </c>
      <c r="B102" s="21">
        <f>IF('Loads'!B66&lt;0,0,B54*'Loads'!B219*10)</f>
        <v>0</v>
      </c>
      <c r="C102" s="21">
        <f>IF('Loads'!B66&lt;0,0,C54*'Loads'!C219*10)</f>
        <v>0</v>
      </c>
      <c r="D102" s="21">
        <f>IF('Loads'!B66&lt;0,0,D54*'Loads'!D219*10)</f>
        <v>0</v>
      </c>
      <c r="E102" s="21">
        <f>E54*'Input'!F$58*'Loads'!E219/100</f>
        <v>0</v>
      </c>
      <c r="F102" s="21">
        <f>F54*'Input'!F$58*'Loads'!F219/100</f>
        <v>0</v>
      </c>
      <c r="G102" s="21">
        <f>IF('Loads'!B66&lt;0,0,G54*'Loads'!G219*10)</f>
        <v>0</v>
      </c>
      <c r="H102" s="17"/>
    </row>
    <row r="103" spans="1:8">
      <c r="A103" s="4" t="s">
        <v>186</v>
      </c>
      <c r="B103" s="21">
        <f>IF('Loads'!B67&lt;0,0,B55*'Loads'!B220*10)</f>
        <v>0</v>
      </c>
      <c r="C103" s="21">
        <f>IF('Loads'!B67&lt;0,0,C55*'Loads'!C220*10)</f>
        <v>0</v>
      </c>
      <c r="D103" s="21">
        <f>IF('Loads'!B67&lt;0,0,D55*'Loads'!D220*10)</f>
        <v>0</v>
      </c>
      <c r="E103" s="21">
        <f>E55*'Input'!F$58*'Loads'!E220/100</f>
        <v>0</v>
      </c>
      <c r="F103" s="21">
        <f>F55*'Input'!F$58*'Loads'!F220/100</f>
        <v>0</v>
      </c>
      <c r="G103" s="21">
        <f>IF('Loads'!B67&lt;0,0,G55*'Loads'!G220*10)</f>
        <v>0</v>
      </c>
      <c r="H103" s="17"/>
    </row>
    <row r="104" spans="1:8">
      <c r="A104" s="4" t="s">
        <v>187</v>
      </c>
      <c r="B104" s="21">
        <f>IF('Loads'!B68&lt;0,0,B56*'Loads'!B221*10)</f>
        <v>0</v>
      </c>
      <c r="C104" s="21">
        <f>IF('Loads'!B68&lt;0,0,C56*'Loads'!C221*10)</f>
        <v>0</v>
      </c>
      <c r="D104" s="21">
        <f>IF('Loads'!B68&lt;0,0,D56*'Loads'!D221*10)</f>
        <v>0</v>
      </c>
      <c r="E104" s="21">
        <f>E56*'Input'!F$58*'Loads'!E221/100</f>
        <v>0</v>
      </c>
      <c r="F104" s="21">
        <f>F56*'Input'!F$58*'Loads'!F221/100</f>
        <v>0</v>
      </c>
      <c r="G104" s="21">
        <f>IF('Loads'!B68&lt;0,0,G56*'Loads'!G221*10)</f>
        <v>0</v>
      </c>
      <c r="H104" s="17"/>
    </row>
    <row r="105" spans="1:8">
      <c r="A105" s="4" t="s">
        <v>188</v>
      </c>
      <c r="B105" s="21">
        <f>IF('Loads'!B69&lt;0,0,B57*'Loads'!B222*10)</f>
        <v>0</v>
      </c>
      <c r="C105" s="21">
        <f>IF('Loads'!B69&lt;0,0,C57*'Loads'!C222*10)</f>
        <v>0</v>
      </c>
      <c r="D105" s="21">
        <f>IF('Loads'!B69&lt;0,0,D57*'Loads'!D222*10)</f>
        <v>0</v>
      </c>
      <c r="E105" s="21">
        <f>E57*'Input'!F$58*'Loads'!E222/100</f>
        <v>0</v>
      </c>
      <c r="F105" s="21">
        <f>F57*'Input'!F$58*'Loads'!F222/100</f>
        <v>0</v>
      </c>
      <c r="G105" s="21">
        <f>IF('Loads'!B69&lt;0,0,G57*'Loads'!G222*10)</f>
        <v>0</v>
      </c>
      <c r="H105" s="17"/>
    </row>
    <row r="106" spans="1:8">
      <c r="A106" s="4" t="s">
        <v>189</v>
      </c>
      <c r="B106" s="21">
        <f>IF('Loads'!B70&lt;0,0,B58*'Loads'!B223*10)</f>
        <v>0</v>
      </c>
      <c r="C106" s="21">
        <f>IF('Loads'!B70&lt;0,0,C58*'Loads'!C223*10)</f>
        <v>0</v>
      </c>
      <c r="D106" s="21">
        <f>IF('Loads'!B70&lt;0,0,D58*'Loads'!D223*10)</f>
        <v>0</v>
      </c>
      <c r="E106" s="21">
        <f>E58*'Input'!F$58*'Loads'!E223/100</f>
        <v>0</v>
      </c>
      <c r="F106" s="21">
        <f>F58*'Input'!F$58*'Loads'!F223/100</f>
        <v>0</v>
      </c>
      <c r="G106" s="21">
        <f>IF('Loads'!B70&lt;0,0,G58*'Loads'!G223*10)</f>
        <v>0</v>
      </c>
      <c r="H106" s="17"/>
    </row>
    <row r="107" spans="1:8">
      <c r="A107" s="4" t="s">
        <v>197</v>
      </c>
      <c r="B107" s="21">
        <f>IF('Loads'!B71&lt;0,0,B59*'Loads'!B224*10)</f>
        <v>0</v>
      </c>
      <c r="C107" s="21">
        <f>IF('Loads'!B71&lt;0,0,C59*'Loads'!C224*10)</f>
        <v>0</v>
      </c>
      <c r="D107" s="21">
        <f>IF('Loads'!B71&lt;0,0,D59*'Loads'!D224*10)</f>
        <v>0</v>
      </c>
      <c r="E107" s="21">
        <f>E59*'Input'!F$58*'Loads'!E224/100</f>
        <v>0</v>
      </c>
      <c r="F107" s="21">
        <f>F59*'Input'!F$58*'Loads'!F224/100</f>
        <v>0</v>
      </c>
      <c r="G107" s="21">
        <f>IF('Loads'!B71&lt;0,0,G59*'Loads'!G224*10)</f>
        <v>0</v>
      </c>
      <c r="H107" s="17"/>
    </row>
    <row r="108" spans="1:8">
      <c r="A108" s="4" t="s">
        <v>198</v>
      </c>
      <c r="B108" s="21">
        <f>IF('Loads'!B72&lt;0,0,B60*'Loads'!B225*10)</f>
        <v>0</v>
      </c>
      <c r="C108" s="21">
        <f>IF('Loads'!B72&lt;0,0,C60*'Loads'!C225*10)</f>
        <v>0</v>
      </c>
      <c r="D108" s="21">
        <f>IF('Loads'!B72&lt;0,0,D60*'Loads'!D225*10)</f>
        <v>0</v>
      </c>
      <c r="E108" s="21">
        <f>E60*'Input'!F$58*'Loads'!E225/100</f>
        <v>0</v>
      </c>
      <c r="F108" s="21">
        <f>F60*'Input'!F$58*'Loads'!F225/100</f>
        <v>0</v>
      </c>
      <c r="G108" s="21">
        <f>IF('Loads'!B72&lt;0,0,G60*'Loads'!G225*10)</f>
        <v>0</v>
      </c>
      <c r="H108" s="17"/>
    </row>
    <row r="110" spans="1:8" ht="21" customHeight="1">
      <c r="A110" s="1" t="s">
        <v>1179</v>
      </c>
    </row>
    <row r="111" spans="1:8">
      <c r="A111" s="2" t="s">
        <v>353</v>
      </c>
    </row>
    <row r="112" spans="1:8">
      <c r="A112" s="33" t="s">
        <v>1180</v>
      </c>
    </row>
    <row r="113" spans="1:8">
      <c r="A113" s="33" t="s">
        <v>1181</v>
      </c>
    </row>
    <row r="114" spans="1:8">
      <c r="A114" s="33" t="s">
        <v>1182</v>
      </c>
    </row>
    <row r="115" spans="1:8">
      <c r="A115" s="33" t="s">
        <v>1183</v>
      </c>
    </row>
    <row r="116" spans="1:8">
      <c r="A116" s="33" t="s">
        <v>1184</v>
      </c>
    </row>
    <row r="117" spans="1:8">
      <c r="A117" s="33" t="s">
        <v>1185</v>
      </c>
    </row>
    <row r="118" spans="1:8">
      <c r="A118" s="33" t="s">
        <v>1186</v>
      </c>
    </row>
    <row r="119" spans="1:8">
      <c r="A119" s="33" t="s">
        <v>1187</v>
      </c>
    </row>
    <row r="120" spans="1:8">
      <c r="A120" s="33" t="s">
        <v>1188</v>
      </c>
    </row>
    <row r="121" spans="1:8">
      <c r="A121" s="33" t="s">
        <v>1189</v>
      </c>
    </row>
    <row r="122" spans="1:8">
      <c r="A122" s="33" t="s">
        <v>1190</v>
      </c>
    </row>
    <row r="123" spans="1:8">
      <c r="A123" s="33" t="s">
        <v>1108</v>
      </c>
    </row>
    <row r="124" spans="1:8">
      <c r="A124" s="34" t="s">
        <v>356</v>
      </c>
      <c r="B124" s="34" t="s">
        <v>486</v>
      </c>
      <c r="C124" s="34" t="s">
        <v>486</v>
      </c>
      <c r="D124" s="34" t="s">
        <v>486</v>
      </c>
      <c r="E124" s="34" t="s">
        <v>486</v>
      </c>
      <c r="F124" s="34" t="s">
        <v>486</v>
      </c>
      <c r="G124" s="34" t="s">
        <v>486</v>
      </c>
    </row>
    <row r="125" spans="1:8">
      <c r="A125" s="34" t="s">
        <v>359</v>
      </c>
      <c r="B125" s="34" t="s">
        <v>1191</v>
      </c>
      <c r="C125" s="34" t="s">
        <v>1192</v>
      </c>
      <c r="D125" s="34" t="s">
        <v>1193</v>
      </c>
      <c r="E125" s="34" t="s">
        <v>1194</v>
      </c>
      <c r="F125" s="34" t="s">
        <v>1195</v>
      </c>
      <c r="G125" s="34" t="s">
        <v>1196</v>
      </c>
    </row>
    <row r="127" spans="1:8">
      <c r="B127" s="15" t="s">
        <v>1197</v>
      </c>
      <c r="C127" s="15" t="s">
        <v>1198</v>
      </c>
      <c r="D127" s="15" t="s">
        <v>1199</v>
      </c>
      <c r="E127" s="15" t="s">
        <v>1200</v>
      </c>
      <c r="F127" s="15" t="s">
        <v>1201</v>
      </c>
      <c r="G127" s="15" t="s">
        <v>1202</v>
      </c>
    </row>
    <row r="128" spans="1:8">
      <c r="A128" s="4" t="s">
        <v>174</v>
      </c>
      <c r="B128" s="38">
        <f>IF(B34,0-'Aggreg'!B238/B34,0)</f>
        <v>0</v>
      </c>
      <c r="C128" s="10"/>
      <c r="D128" s="10"/>
      <c r="E128" s="38">
        <f>IF(E34,0-'Aggreg'!E238/E34,0)</f>
        <v>0</v>
      </c>
      <c r="F128" s="10"/>
      <c r="G128" s="10"/>
      <c r="H128" s="17"/>
    </row>
    <row r="129" spans="1:8">
      <c r="A129" s="4" t="s">
        <v>175</v>
      </c>
      <c r="B129" s="38">
        <f>IF(B35,0-'Aggreg'!B239/B35,0)</f>
        <v>0</v>
      </c>
      <c r="C129" s="38">
        <f>IF(C35,0-'Aggreg'!C239/C35,0)</f>
        <v>0</v>
      </c>
      <c r="D129" s="10"/>
      <c r="E129" s="38">
        <f>IF(E35,0-'Aggreg'!E239/E35,0)</f>
        <v>0</v>
      </c>
      <c r="F129" s="10"/>
      <c r="G129" s="10"/>
      <c r="H129" s="17"/>
    </row>
    <row r="130" spans="1:8">
      <c r="A130" s="4" t="s">
        <v>211</v>
      </c>
      <c r="B130" s="38">
        <f>IF(B36,0-'Aggreg'!B240/B36,0)</f>
        <v>0</v>
      </c>
      <c r="C130" s="10"/>
      <c r="D130" s="10"/>
      <c r="E130" s="10"/>
      <c r="F130" s="10"/>
      <c r="G130" s="10"/>
      <c r="H130" s="17"/>
    </row>
    <row r="131" spans="1:8">
      <c r="A131" s="4" t="s">
        <v>176</v>
      </c>
      <c r="B131" s="38">
        <f>IF(B37,0-'Aggreg'!B241/B37,0)</f>
        <v>0</v>
      </c>
      <c r="C131" s="10"/>
      <c r="D131" s="10"/>
      <c r="E131" s="38">
        <f>IF(E37,0-'Aggreg'!E241/E37,0)</f>
        <v>0</v>
      </c>
      <c r="F131" s="10"/>
      <c r="G131" s="10"/>
      <c r="H131" s="17"/>
    </row>
    <row r="132" spans="1:8">
      <c r="A132" s="4" t="s">
        <v>177</v>
      </c>
      <c r="B132" s="38">
        <f>IF(B38,0-'Aggreg'!B242/B38,0)</f>
        <v>0</v>
      </c>
      <c r="C132" s="38">
        <f>IF(C38,0-'Aggreg'!C242/C38,0)</f>
        <v>0</v>
      </c>
      <c r="D132" s="10"/>
      <c r="E132" s="38">
        <f>IF(E38,0-'Aggreg'!E242/E38,0)</f>
        <v>0</v>
      </c>
      <c r="F132" s="10"/>
      <c r="G132" s="10"/>
      <c r="H132" s="17"/>
    </row>
    <row r="133" spans="1:8">
      <c r="A133" s="4" t="s">
        <v>221</v>
      </c>
      <c r="B133" s="38">
        <f>IF(B39,0-'Aggreg'!B243/B39,0)</f>
        <v>0</v>
      </c>
      <c r="C133" s="10"/>
      <c r="D133" s="10"/>
      <c r="E133" s="10"/>
      <c r="F133" s="10"/>
      <c r="G133" s="10"/>
      <c r="H133" s="17"/>
    </row>
    <row r="134" spans="1:8">
      <c r="A134" s="4" t="s">
        <v>178</v>
      </c>
      <c r="B134" s="38">
        <f>IF(B40,0-'Aggreg'!B244/B40,0)</f>
        <v>0</v>
      </c>
      <c r="C134" s="38">
        <f>IF(C40,0-'Aggreg'!C244/C40,0)</f>
        <v>0</v>
      </c>
      <c r="D134" s="10"/>
      <c r="E134" s="38">
        <f>IF(E40,0-'Aggreg'!E244/E40,0)</f>
        <v>0</v>
      </c>
      <c r="F134" s="10"/>
      <c r="G134" s="10"/>
      <c r="H134" s="17"/>
    </row>
    <row r="135" spans="1:8">
      <c r="A135" s="4" t="s">
        <v>179</v>
      </c>
      <c r="B135" s="38">
        <f>IF(B41,0-'Aggreg'!B245/B41,0)</f>
        <v>0</v>
      </c>
      <c r="C135" s="38">
        <f>IF(C41,0-'Aggreg'!C245/C41,0)</f>
        <v>0</v>
      </c>
      <c r="D135" s="10"/>
      <c r="E135" s="38">
        <f>IF(E41,0-'Aggreg'!E245/E41,0)</f>
        <v>0</v>
      </c>
      <c r="F135" s="10"/>
      <c r="G135" s="10"/>
      <c r="H135" s="17"/>
    </row>
    <row r="136" spans="1:8">
      <c r="A136" s="4" t="s">
        <v>195</v>
      </c>
      <c r="B136" s="38">
        <f>IF(B42,0-'Aggreg'!B246/B42,0)</f>
        <v>0</v>
      </c>
      <c r="C136" s="38">
        <f>IF(C42,0-'Aggreg'!C246/C42,0)</f>
        <v>0</v>
      </c>
      <c r="D136" s="10"/>
      <c r="E136" s="38">
        <f>IF(E42,0-'Aggreg'!E246/E42,0)</f>
        <v>0</v>
      </c>
      <c r="F136" s="10"/>
      <c r="G136" s="10"/>
      <c r="H136" s="17"/>
    </row>
    <row r="137" spans="1:8">
      <c r="A137" s="4" t="s">
        <v>180</v>
      </c>
      <c r="B137" s="38">
        <f>IF(B43,0-'Aggreg'!B247/B43,0)</f>
        <v>0</v>
      </c>
      <c r="C137" s="38">
        <f>IF(C43,0-'Aggreg'!C247/C43,0)</f>
        <v>0</v>
      </c>
      <c r="D137" s="38">
        <f>IF(D43,0-'Aggreg'!D247/D43,0)</f>
        <v>0</v>
      </c>
      <c r="E137" s="38">
        <f>IF(E43,0-'Aggreg'!E247/E43,0)</f>
        <v>0</v>
      </c>
      <c r="F137" s="10"/>
      <c r="G137" s="10"/>
      <c r="H137" s="17"/>
    </row>
    <row r="138" spans="1:8">
      <c r="A138" s="4" t="s">
        <v>181</v>
      </c>
      <c r="B138" s="38">
        <f>IF(B44,0-'Aggreg'!B248/B44,0)</f>
        <v>0</v>
      </c>
      <c r="C138" s="38">
        <f>IF(C44,0-'Aggreg'!C248/C44,0)</f>
        <v>0</v>
      </c>
      <c r="D138" s="38">
        <f>IF(D44,0-'Aggreg'!D248/D44,0)</f>
        <v>0</v>
      </c>
      <c r="E138" s="38">
        <f>IF(E44,0-'Aggreg'!E248/E44,0)</f>
        <v>0</v>
      </c>
      <c r="F138" s="10"/>
      <c r="G138" s="10"/>
      <c r="H138" s="17"/>
    </row>
    <row r="139" spans="1:8">
      <c r="A139" s="4" t="s">
        <v>182</v>
      </c>
      <c r="B139" s="38">
        <f>IF(B45,0-'Aggreg'!B249/B45,0)</f>
        <v>0</v>
      </c>
      <c r="C139" s="38">
        <f>IF(C45,0-'Aggreg'!C249/C45,0)</f>
        <v>0</v>
      </c>
      <c r="D139" s="38">
        <f>IF(D45,0-'Aggreg'!D249/D45,0)</f>
        <v>0</v>
      </c>
      <c r="E139" s="38">
        <f>IF(E45,0-'Aggreg'!E249/E45,0)</f>
        <v>0</v>
      </c>
      <c r="F139" s="38">
        <f>IF(F45,0-'Aggreg'!F249/F45,0)</f>
        <v>0</v>
      </c>
      <c r="G139" s="38">
        <f>IF(G45,0-'Aggreg'!G249/G45,0)</f>
        <v>0</v>
      </c>
      <c r="H139" s="17"/>
    </row>
    <row r="140" spans="1:8">
      <c r="A140" s="4" t="s">
        <v>183</v>
      </c>
      <c r="B140" s="38">
        <f>IF(B46,0-'Aggreg'!B250/B46,0)</f>
        <v>0</v>
      </c>
      <c r="C140" s="38">
        <f>IF(C46,0-'Aggreg'!C250/C46,0)</f>
        <v>0</v>
      </c>
      <c r="D140" s="38">
        <f>IF(D46,0-'Aggreg'!D250/D46,0)</f>
        <v>0</v>
      </c>
      <c r="E140" s="38">
        <f>IF(E46,0-'Aggreg'!E250/E46,0)</f>
        <v>0</v>
      </c>
      <c r="F140" s="38">
        <f>IF(F46,0-'Aggreg'!F250/F46,0)</f>
        <v>0</v>
      </c>
      <c r="G140" s="38">
        <f>IF(G46,0-'Aggreg'!G250/G46,0)</f>
        <v>0</v>
      </c>
      <c r="H140" s="17"/>
    </row>
    <row r="141" spans="1:8">
      <c r="A141" s="4" t="s">
        <v>196</v>
      </c>
      <c r="B141" s="38">
        <f>IF(B47,0-'Aggreg'!B251/B47,0)</f>
        <v>0</v>
      </c>
      <c r="C141" s="38">
        <f>IF(C47,0-'Aggreg'!C251/C47,0)</f>
        <v>0</v>
      </c>
      <c r="D141" s="38">
        <f>IF(D47,0-'Aggreg'!D251/D47,0)</f>
        <v>0</v>
      </c>
      <c r="E141" s="38">
        <f>IF(E47,0-'Aggreg'!E251/E47,0)</f>
        <v>0</v>
      </c>
      <c r="F141" s="38">
        <f>IF(F47,0-'Aggreg'!F251/F47,0)</f>
        <v>0</v>
      </c>
      <c r="G141" s="38">
        <f>IF(G47,0-'Aggreg'!G251/G47,0)</f>
        <v>0</v>
      </c>
      <c r="H141" s="17"/>
    </row>
    <row r="142" spans="1:8">
      <c r="A142" s="4" t="s">
        <v>243</v>
      </c>
      <c r="B142" s="38">
        <f>IF(B48,0-'Aggreg'!B252/B48,0)</f>
        <v>0</v>
      </c>
      <c r="C142" s="10"/>
      <c r="D142" s="10"/>
      <c r="E142" s="10"/>
      <c r="F142" s="10"/>
      <c r="G142" s="10"/>
      <c r="H142" s="17"/>
    </row>
    <row r="143" spans="1:8">
      <c r="A143" s="4" t="s">
        <v>247</v>
      </c>
      <c r="B143" s="38">
        <f>IF(B49,0-'Aggreg'!B253/B49,0)</f>
        <v>0</v>
      </c>
      <c r="C143" s="10"/>
      <c r="D143" s="10"/>
      <c r="E143" s="10"/>
      <c r="F143" s="10"/>
      <c r="G143" s="10"/>
      <c r="H143" s="17"/>
    </row>
    <row r="144" spans="1:8">
      <c r="A144" s="4" t="s">
        <v>251</v>
      </c>
      <c r="B144" s="38">
        <f>IF(B50,0-'Aggreg'!B254/B50,0)</f>
        <v>0</v>
      </c>
      <c r="C144" s="10"/>
      <c r="D144" s="10"/>
      <c r="E144" s="10"/>
      <c r="F144" s="10"/>
      <c r="G144" s="10"/>
      <c r="H144" s="17"/>
    </row>
    <row r="145" spans="1:8">
      <c r="A145" s="4" t="s">
        <v>255</v>
      </c>
      <c r="B145" s="38">
        <f>IF(B51,0-'Aggreg'!B255/B51,0)</f>
        <v>0</v>
      </c>
      <c r="C145" s="10"/>
      <c r="D145" s="10"/>
      <c r="E145" s="10"/>
      <c r="F145" s="10"/>
      <c r="G145" s="10"/>
      <c r="H145" s="17"/>
    </row>
    <row r="146" spans="1:8">
      <c r="A146" s="4" t="s">
        <v>259</v>
      </c>
      <c r="B146" s="38">
        <f>IF(B52,0-'Aggreg'!B256/B52,0)</f>
        <v>0</v>
      </c>
      <c r="C146" s="38">
        <f>IF(C52,0-'Aggreg'!C256/C52,0)</f>
        <v>0</v>
      </c>
      <c r="D146" s="38">
        <f>IF(D52,0-'Aggreg'!D256/D52,0)</f>
        <v>0</v>
      </c>
      <c r="E146" s="10"/>
      <c r="F146" s="10"/>
      <c r="G146" s="10"/>
      <c r="H146" s="17"/>
    </row>
    <row r="147" spans="1:8">
      <c r="A147" s="4" t="s">
        <v>184</v>
      </c>
      <c r="B147" s="38">
        <f>IF(B53,0-'Aggreg'!B257/B53,0)</f>
        <v>0</v>
      </c>
      <c r="C147" s="10"/>
      <c r="D147" s="10"/>
      <c r="E147" s="38">
        <f>IF(E53,0-'Aggreg'!E257/E53,0)</f>
        <v>0</v>
      </c>
      <c r="F147" s="10"/>
      <c r="G147" s="10"/>
      <c r="H147" s="17"/>
    </row>
    <row r="148" spans="1:8">
      <c r="A148" s="4" t="s">
        <v>185</v>
      </c>
      <c r="B148" s="38">
        <f>IF(B54,0-'Aggreg'!B258/B54,0)</f>
        <v>0</v>
      </c>
      <c r="C148" s="10"/>
      <c r="D148" s="10"/>
      <c r="E148" s="38">
        <f>IF(E54,0-'Aggreg'!E258/E54,0)</f>
        <v>0</v>
      </c>
      <c r="F148" s="10"/>
      <c r="G148" s="10"/>
      <c r="H148" s="17"/>
    </row>
    <row r="149" spans="1:8">
      <c r="A149" s="4" t="s">
        <v>186</v>
      </c>
      <c r="B149" s="38">
        <f>IF(B55,0-'Aggreg'!B259/B55,0)</f>
        <v>0</v>
      </c>
      <c r="C149" s="10"/>
      <c r="D149" s="10"/>
      <c r="E149" s="38">
        <f>IF(E55,0-'Aggreg'!E259/E55,0)</f>
        <v>0</v>
      </c>
      <c r="F149" s="10"/>
      <c r="G149" s="38">
        <f>IF(G55,0-'Aggreg'!G259/G55,0)</f>
        <v>0</v>
      </c>
      <c r="H149" s="17"/>
    </row>
    <row r="150" spans="1:8">
      <c r="A150" s="4" t="s">
        <v>187</v>
      </c>
      <c r="B150" s="38">
        <f>IF(B56,0-'Aggreg'!B260/B56,0)</f>
        <v>0</v>
      </c>
      <c r="C150" s="38">
        <f>IF(C56,0-'Aggreg'!C260/C56,0)</f>
        <v>0</v>
      </c>
      <c r="D150" s="38">
        <f>IF(D56,0-'Aggreg'!D260/D56,0)</f>
        <v>0</v>
      </c>
      <c r="E150" s="38">
        <f>IF(E56,0-'Aggreg'!E260/E56,0)</f>
        <v>0</v>
      </c>
      <c r="F150" s="10"/>
      <c r="G150" s="38">
        <f>IF(G56,0-'Aggreg'!G260/G56,0)</f>
        <v>0</v>
      </c>
      <c r="H150" s="17"/>
    </row>
    <row r="151" spans="1:8">
      <c r="A151" s="4" t="s">
        <v>188</v>
      </c>
      <c r="B151" s="38">
        <f>IF(B57,0-'Aggreg'!B261/B57,0)</f>
        <v>0</v>
      </c>
      <c r="C151" s="10"/>
      <c r="D151" s="10"/>
      <c r="E151" s="38">
        <f>IF(E57,0-'Aggreg'!E261/E57,0)</f>
        <v>0</v>
      </c>
      <c r="F151" s="10"/>
      <c r="G151" s="38">
        <f>IF(G57,0-'Aggreg'!G261/G57,0)</f>
        <v>0</v>
      </c>
      <c r="H151" s="17"/>
    </row>
    <row r="152" spans="1:8">
      <c r="A152" s="4" t="s">
        <v>189</v>
      </c>
      <c r="B152" s="38">
        <f>IF(B58,0-'Aggreg'!B262/B58,0)</f>
        <v>0</v>
      </c>
      <c r="C152" s="38">
        <f>IF(C58,0-'Aggreg'!C262/C58,0)</f>
        <v>0</v>
      </c>
      <c r="D152" s="38">
        <f>IF(D58,0-'Aggreg'!D262/D58,0)</f>
        <v>0</v>
      </c>
      <c r="E152" s="38">
        <f>IF(E58,0-'Aggreg'!E262/E58,0)</f>
        <v>0</v>
      </c>
      <c r="F152" s="10"/>
      <c r="G152" s="38">
        <f>IF(G58,0-'Aggreg'!G262/G58,0)</f>
        <v>0</v>
      </c>
      <c r="H152" s="17"/>
    </row>
    <row r="153" spans="1:8">
      <c r="A153" s="4" t="s">
        <v>197</v>
      </c>
      <c r="B153" s="38">
        <f>IF(B59,0-'Aggreg'!B263/B59,0)</f>
        <v>0</v>
      </c>
      <c r="C153" s="10"/>
      <c r="D153" s="10"/>
      <c r="E153" s="38">
        <f>IF(E59,0-'Aggreg'!E263/E59,0)</f>
        <v>0</v>
      </c>
      <c r="F153" s="10"/>
      <c r="G153" s="38">
        <f>IF(G59,0-'Aggreg'!G263/G59,0)</f>
        <v>0</v>
      </c>
      <c r="H153" s="17"/>
    </row>
    <row r="154" spans="1:8">
      <c r="A154" s="4" t="s">
        <v>198</v>
      </c>
      <c r="B154" s="38">
        <f>IF(B60,0-'Aggreg'!B264/B60,0)</f>
        <v>0</v>
      </c>
      <c r="C154" s="38">
        <f>IF(C60,0-'Aggreg'!C264/C60,0)</f>
        <v>0</v>
      </c>
      <c r="D154" s="38">
        <f>IF(D60,0-'Aggreg'!D264/D60,0)</f>
        <v>0</v>
      </c>
      <c r="E154" s="38">
        <f>IF(E60,0-'Aggreg'!E264/E60,0)</f>
        <v>0</v>
      </c>
      <c r="F154" s="10"/>
      <c r="G154" s="38">
        <f>IF(G60,0-'Aggreg'!G264/G60,0)</f>
        <v>0</v>
      </c>
      <c r="H154" s="17"/>
    </row>
    <row r="156" spans="1:8" ht="21" customHeight="1">
      <c r="A156" s="1" t="s">
        <v>1203</v>
      </c>
    </row>
    <row r="157" spans="1:8">
      <c r="A157" s="2" t="s">
        <v>353</v>
      </c>
    </row>
    <row r="158" spans="1:8">
      <c r="A158" s="33" t="s">
        <v>1204</v>
      </c>
    </row>
    <row r="159" spans="1:8">
      <c r="A159" s="33" t="s">
        <v>1205</v>
      </c>
    </row>
    <row r="160" spans="1:8">
      <c r="A160" s="33" t="s">
        <v>1206</v>
      </c>
    </row>
    <row r="161" spans="1:3">
      <c r="A161" s="33" t="s">
        <v>1207</v>
      </c>
    </row>
    <row r="162" spans="1:3">
      <c r="A162" s="33" t="s">
        <v>1208</v>
      </c>
    </row>
    <row r="163" spans="1:3">
      <c r="A163" s="33" t="s">
        <v>1209</v>
      </c>
    </row>
    <row r="164" spans="1:3">
      <c r="A164" s="33" t="s">
        <v>1210</v>
      </c>
    </row>
    <row r="165" spans="1:3">
      <c r="A165" s="2" t="s">
        <v>1211</v>
      </c>
    </row>
    <row r="167" spans="1:3">
      <c r="B167" s="15" t="s">
        <v>1212</v>
      </c>
    </row>
    <row r="168" spans="1:3">
      <c r="A168" s="4" t="s">
        <v>1212</v>
      </c>
      <c r="B168" s="38">
        <f>'Revenue'!C69/SUM($B$82:$B$108,$C$82:$C$108,$D$82:$D$108,$E$82:$E$108,$F$82:$F$108,$G$82:$G$108)</f>
        <v>0</v>
      </c>
      <c r="C168" s="17"/>
    </row>
    <row r="170" spans="1:3" ht="21" customHeight="1">
      <c r="A170" s="1" t="s">
        <v>1213</v>
      </c>
    </row>
    <row r="171" spans="1:3">
      <c r="A171" s="2" t="s">
        <v>353</v>
      </c>
    </row>
    <row r="172" spans="1:3">
      <c r="A172" s="33" t="s">
        <v>1214</v>
      </c>
    </row>
    <row r="173" spans="1:3">
      <c r="A173" s="33" t="s">
        <v>1215</v>
      </c>
    </row>
    <row r="174" spans="1:3">
      <c r="A174" s="33" t="s">
        <v>1216</v>
      </c>
    </row>
    <row r="175" spans="1:3">
      <c r="A175" s="33" t="s">
        <v>1217</v>
      </c>
    </row>
    <row r="176" spans="1:3">
      <c r="A176" s="33" t="s">
        <v>1218</v>
      </c>
    </row>
    <row r="177" spans="1:3">
      <c r="A177" s="33" t="s">
        <v>1219</v>
      </c>
    </row>
    <row r="178" spans="1:3">
      <c r="A178" s="33" t="s">
        <v>1220</v>
      </c>
    </row>
    <row r="179" spans="1:3">
      <c r="A179" s="2" t="s">
        <v>1221</v>
      </c>
    </row>
    <row r="181" spans="1:3">
      <c r="B181" s="15" t="s">
        <v>1222</v>
      </c>
    </row>
    <row r="182" spans="1:3">
      <c r="A182" s="4" t="s">
        <v>1222</v>
      </c>
      <c r="B182" s="38">
        <f>MIN(B168,$B$128:$B$154,$C$128:$C$154,$D$128:$D$154,$E$128:$E$154,$F$128:$F$154,$G$128:$G$154)</f>
        <v>0</v>
      </c>
      <c r="C182" s="17"/>
    </row>
    <row r="184" spans="1:3" ht="21" customHeight="1">
      <c r="A184" s="1" t="s">
        <v>1223</v>
      </c>
    </row>
    <row r="185" spans="1:3">
      <c r="A185" s="2" t="s">
        <v>353</v>
      </c>
    </row>
    <row r="186" spans="1:3">
      <c r="A186" s="33" t="s">
        <v>1224</v>
      </c>
    </row>
    <row r="187" spans="1:3">
      <c r="A187" s="33" t="s">
        <v>1205</v>
      </c>
    </row>
    <row r="188" spans="1:3">
      <c r="A188" s="33" t="s">
        <v>1206</v>
      </c>
    </row>
    <row r="189" spans="1:3">
      <c r="A189" s="33" t="s">
        <v>1207</v>
      </c>
    </row>
    <row r="190" spans="1:3">
      <c r="A190" s="33" t="s">
        <v>1208</v>
      </c>
    </row>
    <row r="191" spans="1:3">
      <c r="A191" s="33" t="s">
        <v>1209</v>
      </c>
    </row>
    <row r="192" spans="1:3">
      <c r="A192" s="33" t="s">
        <v>1210</v>
      </c>
    </row>
    <row r="193" spans="1:14">
      <c r="A193" s="33" t="s">
        <v>1225</v>
      </c>
    </row>
    <row r="194" spans="1:14">
      <c r="A194" s="33" t="s">
        <v>1226</v>
      </c>
    </row>
    <row r="195" spans="1:14">
      <c r="A195" s="33" t="s">
        <v>1227</v>
      </c>
    </row>
    <row r="196" spans="1:14">
      <c r="A196" s="33" t="s">
        <v>1228</v>
      </c>
    </row>
    <row r="197" spans="1:14">
      <c r="A197" s="33" t="s">
        <v>1229</v>
      </c>
    </row>
    <row r="198" spans="1:14">
      <c r="A198" s="33" t="s">
        <v>1230</v>
      </c>
    </row>
    <row r="199" spans="1:14">
      <c r="A199" s="33" t="s">
        <v>1231</v>
      </c>
    </row>
    <row r="200" spans="1:14">
      <c r="A200" s="33" t="s">
        <v>1232</v>
      </c>
    </row>
    <row r="201" spans="1:14">
      <c r="A201" s="33" t="s">
        <v>1233</v>
      </c>
    </row>
    <row r="202" spans="1:14">
      <c r="A202" s="33" t="s">
        <v>1234</v>
      </c>
    </row>
    <row r="203" spans="1:14">
      <c r="A203" s="33" t="s">
        <v>1235</v>
      </c>
    </row>
    <row r="204" spans="1:14">
      <c r="A204" s="33" t="s">
        <v>1236</v>
      </c>
    </row>
    <row r="205" spans="1:14">
      <c r="A205" s="33" t="s">
        <v>1237</v>
      </c>
    </row>
    <row r="206" spans="1:14">
      <c r="A206" s="33" t="s">
        <v>1238</v>
      </c>
    </row>
    <row r="207" spans="1:14">
      <c r="A207" s="34" t="s">
        <v>356</v>
      </c>
      <c r="B207" s="34" t="s">
        <v>424</v>
      </c>
      <c r="C207" s="34" t="s">
        <v>424</v>
      </c>
      <c r="D207" s="34" t="s">
        <v>424</v>
      </c>
      <c r="E207" s="34" t="s">
        <v>424</v>
      </c>
      <c r="F207" s="34" t="s">
        <v>424</v>
      </c>
      <c r="G207" s="34" t="s">
        <v>357</v>
      </c>
      <c r="H207" s="34" t="s">
        <v>486</v>
      </c>
      <c r="I207" s="34" t="s">
        <v>424</v>
      </c>
      <c r="J207" s="34" t="s">
        <v>424</v>
      </c>
      <c r="K207" s="34" t="s">
        <v>424</v>
      </c>
      <c r="L207" s="34" t="s">
        <v>424</v>
      </c>
      <c r="M207" s="34" t="s">
        <v>424</v>
      </c>
      <c r="N207" s="34" t="s">
        <v>424</v>
      </c>
    </row>
    <row r="208" spans="1:14">
      <c r="A208" s="34" t="s">
        <v>359</v>
      </c>
      <c r="B208" s="34" t="s">
        <v>417</v>
      </c>
      <c r="C208" s="34" t="s">
        <v>424</v>
      </c>
      <c r="D208" s="34" t="s">
        <v>1239</v>
      </c>
      <c r="E208" s="34" t="s">
        <v>1240</v>
      </c>
      <c r="F208" s="34" t="s">
        <v>1241</v>
      </c>
      <c r="G208" s="34" t="s">
        <v>360</v>
      </c>
      <c r="H208" s="34" t="s">
        <v>1242</v>
      </c>
      <c r="I208" s="34" t="s">
        <v>1243</v>
      </c>
      <c r="J208" s="34" t="s">
        <v>1244</v>
      </c>
      <c r="K208" s="34" t="s">
        <v>1245</v>
      </c>
      <c r="L208" s="34" t="s">
        <v>424</v>
      </c>
      <c r="M208" s="34" t="s">
        <v>424</v>
      </c>
      <c r="N208" s="34" t="s">
        <v>424</v>
      </c>
    </row>
    <row r="210" spans="1:15">
      <c r="B210" s="15" t="s">
        <v>1246</v>
      </c>
      <c r="C210" s="15" t="s">
        <v>1247</v>
      </c>
      <c r="D210" s="15" t="s">
        <v>1248</v>
      </c>
      <c r="E210" s="15" t="s">
        <v>1249</v>
      </c>
      <c r="F210" s="15" t="s">
        <v>1250</v>
      </c>
      <c r="G210" s="15" t="s">
        <v>1251</v>
      </c>
      <c r="H210" s="15" t="s">
        <v>1252</v>
      </c>
      <c r="I210" s="15" t="s">
        <v>1253</v>
      </c>
      <c r="J210" s="15" t="s">
        <v>1254</v>
      </c>
      <c r="K210" s="15" t="s">
        <v>1255</v>
      </c>
      <c r="L210" s="15" t="s">
        <v>1256</v>
      </c>
      <c r="M210" s="15" t="s">
        <v>12</v>
      </c>
      <c r="N210" s="15" t="s">
        <v>1257</v>
      </c>
    </row>
    <row r="211" spans="1:15">
      <c r="A211" s="4" t="s">
        <v>1222</v>
      </c>
      <c r="B211" s="38">
        <f>B182</f>
        <v>0</v>
      </c>
      <c r="C211" s="10"/>
      <c r="D211" s="10"/>
      <c r="E211" s="10"/>
      <c r="F211" s="10"/>
      <c r="G211" s="37">
        <v>0</v>
      </c>
      <c r="H211" s="21">
        <f>F211*162+G211</f>
        <v>0</v>
      </c>
      <c r="I211" s="10"/>
      <c r="J211" s="10"/>
      <c r="K211" s="38">
        <f>B211</f>
        <v>0</v>
      </c>
      <c r="L211" s="38">
        <f>SUM(D$211:D$372)</f>
        <v>0</v>
      </c>
      <c r="M211" s="38">
        <f>SUM($E$211:$E$372)-'Revenue'!$C$69</f>
        <v>0</v>
      </c>
      <c r="N211" s="38">
        <f>IF(M$211&gt;0,K211,IF(M$373&gt;0,"",$B$168))</f>
        <v>0</v>
      </c>
      <c r="O211" s="17"/>
    </row>
    <row r="212" spans="1:15">
      <c r="A212" s="4" t="s">
        <v>1258</v>
      </c>
      <c r="B212" s="38">
        <f>B128</f>
        <v>0</v>
      </c>
      <c r="C212" s="38">
        <f>B82</f>
        <v>0</v>
      </c>
      <c r="D212" s="38">
        <f>IF(ISERROR(B212),C212,0)</f>
        <v>0</v>
      </c>
      <c r="E212" s="38">
        <f>MAX($B$182,B212)*C212</f>
        <v>0</v>
      </c>
      <c r="F212" s="21">
        <f>RANK(B212,B$212:B$373,1)</f>
        <v>0</v>
      </c>
      <c r="G212" s="37">
        <v>1</v>
      </c>
      <c r="H212" s="21">
        <f>F212*162+G212</f>
        <v>0</v>
      </c>
      <c r="I212" s="21">
        <f>RANK(H212,H$212:H$373,1)</f>
        <v>0</v>
      </c>
      <c r="J212" s="21">
        <f>MATCH(G212,I$212:I$373,0)</f>
        <v>0</v>
      </c>
      <c r="K212" s="38">
        <f>INDEX(B$212:B$373,J212,1)</f>
        <v>0</v>
      </c>
      <c r="L212" s="38">
        <f>L211+INDEX(C$212:C$373,J212,1)</f>
        <v>0</v>
      </c>
      <c r="M212" s="38">
        <f>M211+(K212-K211)*L211</f>
        <v>0</v>
      </c>
      <c r="N212" s="38">
        <f>IF((M211&gt;0)=(M212&gt;0),"",K212-M212/L211)</f>
        <v>0</v>
      </c>
      <c r="O212" s="17"/>
    </row>
    <row r="213" spans="1:15">
      <c r="A213" s="4" t="s">
        <v>1259</v>
      </c>
      <c r="B213" s="38">
        <f>B129</f>
        <v>0</v>
      </c>
      <c r="C213" s="38">
        <f>B83</f>
        <v>0</v>
      </c>
      <c r="D213" s="38">
        <f>IF(ISERROR(B213),C213,0)</f>
        <v>0</v>
      </c>
      <c r="E213" s="38">
        <f>MAX($B$182,B213)*C213</f>
        <v>0</v>
      </c>
      <c r="F213" s="21">
        <f>RANK(B213,B$212:B$373,1)</f>
        <v>0</v>
      </c>
      <c r="G213" s="37">
        <v>2</v>
      </c>
      <c r="H213" s="21">
        <f>F213*162+G213</f>
        <v>0</v>
      </c>
      <c r="I213" s="21">
        <f>RANK(H213,H$212:H$373,1)</f>
        <v>0</v>
      </c>
      <c r="J213" s="21">
        <f>MATCH(G213,I$212:I$373,0)</f>
        <v>0</v>
      </c>
      <c r="K213" s="38">
        <f>INDEX(B$212:B$373,J213,1)</f>
        <v>0</v>
      </c>
      <c r="L213" s="38">
        <f>L212+INDEX(C$212:C$373,J213,1)</f>
        <v>0</v>
      </c>
      <c r="M213" s="38">
        <f>M212+(K213-K212)*L212</f>
        <v>0</v>
      </c>
      <c r="N213" s="38">
        <f>IF((M212&gt;0)=(M213&gt;0),"",K213-M213/L212)</f>
        <v>0</v>
      </c>
      <c r="O213" s="17"/>
    </row>
    <row r="214" spans="1:15">
      <c r="A214" s="4" t="s">
        <v>1260</v>
      </c>
      <c r="B214" s="38">
        <f>B130</f>
        <v>0</v>
      </c>
      <c r="C214" s="38">
        <f>B84</f>
        <v>0</v>
      </c>
      <c r="D214" s="38">
        <f>IF(ISERROR(B214),C214,0)</f>
        <v>0</v>
      </c>
      <c r="E214" s="38">
        <f>MAX($B$182,B214)*C214</f>
        <v>0</v>
      </c>
      <c r="F214" s="21">
        <f>RANK(B214,B$212:B$373,1)</f>
        <v>0</v>
      </c>
      <c r="G214" s="37">
        <v>3</v>
      </c>
      <c r="H214" s="21">
        <f>F214*162+G214</f>
        <v>0</v>
      </c>
      <c r="I214" s="21">
        <f>RANK(H214,H$212:H$373,1)</f>
        <v>0</v>
      </c>
      <c r="J214" s="21">
        <f>MATCH(G214,I$212:I$373,0)</f>
        <v>0</v>
      </c>
      <c r="K214" s="38">
        <f>INDEX(B$212:B$373,J214,1)</f>
        <v>0</v>
      </c>
      <c r="L214" s="38">
        <f>L213+INDEX(C$212:C$373,J214,1)</f>
        <v>0</v>
      </c>
      <c r="M214" s="38">
        <f>M213+(K214-K213)*L213</f>
        <v>0</v>
      </c>
      <c r="N214" s="38">
        <f>IF((M213&gt;0)=(M214&gt;0),"",K214-M214/L213)</f>
        <v>0</v>
      </c>
      <c r="O214" s="17"/>
    </row>
    <row r="215" spans="1:15">
      <c r="A215" s="4" t="s">
        <v>1261</v>
      </c>
      <c r="B215" s="38">
        <f>B131</f>
        <v>0</v>
      </c>
      <c r="C215" s="38">
        <f>B85</f>
        <v>0</v>
      </c>
      <c r="D215" s="38">
        <f>IF(ISERROR(B215),C215,0)</f>
        <v>0</v>
      </c>
      <c r="E215" s="38">
        <f>MAX($B$182,B215)*C215</f>
        <v>0</v>
      </c>
      <c r="F215" s="21">
        <f>RANK(B215,B$212:B$373,1)</f>
        <v>0</v>
      </c>
      <c r="G215" s="37">
        <v>4</v>
      </c>
      <c r="H215" s="21">
        <f>F215*162+G215</f>
        <v>0</v>
      </c>
      <c r="I215" s="21">
        <f>RANK(H215,H$212:H$373,1)</f>
        <v>0</v>
      </c>
      <c r="J215" s="21">
        <f>MATCH(G215,I$212:I$373,0)</f>
        <v>0</v>
      </c>
      <c r="K215" s="38">
        <f>INDEX(B$212:B$373,J215,1)</f>
        <v>0</v>
      </c>
      <c r="L215" s="38">
        <f>L214+INDEX(C$212:C$373,J215,1)</f>
        <v>0</v>
      </c>
      <c r="M215" s="38">
        <f>M214+(K215-K214)*L214</f>
        <v>0</v>
      </c>
      <c r="N215" s="38">
        <f>IF((M214&gt;0)=(M215&gt;0),"",K215-M215/L214)</f>
        <v>0</v>
      </c>
      <c r="O215" s="17"/>
    </row>
    <row r="216" spans="1:15">
      <c r="A216" s="4" t="s">
        <v>1262</v>
      </c>
      <c r="B216" s="38">
        <f>B132</f>
        <v>0</v>
      </c>
      <c r="C216" s="38">
        <f>B86</f>
        <v>0</v>
      </c>
      <c r="D216" s="38">
        <f>IF(ISERROR(B216),C216,0)</f>
        <v>0</v>
      </c>
      <c r="E216" s="38">
        <f>MAX($B$182,B216)*C216</f>
        <v>0</v>
      </c>
      <c r="F216" s="21">
        <f>RANK(B216,B$212:B$373,1)</f>
        <v>0</v>
      </c>
      <c r="G216" s="37">
        <v>5</v>
      </c>
      <c r="H216" s="21">
        <f>F216*162+G216</f>
        <v>0</v>
      </c>
      <c r="I216" s="21">
        <f>RANK(H216,H$212:H$373,1)</f>
        <v>0</v>
      </c>
      <c r="J216" s="21">
        <f>MATCH(G216,I$212:I$373,0)</f>
        <v>0</v>
      </c>
      <c r="K216" s="38">
        <f>INDEX(B$212:B$373,J216,1)</f>
        <v>0</v>
      </c>
      <c r="L216" s="38">
        <f>L215+INDEX(C$212:C$373,J216,1)</f>
        <v>0</v>
      </c>
      <c r="M216" s="38">
        <f>M215+(K216-K215)*L215</f>
        <v>0</v>
      </c>
      <c r="N216" s="38">
        <f>IF((M215&gt;0)=(M216&gt;0),"",K216-M216/L215)</f>
        <v>0</v>
      </c>
      <c r="O216" s="17"/>
    </row>
    <row r="217" spans="1:15">
      <c r="A217" s="4" t="s">
        <v>1263</v>
      </c>
      <c r="B217" s="38">
        <f>B133</f>
        <v>0</v>
      </c>
      <c r="C217" s="38">
        <f>B87</f>
        <v>0</v>
      </c>
      <c r="D217" s="38">
        <f>IF(ISERROR(B217),C217,0)</f>
        <v>0</v>
      </c>
      <c r="E217" s="38">
        <f>MAX($B$182,B217)*C217</f>
        <v>0</v>
      </c>
      <c r="F217" s="21">
        <f>RANK(B217,B$212:B$373,1)</f>
        <v>0</v>
      </c>
      <c r="G217" s="37">
        <v>6</v>
      </c>
      <c r="H217" s="21">
        <f>F217*162+G217</f>
        <v>0</v>
      </c>
      <c r="I217" s="21">
        <f>RANK(H217,H$212:H$373,1)</f>
        <v>0</v>
      </c>
      <c r="J217" s="21">
        <f>MATCH(G217,I$212:I$373,0)</f>
        <v>0</v>
      </c>
      <c r="K217" s="38">
        <f>INDEX(B$212:B$373,J217,1)</f>
        <v>0</v>
      </c>
      <c r="L217" s="38">
        <f>L216+INDEX(C$212:C$373,J217,1)</f>
        <v>0</v>
      </c>
      <c r="M217" s="38">
        <f>M216+(K217-K216)*L216</f>
        <v>0</v>
      </c>
      <c r="N217" s="38">
        <f>IF((M216&gt;0)=(M217&gt;0),"",K217-M217/L216)</f>
        <v>0</v>
      </c>
      <c r="O217" s="17"/>
    </row>
    <row r="218" spans="1:15">
      <c r="A218" s="4" t="s">
        <v>1264</v>
      </c>
      <c r="B218" s="38">
        <f>B134</f>
        <v>0</v>
      </c>
      <c r="C218" s="38">
        <f>B88</f>
        <v>0</v>
      </c>
      <c r="D218" s="38">
        <f>IF(ISERROR(B218),C218,0)</f>
        <v>0</v>
      </c>
      <c r="E218" s="38">
        <f>MAX($B$182,B218)*C218</f>
        <v>0</v>
      </c>
      <c r="F218" s="21">
        <f>RANK(B218,B$212:B$373,1)</f>
        <v>0</v>
      </c>
      <c r="G218" s="37">
        <v>7</v>
      </c>
      <c r="H218" s="21">
        <f>F218*162+G218</f>
        <v>0</v>
      </c>
      <c r="I218" s="21">
        <f>RANK(H218,H$212:H$373,1)</f>
        <v>0</v>
      </c>
      <c r="J218" s="21">
        <f>MATCH(G218,I$212:I$373,0)</f>
        <v>0</v>
      </c>
      <c r="K218" s="38">
        <f>INDEX(B$212:B$373,J218,1)</f>
        <v>0</v>
      </c>
      <c r="L218" s="38">
        <f>L217+INDEX(C$212:C$373,J218,1)</f>
        <v>0</v>
      </c>
      <c r="M218" s="38">
        <f>M217+(K218-K217)*L217</f>
        <v>0</v>
      </c>
      <c r="N218" s="38">
        <f>IF((M217&gt;0)=(M218&gt;0),"",K218-M218/L217)</f>
        <v>0</v>
      </c>
      <c r="O218" s="17"/>
    </row>
    <row r="219" spans="1:15">
      <c r="A219" s="4" t="s">
        <v>1265</v>
      </c>
      <c r="B219" s="38">
        <f>B135</f>
        <v>0</v>
      </c>
      <c r="C219" s="38">
        <f>B89</f>
        <v>0</v>
      </c>
      <c r="D219" s="38">
        <f>IF(ISERROR(B219),C219,0)</f>
        <v>0</v>
      </c>
      <c r="E219" s="38">
        <f>MAX($B$182,B219)*C219</f>
        <v>0</v>
      </c>
      <c r="F219" s="21">
        <f>RANK(B219,B$212:B$373,1)</f>
        <v>0</v>
      </c>
      <c r="G219" s="37">
        <v>8</v>
      </c>
      <c r="H219" s="21">
        <f>F219*162+G219</f>
        <v>0</v>
      </c>
      <c r="I219" s="21">
        <f>RANK(H219,H$212:H$373,1)</f>
        <v>0</v>
      </c>
      <c r="J219" s="21">
        <f>MATCH(G219,I$212:I$373,0)</f>
        <v>0</v>
      </c>
      <c r="K219" s="38">
        <f>INDEX(B$212:B$373,J219,1)</f>
        <v>0</v>
      </c>
      <c r="L219" s="38">
        <f>L218+INDEX(C$212:C$373,J219,1)</f>
        <v>0</v>
      </c>
      <c r="M219" s="38">
        <f>M218+(K219-K218)*L218</f>
        <v>0</v>
      </c>
      <c r="N219" s="38">
        <f>IF((M218&gt;0)=(M219&gt;0),"",K219-M219/L218)</f>
        <v>0</v>
      </c>
      <c r="O219" s="17"/>
    </row>
    <row r="220" spans="1:15">
      <c r="A220" s="4" t="s">
        <v>1266</v>
      </c>
      <c r="B220" s="38">
        <f>B136</f>
        <v>0</v>
      </c>
      <c r="C220" s="38">
        <f>B90</f>
        <v>0</v>
      </c>
      <c r="D220" s="38">
        <f>IF(ISERROR(B220),C220,0)</f>
        <v>0</v>
      </c>
      <c r="E220" s="38">
        <f>MAX($B$182,B220)*C220</f>
        <v>0</v>
      </c>
      <c r="F220" s="21">
        <f>RANK(B220,B$212:B$373,1)</f>
        <v>0</v>
      </c>
      <c r="G220" s="37">
        <v>9</v>
      </c>
      <c r="H220" s="21">
        <f>F220*162+G220</f>
        <v>0</v>
      </c>
      <c r="I220" s="21">
        <f>RANK(H220,H$212:H$373,1)</f>
        <v>0</v>
      </c>
      <c r="J220" s="21">
        <f>MATCH(G220,I$212:I$373,0)</f>
        <v>0</v>
      </c>
      <c r="K220" s="38">
        <f>INDEX(B$212:B$373,J220,1)</f>
        <v>0</v>
      </c>
      <c r="L220" s="38">
        <f>L219+INDEX(C$212:C$373,J220,1)</f>
        <v>0</v>
      </c>
      <c r="M220" s="38">
        <f>M219+(K220-K219)*L219</f>
        <v>0</v>
      </c>
      <c r="N220" s="38">
        <f>IF((M219&gt;0)=(M220&gt;0),"",K220-M220/L219)</f>
        <v>0</v>
      </c>
      <c r="O220" s="17"/>
    </row>
    <row r="221" spans="1:15">
      <c r="A221" s="4" t="s">
        <v>1267</v>
      </c>
      <c r="B221" s="38">
        <f>B137</f>
        <v>0</v>
      </c>
      <c r="C221" s="38">
        <f>B91</f>
        <v>0</v>
      </c>
      <c r="D221" s="38">
        <f>IF(ISERROR(B221),C221,0)</f>
        <v>0</v>
      </c>
      <c r="E221" s="38">
        <f>MAX($B$182,B221)*C221</f>
        <v>0</v>
      </c>
      <c r="F221" s="21">
        <f>RANK(B221,B$212:B$373,1)</f>
        <v>0</v>
      </c>
      <c r="G221" s="37">
        <v>10</v>
      </c>
      <c r="H221" s="21">
        <f>F221*162+G221</f>
        <v>0</v>
      </c>
      <c r="I221" s="21">
        <f>RANK(H221,H$212:H$373,1)</f>
        <v>0</v>
      </c>
      <c r="J221" s="21">
        <f>MATCH(G221,I$212:I$373,0)</f>
        <v>0</v>
      </c>
      <c r="K221" s="38">
        <f>INDEX(B$212:B$373,J221,1)</f>
        <v>0</v>
      </c>
      <c r="L221" s="38">
        <f>L220+INDEX(C$212:C$373,J221,1)</f>
        <v>0</v>
      </c>
      <c r="M221" s="38">
        <f>M220+(K221-K220)*L220</f>
        <v>0</v>
      </c>
      <c r="N221" s="38">
        <f>IF((M220&gt;0)=(M221&gt;0),"",K221-M221/L220)</f>
        <v>0</v>
      </c>
      <c r="O221" s="17"/>
    </row>
    <row r="222" spans="1:15">
      <c r="A222" s="4" t="s">
        <v>1268</v>
      </c>
      <c r="B222" s="38">
        <f>B138</f>
        <v>0</v>
      </c>
      <c r="C222" s="38">
        <f>B92</f>
        <v>0</v>
      </c>
      <c r="D222" s="38">
        <f>IF(ISERROR(B222),C222,0)</f>
        <v>0</v>
      </c>
      <c r="E222" s="38">
        <f>MAX($B$182,B222)*C222</f>
        <v>0</v>
      </c>
      <c r="F222" s="21">
        <f>RANK(B222,B$212:B$373,1)</f>
        <v>0</v>
      </c>
      <c r="G222" s="37">
        <v>11</v>
      </c>
      <c r="H222" s="21">
        <f>F222*162+G222</f>
        <v>0</v>
      </c>
      <c r="I222" s="21">
        <f>RANK(H222,H$212:H$373,1)</f>
        <v>0</v>
      </c>
      <c r="J222" s="21">
        <f>MATCH(G222,I$212:I$373,0)</f>
        <v>0</v>
      </c>
      <c r="K222" s="38">
        <f>INDEX(B$212:B$373,J222,1)</f>
        <v>0</v>
      </c>
      <c r="L222" s="38">
        <f>L221+INDEX(C$212:C$373,J222,1)</f>
        <v>0</v>
      </c>
      <c r="M222" s="38">
        <f>M221+(K222-K221)*L221</f>
        <v>0</v>
      </c>
      <c r="N222" s="38">
        <f>IF((M221&gt;0)=(M222&gt;0),"",K222-M222/L221)</f>
        <v>0</v>
      </c>
      <c r="O222" s="17"/>
    </row>
    <row r="223" spans="1:15">
      <c r="A223" s="4" t="s">
        <v>1269</v>
      </c>
      <c r="B223" s="38">
        <f>B139</f>
        <v>0</v>
      </c>
      <c r="C223" s="38">
        <f>B93</f>
        <v>0</v>
      </c>
      <c r="D223" s="38">
        <f>IF(ISERROR(B223),C223,0)</f>
        <v>0</v>
      </c>
      <c r="E223" s="38">
        <f>MAX($B$182,B223)*C223</f>
        <v>0</v>
      </c>
      <c r="F223" s="21">
        <f>RANK(B223,B$212:B$373,1)</f>
        <v>0</v>
      </c>
      <c r="G223" s="37">
        <v>12</v>
      </c>
      <c r="H223" s="21">
        <f>F223*162+G223</f>
        <v>0</v>
      </c>
      <c r="I223" s="21">
        <f>RANK(H223,H$212:H$373,1)</f>
        <v>0</v>
      </c>
      <c r="J223" s="21">
        <f>MATCH(G223,I$212:I$373,0)</f>
        <v>0</v>
      </c>
      <c r="K223" s="38">
        <f>INDEX(B$212:B$373,J223,1)</f>
        <v>0</v>
      </c>
      <c r="L223" s="38">
        <f>L222+INDEX(C$212:C$373,J223,1)</f>
        <v>0</v>
      </c>
      <c r="M223" s="38">
        <f>M222+(K223-K222)*L222</f>
        <v>0</v>
      </c>
      <c r="N223" s="38">
        <f>IF((M222&gt;0)=(M223&gt;0),"",K223-M223/L222)</f>
        <v>0</v>
      </c>
      <c r="O223" s="17"/>
    </row>
    <row r="224" spans="1:15">
      <c r="A224" s="4" t="s">
        <v>1270</v>
      </c>
      <c r="B224" s="38">
        <f>B140</f>
        <v>0</v>
      </c>
      <c r="C224" s="38">
        <f>B94</f>
        <v>0</v>
      </c>
      <c r="D224" s="38">
        <f>IF(ISERROR(B224),C224,0)</f>
        <v>0</v>
      </c>
      <c r="E224" s="38">
        <f>MAX($B$182,B224)*C224</f>
        <v>0</v>
      </c>
      <c r="F224" s="21">
        <f>RANK(B224,B$212:B$373,1)</f>
        <v>0</v>
      </c>
      <c r="G224" s="37">
        <v>13</v>
      </c>
      <c r="H224" s="21">
        <f>F224*162+G224</f>
        <v>0</v>
      </c>
      <c r="I224" s="21">
        <f>RANK(H224,H$212:H$373,1)</f>
        <v>0</v>
      </c>
      <c r="J224" s="21">
        <f>MATCH(G224,I$212:I$373,0)</f>
        <v>0</v>
      </c>
      <c r="K224" s="38">
        <f>INDEX(B$212:B$373,J224,1)</f>
        <v>0</v>
      </c>
      <c r="L224" s="38">
        <f>L223+INDEX(C$212:C$373,J224,1)</f>
        <v>0</v>
      </c>
      <c r="M224" s="38">
        <f>M223+(K224-K223)*L223</f>
        <v>0</v>
      </c>
      <c r="N224" s="38">
        <f>IF((M223&gt;0)=(M224&gt;0),"",K224-M224/L223)</f>
        <v>0</v>
      </c>
      <c r="O224" s="17"/>
    </row>
    <row r="225" spans="1:15">
      <c r="A225" s="4" t="s">
        <v>1271</v>
      </c>
      <c r="B225" s="38">
        <f>B141</f>
        <v>0</v>
      </c>
      <c r="C225" s="38">
        <f>B95</f>
        <v>0</v>
      </c>
      <c r="D225" s="38">
        <f>IF(ISERROR(B225),C225,0)</f>
        <v>0</v>
      </c>
      <c r="E225" s="38">
        <f>MAX($B$182,B225)*C225</f>
        <v>0</v>
      </c>
      <c r="F225" s="21">
        <f>RANK(B225,B$212:B$373,1)</f>
        <v>0</v>
      </c>
      <c r="G225" s="37">
        <v>14</v>
      </c>
      <c r="H225" s="21">
        <f>F225*162+G225</f>
        <v>0</v>
      </c>
      <c r="I225" s="21">
        <f>RANK(H225,H$212:H$373,1)</f>
        <v>0</v>
      </c>
      <c r="J225" s="21">
        <f>MATCH(G225,I$212:I$373,0)</f>
        <v>0</v>
      </c>
      <c r="K225" s="38">
        <f>INDEX(B$212:B$373,J225,1)</f>
        <v>0</v>
      </c>
      <c r="L225" s="38">
        <f>L224+INDEX(C$212:C$373,J225,1)</f>
        <v>0</v>
      </c>
      <c r="M225" s="38">
        <f>M224+(K225-K224)*L224</f>
        <v>0</v>
      </c>
      <c r="N225" s="38">
        <f>IF((M224&gt;0)=(M225&gt;0),"",K225-M225/L224)</f>
        <v>0</v>
      </c>
      <c r="O225" s="17"/>
    </row>
    <row r="226" spans="1:15">
      <c r="A226" s="4" t="s">
        <v>1272</v>
      </c>
      <c r="B226" s="38">
        <f>B142</f>
        <v>0</v>
      </c>
      <c r="C226" s="38">
        <f>B96</f>
        <v>0</v>
      </c>
      <c r="D226" s="38">
        <f>IF(ISERROR(B226),C226,0)</f>
        <v>0</v>
      </c>
      <c r="E226" s="38">
        <f>MAX($B$182,B226)*C226</f>
        <v>0</v>
      </c>
      <c r="F226" s="21">
        <f>RANK(B226,B$212:B$373,1)</f>
        <v>0</v>
      </c>
      <c r="G226" s="37">
        <v>15</v>
      </c>
      <c r="H226" s="21">
        <f>F226*162+G226</f>
        <v>0</v>
      </c>
      <c r="I226" s="21">
        <f>RANK(H226,H$212:H$373,1)</f>
        <v>0</v>
      </c>
      <c r="J226" s="21">
        <f>MATCH(G226,I$212:I$373,0)</f>
        <v>0</v>
      </c>
      <c r="K226" s="38">
        <f>INDEX(B$212:B$373,J226,1)</f>
        <v>0</v>
      </c>
      <c r="L226" s="38">
        <f>L225+INDEX(C$212:C$373,J226,1)</f>
        <v>0</v>
      </c>
      <c r="M226" s="38">
        <f>M225+(K226-K225)*L225</f>
        <v>0</v>
      </c>
      <c r="N226" s="38">
        <f>IF((M225&gt;0)=(M226&gt;0),"",K226-M226/L225)</f>
        <v>0</v>
      </c>
      <c r="O226" s="17"/>
    </row>
    <row r="227" spans="1:15">
      <c r="A227" s="4" t="s">
        <v>1273</v>
      </c>
      <c r="B227" s="38">
        <f>B143</f>
        <v>0</v>
      </c>
      <c r="C227" s="38">
        <f>B97</f>
        <v>0</v>
      </c>
      <c r="D227" s="38">
        <f>IF(ISERROR(B227),C227,0)</f>
        <v>0</v>
      </c>
      <c r="E227" s="38">
        <f>MAX($B$182,B227)*C227</f>
        <v>0</v>
      </c>
      <c r="F227" s="21">
        <f>RANK(B227,B$212:B$373,1)</f>
        <v>0</v>
      </c>
      <c r="G227" s="37">
        <v>16</v>
      </c>
      <c r="H227" s="21">
        <f>F227*162+G227</f>
        <v>0</v>
      </c>
      <c r="I227" s="21">
        <f>RANK(H227,H$212:H$373,1)</f>
        <v>0</v>
      </c>
      <c r="J227" s="21">
        <f>MATCH(G227,I$212:I$373,0)</f>
        <v>0</v>
      </c>
      <c r="K227" s="38">
        <f>INDEX(B$212:B$373,J227,1)</f>
        <v>0</v>
      </c>
      <c r="L227" s="38">
        <f>L226+INDEX(C$212:C$373,J227,1)</f>
        <v>0</v>
      </c>
      <c r="M227" s="38">
        <f>M226+(K227-K226)*L226</f>
        <v>0</v>
      </c>
      <c r="N227" s="38">
        <f>IF((M226&gt;0)=(M227&gt;0),"",K227-M227/L226)</f>
        <v>0</v>
      </c>
      <c r="O227" s="17"/>
    </row>
    <row r="228" spans="1:15">
      <c r="A228" s="4" t="s">
        <v>1274</v>
      </c>
      <c r="B228" s="38">
        <f>B144</f>
        <v>0</v>
      </c>
      <c r="C228" s="38">
        <f>B98</f>
        <v>0</v>
      </c>
      <c r="D228" s="38">
        <f>IF(ISERROR(B228),C228,0)</f>
        <v>0</v>
      </c>
      <c r="E228" s="38">
        <f>MAX($B$182,B228)*C228</f>
        <v>0</v>
      </c>
      <c r="F228" s="21">
        <f>RANK(B228,B$212:B$373,1)</f>
        <v>0</v>
      </c>
      <c r="G228" s="37">
        <v>17</v>
      </c>
      <c r="H228" s="21">
        <f>F228*162+G228</f>
        <v>0</v>
      </c>
      <c r="I228" s="21">
        <f>RANK(H228,H$212:H$373,1)</f>
        <v>0</v>
      </c>
      <c r="J228" s="21">
        <f>MATCH(G228,I$212:I$373,0)</f>
        <v>0</v>
      </c>
      <c r="K228" s="38">
        <f>INDEX(B$212:B$373,J228,1)</f>
        <v>0</v>
      </c>
      <c r="L228" s="38">
        <f>L227+INDEX(C$212:C$373,J228,1)</f>
        <v>0</v>
      </c>
      <c r="M228" s="38">
        <f>M227+(K228-K227)*L227</f>
        <v>0</v>
      </c>
      <c r="N228" s="38">
        <f>IF((M227&gt;0)=(M228&gt;0),"",K228-M228/L227)</f>
        <v>0</v>
      </c>
      <c r="O228" s="17"/>
    </row>
    <row r="229" spans="1:15">
      <c r="A229" s="4" t="s">
        <v>1275</v>
      </c>
      <c r="B229" s="38">
        <f>B145</f>
        <v>0</v>
      </c>
      <c r="C229" s="38">
        <f>B99</f>
        <v>0</v>
      </c>
      <c r="D229" s="38">
        <f>IF(ISERROR(B229),C229,0)</f>
        <v>0</v>
      </c>
      <c r="E229" s="38">
        <f>MAX($B$182,B229)*C229</f>
        <v>0</v>
      </c>
      <c r="F229" s="21">
        <f>RANK(B229,B$212:B$373,1)</f>
        <v>0</v>
      </c>
      <c r="G229" s="37">
        <v>18</v>
      </c>
      <c r="H229" s="21">
        <f>F229*162+G229</f>
        <v>0</v>
      </c>
      <c r="I229" s="21">
        <f>RANK(H229,H$212:H$373,1)</f>
        <v>0</v>
      </c>
      <c r="J229" s="21">
        <f>MATCH(G229,I$212:I$373,0)</f>
        <v>0</v>
      </c>
      <c r="K229" s="38">
        <f>INDEX(B$212:B$373,J229,1)</f>
        <v>0</v>
      </c>
      <c r="L229" s="38">
        <f>L228+INDEX(C$212:C$373,J229,1)</f>
        <v>0</v>
      </c>
      <c r="M229" s="38">
        <f>M228+(K229-K228)*L228</f>
        <v>0</v>
      </c>
      <c r="N229" s="38">
        <f>IF((M228&gt;0)=(M229&gt;0),"",K229-M229/L228)</f>
        <v>0</v>
      </c>
      <c r="O229" s="17"/>
    </row>
    <row r="230" spans="1:15">
      <c r="A230" s="4" t="s">
        <v>1276</v>
      </c>
      <c r="B230" s="38">
        <f>B146</f>
        <v>0</v>
      </c>
      <c r="C230" s="38">
        <f>B100</f>
        <v>0</v>
      </c>
      <c r="D230" s="38">
        <f>IF(ISERROR(B230),C230,0)</f>
        <v>0</v>
      </c>
      <c r="E230" s="38">
        <f>MAX($B$182,B230)*C230</f>
        <v>0</v>
      </c>
      <c r="F230" s="21">
        <f>RANK(B230,B$212:B$373,1)</f>
        <v>0</v>
      </c>
      <c r="G230" s="37">
        <v>19</v>
      </c>
      <c r="H230" s="21">
        <f>F230*162+G230</f>
        <v>0</v>
      </c>
      <c r="I230" s="21">
        <f>RANK(H230,H$212:H$373,1)</f>
        <v>0</v>
      </c>
      <c r="J230" s="21">
        <f>MATCH(G230,I$212:I$373,0)</f>
        <v>0</v>
      </c>
      <c r="K230" s="38">
        <f>INDEX(B$212:B$373,J230,1)</f>
        <v>0</v>
      </c>
      <c r="L230" s="38">
        <f>L229+INDEX(C$212:C$373,J230,1)</f>
        <v>0</v>
      </c>
      <c r="M230" s="38">
        <f>M229+(K230-K229)*L229</f>
        <v>0</v>
      </c>
      <c r="N230" s="38">
        <f>IF((M229&gt;0)=(M230&gt;0),"",K230-M230/L229)</f>
        <v>0</v>
      </c>
      <c r="O230" s="17"/>
    </row>
    <row r="231" spans="1:15">
      <c r="A231" s="4" t="s">
        <v>1277</v>
      </c>
      <c r="B231" s="38">
        <f>B147</f>
        <v>0</v>
      </c>
      <c r="C231" s="38">
        <f>B101</f>
        <v>0</v>
      </c>
      <c r="D231" s="38">
        <f>IF(ISERROR(B231),C231,0)</f>
        <v>0</v>
      </c>
      <c r="E231" s="38">
        <f>MAX($B$182,B231)*C231</f>
        <v>0</v>
      </c>
      <c r="F231" s="21">
        <f>RANK(B231,B$212:B$373,1)</f>
        <v>0</v>
      </c>
      <c r="G231" s="37">
        <v>20</v>
      </c>
      <c r="H231" s="21">
        <f>F231*162+G231</f>
        <v>0</v>
      </c>
      <c r="I231" s="21">
        <f>RANK(H231,H$212:H$373,1)</f>
        <v>0</v>
      </c>
      <c r="J231" s="21">
        <f>MATCH(G231,I$212:I$373,0)</f>
        <v>0</v>
      </c>
      <c r="K231" s="38">
        <f>INDEX(B$212:B$373,J231,1)</f>
        <v>0</v>
      </c>
      <c r="L231" s="38">
        <f>L230+INDEX(C$212:C$373,J231,1)</f>
        <v>0</v>
      </c>
      <c r="M231" s="38">
        <f>M230+(K231-K230)*L230</f>
        <v>0</v>
      </c>
      <c r="N231" s="38">
        <f>IF((M230&gt;0)=(M231&gt;0),"",K231-M231/L230)</f>
        <v>0</v>
      </c>
      <c r="O231" s="17"/>
    </row>
    <row r="232" spans="1:15">
      <c r="A232" s="4" t="s">
        <v>1278</v>
      </c>
      <c r="B232" s="38">
        <f>B148</f>
        <v>0</v>
      </c>
      <c r="C232" s="38">
        <f>B102</f>
        <v>0</v>
      </c>
      <c r="D232" s="38">
        <f>IF(ISERROR(B232),C232,0)</f>
        <v>0</v>
      </c>
      <c r="E232" s="38">
        <f>MAX($B$182,B232)*C232</f>
        <v>0</v>
      </c>
      <c r="F232" s="21">
        <f>RANK(B232,B$212:B$373,1)</f>
        <v>0</v>
      </c>
      <c r="G232" s="37">
        <v>21</v>
      </c>
      <c r="H232" s="21">
        <f>F232*162+G232</f>
        <v>0</v>
      </c>
      <c r="I232" s="21">
        <f>RANK(H232,H$212:H$373,1)</f>
        <v>0</v>
      </c>
      <c r="J232" s="21">
        <f>MATCH(G232,I$212:I$373,0)</f>
        <v>0</v>
      </c>
      <c r="K232" s="38">
        <f>INDEX(B$212:B$373,J232,1)</f>
        <v>0</v>
      </c>
      <c r="L232" s="38">
        <f>L231+INDEX(C$212:C$373,J232,1)</f>
        <v>0</v>
      </c>
      <c r="M232" s="38">
        <f>M231+(K232-K231)*L231</f>
        <v>0</v>
      </c>
      <c r="N232" s="38">
        <f>IF((M231&gt;0)=(M232&gt;0),"",K232-M232/L231)</f>
        <v>0</v>
      </c>
      <c r="O232" s="17"/>
    </row>
    <row r="233" spans="1:15">
      <c r="A233" s="4" t="s">
        <v>1279</v>
      </c>
      <c r="B233" s="38">
        <f>B149</f>
        <v>0</v>
      </c>
      <c r="C233" s="38">
        <f>B103</f>
        <v>0</v>
      </c>
      <c r="D233" s="38">
        <f>IF(ISERROR(B233),C233,0)</f>
        <v>0</v>
      </c>
      <c r="E233" s="38">
        <f>MAX($B$182,B233)*C233</f>
        <v>0</v>
      </c>
      <c r="F233" s="21">
        <f>RANK(B233,B$212:B$373,1)</f>
        <v>0</v>
      </c>
      <c r="G233" s="37">
        <v>22</v>
      </c>
      <c r="H233" s="21">
        <f>F233*162+G233</f>
        <v>0</v>
      </c>
      <c r="I233" s="21">
        <f>RANK(H233,H$212:H$373,1)</f>
        <v>0</v>
      </c>
      <c r="J233" s="21">
        <f>MATCH(G233,I$212:I$373,0)</f>
        <v>0</v>
      </c>
      <c r="K233" s="38">
        <f>INDEX(B$212:B$373,J233,1)</f>
        <v>0</v>
      </c>
      <c r="L233" s="38">
        <f>L232+INDEX(C$212:C$373,J233,1)</f>
        <v>0</v>
      </c>
      <c r="M233" s="38">
        <f>M232+(K233-K232)*L232</f>
        <v>0</v>
      </c>
      <c r="N233" s="38">
        <f>IF((M232&gt;0)=(M233&gt;0),"",K233-M233/L232)</f>
        <v>0</v>
      </c>
      <c r="O233" s="17"/>
    </row>
    <row r="234" spans="1:15">
      <c r="A234" s="4" t="s">
        <v>1280</v>
      </c>
      <c r="B234" s="38">
        <f>B150</f>
        <v>0</v>
      </c>
      <c r="C234" s="38">
        <f>B104</f>
        <v>0</v>
      </c>
      <c r="D234" s="38">
        <f>IF(ISERROR(B234),C234,0)</f>
        <v>0</v>
      </c>
      <c r="E234" s="38">
        <f>MAX($B$182,B234)*C234</f>
        <v>0</v>
      </c>
      <c r="F234" s="21">
        <f>RANK(B234,B$212:B$373,1)</f>
        <v>0</v>
      </c>
      <c r="G234" s="37">
        <v>23</v>
      </c>
      <c r="H234" s="21">
        <f>F234*162+G234</f>
        <v>0</v>
      </c>
      <c r="I234" s="21">
        <f>RANK(H234,H$212:H$373,1)</f>
        <v>0</v>
      </c>
      <c r="J234" s="21">
        <f>MATCH(G234,I$212:I$373,0)</f>
        <v>0</v>
      </c>
      <c r="K234" s="38">
        <f>INDEX(B$212:B$373,J234,1)</f>
        <v>0</v>
      </c>
      <c r="L234" s="38">
        <f>L233+INDEX(C$212:C$373,J234,1)</f>
        <v>0</v>
      </c>
      <c r="M234" s="38">
        <f>M233+(K234-K233)*L233</f>
        <v>0</v>
      </c>
      <c r="N234" s="38">
        <f>IF((M233&gt;0)=(M234&gt;0),"",K234-M234/L233)</f>
        <v>0</v>
      </c>
      <c r="O234" s="17"/>
    </row>
    <row r="235" spans="1:15">
      <c r="A235" s="4" t="s">
        <v>1281</v>
      </c>
      <c r="B235" s="38">
        <f>B151</f>
        <v>0</v>
      </c>
      <c r="C235" s="38">
        <f>B105</f>
        <v>0</v>
      </c>
      <c r="D235" s="38">
        <f>IF(ISERROR(B235),C235,0)</f>
        <v>0</v>
      </c>
      <c r="E235" s="38">
        <f>MAX($B$182,B235)*C235</f>
        <v>0</v>
      </c>
      <c r="F235" s="21">
        <f>RANK(B235,B$212:B$373,1)</f>
        <v>0</v>
      </c>
      <c r="G235" s="37">
        <v>24</v>
      </c>
      <c r="H235" s="21">
        <f>F235*162+G235</f>
        <v>0</v>
      </c>
      <c r="I235" s="21">
        <f>RANK(H235,H$212:H$373,1)</f>
        <v>0</v>
      </c>
      <c r="J235" s="21">
        <f>MATCH(G235,I$212:I$373,0)</f>
        <v>0</v>
      </c>
      <c r="K235" s="38">
        <f>INDEX(B$212:B$373,J235,1)</f>
        <v>0</v>
      </c>
      <c r="L235" s="38">
        <f>L234+INDEX(C$212:C$373,J235,1)</f>
        <v>0</v>
      </c>
      <c r="M235" s="38">
        <f>M234+(K235-K234)*L234</f>
        <v>0</v>
      </c>
      <c r="N235" s="38">
        <f>IF((M234&gt;0)=(M235&gt;0),"",K235-M235/L234)</f>
        <v>0</v>
      </c>
      <c r="O235" s="17"/>
    </row>
    <row r="236" spans="1:15">
      <c r="A236" s="4" t="s">
        <v>1282</v>
      </c>
      <c r="B236" s="38">
        <f>B152</f>
        <v>0</v>
      </c>
      <c r="C236" s="38">
        <f>B106</f>
        <v>0</v>
      </c>
      <c r="D236" s="38">
        <f>IF(ISERROR(B236),C236,0)</f>
        <v>0</v>
      </c>
      <c r="E236" s="38">
        <f>MAX($B$182,B236)*C236</f>
        <v>0</v>
      </c>
      <c r="F236" s="21">
        <f>RANK(B236,B$212:B$373,1)</f>
        <v>0</v>
      </c>
      <c r="G236" s="37">
        <v>25</v>
      </c>
      <c r="H236" s="21">
        <f>F236*162+G236</f>
        <v>0</v>
      </c>
      <c r="I236" s="21">
        <f>RANK(H236,H$212:H$373,1)</f>
        <v>0</v>
      </c>
      <c r="J236" s="21">
        <f>MATCH(G236,I$212:I$373,0)</f>
        <v>0</v>
      </c>
      <c r="K236" s="38">
        <f>INDEX(B$212:B$373,J236,1)</f>
        <v>0</v>
      </c>
      <c r="L236" s="38">
        <f>L235+INDEX(C$212:C$373,J236,1)</f>
        <v>0</v>
      </c>
      <c r="M236" s="38">
        <f>M235+(K236-K235)*L235</f>
        <v>0</v>
      </c>
      <c r="N236" s="38">
        <f>IF((M235&gt;0)=(M236&gt;0),"",K236-M236/L235)</f>
        <v>0</v>
      </c>
      <c r="O236" s="17"/>
    </row>
    <row r="237" spans="1:15">
      <c r="A237" s="4" t="s">
        <v>1283</v>
      </c>
      <c r="B237" s="38">
        <f>B153</f>
        <v>0</v>
      </c>
      <c r="C237" s="38">
        <f>B107</f>
        <v>0</v>
      </c>
      <c r="D237" s="38">
        <f>IF(ISERROR(B237),C237,0)</f>
        <v>0</v>
      </c>
      <c r="E237" s="38">
        <f>MAX($B$182,B237)*C237</f>
        <v>0</v>
      </c>
      <c r="F237" s="21">
        <f>RANK(B237,B$212:B$373,1)</f>
        <v>0</v>
      </c>
      <c r="G237" s="37">
        <v>26</v>
      </c>
      <c r="H237" s="21">
        <f>F237*162+G237</f>
        <v>0</v>
      </c>
      <c r="I237" s="21">
        <f>RANK(H237,H$212:H$373,1)</f>
        <v>0</v>
      </c>
      <c r="J237" s="21">
        <f>MATCH(G237,I$212:I$373,0)</f>
        <v>0</v>
      </c>
      <c r="K237" s="38">
        <f>INDEX(B$212:B$373,J237,1)</f>
        <v>0</v>
      </c>
      <c r="L237" s="38">
        <f>L236+INDEX(C$212:C$373,J237,1)</f>
        <v>0</v>
      </c>
      <c r="M237" s="38">
        <f>M236+(K237-K236)*L236</f>
        <v>0</v>
      </c>
      <c r="N237" s="38">
        <f>IF((M236&gt;0)=(M237&gt;0),"",K237-M237/L236)</f>
        <v>0</v>
      </c>
      <c r="O237" s="17"/>
    </row>
    <row r="238" spans="1:15">
      <c r="A238" s="4" t="s">
        <v>1284</v>
      </c>
      <c r="B238" s="38">
        <f>B154</f>
        <v>0</v>
      </c>
      <c r="C238" s="38">
        <f>B108</f>
        <v>0</v>
      </c>
      <c r="D238" s="38">
        <f>IF(ISERROR(B238),C238,0)</f>
        <v>0</v>
      </c>
      <c r="E238" s="38">
        <f>MAX($B$182,B238)*C238</f>
        <v>0</v>
      </c>
      <c r="F238" s="21">
        <f>RANK(B238,B$212:B$373,1)</f>
        <v>0</v>
      </c>
      <c r="G238" s="37">
        <v>27</v>
      </c>
      <c r="H238" s="21">
        <f>F238*162+G238</f>
        <v>0</v>
      </c>
      <c r="I238" s="21">
        <f>RANK(H238,H$212:H$373,1)</f>
        <v>0</v>
      </c>
      <c r="J238" s="21">
        <f>MATCH(G238,I$212:I$373,0)</f>
        <v>0</v>
      </c>
      <c r="K238" s="38">
        <f>INDEX(B$212:B$373,J238,1)</f>
        <v>0</v>
      </c>
      <c r="L238" s="38">
        <f>L237+INDEX(C$212:C$373,J238,1)</f>
        <v>0</v>
      </c>
      <c r="M238" s="38">
        <f>M237+(K238-K237)*L237</f>
        <v>0</v>
      </c>
      <c r="N238" s="38">
        <f>IF((M237&gt;0)=(M238&gt;0),"",K238-M238/L237)</f>
        <v>0</v>
      </c>
      <c r="O238" s="17"/>
    </row>
    <row r="239" spans="1:15">
      <c r="A239" s="4" t="s">
        <v>1285</v>
      </c>
      <c r="B239" s="38">
        <f>C128</f>
        <v>0</v>
      </c>
      <c r="C239" s="38">
        <f>C82</f>
        <v>0</v>
      </c>
      <c r="D239" s="38">
        <f>IF(ISERROR(B239),C239,0)</f>
        <v>0</v>
      </c>
      <c r="E239" s="38">
        <f>MAX($B$182,B239)*C239</f>
        <v>0</v>
      </c>
      <c r="F239" s="21">
        <f>RANK(B239,B$212:B$373,1)</f>
        <v>0</v>
      </c>
      <c r="G239" s="37">
        <v>28</v>
      </c>
      <c r="H239" s="21">
        <f>F239*162+G239</f>
        <v>0</v>
      </c>
      <c r="I239" s="21">
        <f>RANK(H239,H$212:H$373,1)</f>
        <v>0</v>
      </c>
      <c r="J239" s="21">
        <f>MATCH(G239,I$212:I$373,0)</f>
        <v>0</v>
      </c>
      <c r="K239" s="38">
        <f>INDEX(B$212:B$373,J239,1)</f>
        <v>0</v>
      </c>
      <c r="L239" s="38">
        <f>L238+INDEX(C$212:C$373,J239,1)</f>
        <v>0</v>
      </c>
      <c r="M239" s="38">
        <f>M238+(K239-K238)*L238</f>
        <v>0</v>
      </c>
      <c r="N239" s="38">
        <f>IF((M238&gt;0)=(M239&gt;0),"",K239-M239/L238)</f>
        <v>0</v>
      </c>
      <c r="O239" s="17"/>
    </row>
    <row r="240" spans="1:15">
      <c r="A240" s="4" t="s">
        <v>1286</v>
      </c>
      <c r="B240" s="38">
        <f>C129</f>
        <v>0</v>
      </c>
      <c r="C240" s="38">
        <f>C83</f>
        <v>0</v>
      </c>
      <c r="D240" s="38">
        <f>IF(ISERROR(B240),C240,0)</f>
        <v>0</v>
      </c>
      <c r="E240" s="38">
        <f>MAX($B$182,B240)*C240</f>
        <v>0</v>
      </c>
      <c r="F240" s="21">
        <f>RANK(B240,B$212:B$373,1)</f>
        <v>0</v>
      </c>
      <c r="G240" s="37">
        <v>29</v>
      </c>
      <c r="H240" s="21">
        <f>F240*162+G240</f>
        <v>0</v>
      </c>
      <c r="I240" s="21">
        <f>RANK(H240,H$212:H$373,1)</f>
        <v>0</v>
      </c>
      <c r="J240" s="21">
        <f>MATCH(G240,I$212:I$373,0)</f>
        <v>0</v>
      </c>
      <c r="K240" s="38">
        <f>INDEX(B$212:B$373,J240,1)</f>
        <v>0</v>
      </c>
      <c r="L240" s="38">
        <f>L239+INDEX(C$212:C$373,J240,1)</f>
        <v>0</v>
      </c>
      <c r="M240" s="38">
        <f>M239+(K240-K239)*L239</f>
        <v>0</v>
      </c>
      <c r="N240" s="38">
        <f>IF((M239&gt;0)=(M240&gt;0),"",K240-M240/L239)</f>
        <v>0</v>
      </c>
      <c r="O240" s="17"/>
    </row>
    <row r="241" spans="1:15">
      <c r="A241" s="4" t="s">
        <v>1287</v>
      </c>
      <c r="B241" s="38">
        <f>C130</f>
        <v>0</v>
      </c>
      <c r="C241" s="38">
        <f>C84</f>
        <v>0</v>
      </c>
      <c r="D241" s="38">
        <f>IF(ISERROR(B241),C241,0)</f>
        <v>0</v>
      </c>
      <c r="E241" s="38">
        <f>MAX($B$182,B241)*C241</f>
        <v>0</v>
      </c>
      <c r="F241" s="21">
        <f>RANK(B241,B$212:B$373,1)</f>
        <v>0</v>
      </c>
      <c r="G241" s="37">
        <v>30</v>
      </c>
      <c r="H241" s="21">
        <f>F241*162+G241</f>
        <v>0</v>
      </c>
      <c r="I241" s="21">
        <f>RANK(H241,H$212:H$373,1)</f>
        <v>0</v>
      </c>
      <c r="J241" s="21">
        <f>MATCH(G241,I$212:I$373,0)</f>
        <v>0</v>
      </c>
      <c r="K241" s="38">
        <f>INDEX(B$212:B$373,J241,1)</f>
        <v>0</v>
      </c>
      <c r="L241" s="38">
        <f>L240+INDEX(C$212:C$373,J241,1)</f>
        <v>0</v>
      </c>
      <c r="M241" s="38">
        <f>M240+(K241-K240)*L240</f>
        <v>0</v>
      </c>
      <c r="N241" s="38">
        <f>IF((M240&gt;0)=(M241&gt;0),"",K241-M241/L240)</f>
        <v>0</v>
      </c>
      <c r="O241" s="17"/>
    </row>
    <row r="242" spans="1:15">
      <c r="A242" s="4" t="s">
        <v>1288</v>
      </c>
      <c r="B242" s="38">
        <f>C131</f>
        <v>0</v>
      </c>
      <c r="C242" s="38">
        <f>C85</f>
        <v>0</v>
      </c>
      <c r="D242" s="38">
        <f>IF(ISERROR(B242),C242,0)</f>
        <v>0</v>
      </c>
      <c r="E242" s="38">
        <f>MAX($B$182,B242)*C242</f>
        <v>0</v>
      </c>
      <c r="F242" s="21">
        <f>RANK(B242,B$212:B$373,1)</f>
        <v>0</v>
      </c>
      <c r="G242" s="37">
        <v>31</v>
      </c>
      <c r="H242" s="21">
        <f>F242*162+G242</f>
        <v>0</v>
      </c>
      <c r="I242" s="21">
        <f>RANK(H242,H$212:H$373,1)</f>
        <v>0</v>
      </c>
      <c r="J242" s="21">
        <f>MATCH(G242,I$212:I$373,0)</f>
        <v>0</v>
      </c>
      <c r="K242" s="38">
        <f>INDEX(B$212:B$373,J242,1)</f>
        <v>0</v>
      </c>
      <c r="L242" s="38">
        <f>L241+INDEX(C$212:C$373,J242,1)</f>
        <v>0</v>
      </c>
      <c r="M242" s="38">
        <f>M241+(K242-K241)*L241</f>
        <v>0</v>
      </c>
      <c r="N242" s="38">
        <f>IF((M241&gt;0)=(M242&gt;0),"",K242-M242/L241)</f>
        <v>0</v>
      </c>
      <c r="O242" s="17"/>
    </row>
    <row r="243" spans="1:15">
      <c r="A243" s="4" t="s">
        <v>1289</v>
      </c>
      <c r="B243" s="38">
        <f>C132</f>
        <v>0</v>
      </c>
      <c r="C243" s="38">
        <f>C86</f>
        <v>0</v>
      </c>
      <c r="D243" s="38">
        <f>IF(ISERROR(B243),C243,0)</f>
        <v>0</v>
      </c>
      <c r="E243" s="38">
        <f>MAX($B$182,B243)*C243</f>
        <v>0</v>
      </c>
      <c r="F243" s="21">
        <f>RANK(B243,B$212:B$373,1)</f>
        <v>0</v>
      </c>
      <c r="G243" s="37">
        <v>32</v>
      </c>
      <c r="H243" s="21">
        <f>F243*162+G243</f>
        <v>0</v>
      </c>
      <c r="I243" s="21">
        <f>RANK(H243,H$212:H$373,1)</f>
        <v>0</v>
      </c>
      <c r="J243" s="21">
        <f>MATCH(G243,I$212:I$373,0)</f>
        <v>0</v>
      </c>
      <c r="K243" s="38">
        <f>INDEX(B$212:B$373,J243,1)</f>
        <v>0</v>
      </c>
      <c r="L243" s="38">
        <f>L242+INDEX(C$212:C$373,J243,1)</f>
        <v>0</v>
      </c>
      <c r="M243" s="38">
        <f>M242+(K243-K242)*L242</f>
        <v>0</v>
      </c>
      <c r="N243" s="38">
        <f>IF((M242&gt;0)=(M243&gt;0),"",K243-M243/L242)</f>
        <v>0</v>
      </c>
      <c r="O243" s="17"/>
    </row>
    <row r="244" spans="1:15">
      <c r="A244" s="4" t="s">
        <v>1290</v>
      </c>
      <c r="B244" s="38">
        <f>C133</f>
        <v>0</v>
      </c>
      <c r="C244" s="38">
        <f>C87</f>
        <v>0</v>
      </c>
      <c r="D244" s="38">
        <f>IF(ISERROR(B244),C244,0)</f>
        <v>0</v>
      </c>
      <c r="E244" s="38">
        <f>MAX($B$182,B244)*C244</f>
        <v>0</v>
      </c>
      <c r="F244" s="21">
        <f>RANK(B244,B$212:B$373,1)</f>
        <v>0</v>
      </c>
      <c r="G244" s="37">
        <v>33</v>
      </c>
      <c r="H244" s="21">
        <f>F244*162+G244</f>
        <v>0</v>
      </c>
      <c r="I244" s="21">
        <f>RANK(H244,H$212:H$373,1)</f>
        <v>0</v>
      </c>
      <c r="J244" s="21">
        <f>MATCH(G244,I$212:I$373,0)</f>
        <v>0</v>
      </c>
      <c r="K244" s="38">
        <f>INDEX(B$212:B$373,J244,1)</f>
        <v>0</v>
      </c>
      <c r="L244" s="38">
        <f>L243+INDEX(C$212:C$373,J244,1)</f>
        <v>0</v>
      </c>
      <c r="M244" s="38">
        <f>M243+(K244-K243)*L243</f>
        <v>0</v>
      </c>
      <c r="N244" s="38">
        <f>IF((M243&gt;0)=(M244&gt;0),"",K244-M244/L243)</f>
        <v>0</v>
      </c>
      <c r="O244" s="17"/>
    </row>
    <row r="245" spans="1:15">
      <c r="A245" s="4" t="s">
        <v>1291</v>
      </c>
      <c r="B245" s="38">
        <f>C134</f>
        <v>0</v>
      </c>
      <c r="C245" s="38">
        <f>C88</f>
        <v>0</v>
      </c>
      <c r="D245" s="38">
        <f>IF(ISERROR(B245),C245,0)</f>
        <v>0</v>
      </c>
      <c r="E245" s="38">
        <f>MAX($B$182,B245)*C245</f>
        <v>0</v>
      </c>
      <c r="F245" s="21">
        <f>RANK(B245,B$212:B$373,1)</f>
        <v>0</v>
      </c>
      <c r="G245" s="37">
        <v>34</v>
      </c>
      <c r="H245" s="21">
        <f>F245*162+G245</f>
        <v>0</v>
      </c>
      <c r="I245" s="21">
        <f>RANK(H245,H$212:H$373,1)</f>
        <v>0</v>
      </c>
      <c r="J245" s="21">
        <f>MATCH(G245,I$212:I$373,0)</f>
        <v>0</v>
      </c>
      <c r="K245" s="38">
        <f>INDEX(B$212:B$373,J245,1)</f>
        <v>0</v>
      </c>
      <c r="L245" s="38">
        <f>L244+INDEX(C$212:C$373,J245,1)</f>
        <v>0</v>
      </c>
      <c r="M245" s="38">
        <f>M244+(K245-K244)*L244</f>
        <v>0</v>
      </c>
      <c r="N245" s="38">
        <f>IF((M244&gt;0)=(M245&gt;0),"",K245-M245/L244)</f>
        <v>0</v>
      </c>
      <c r="O245" s="17"/>
    </row>
    <row r="246" spans="1:15">
      <c r="A246" s="4" t="s">
        <v>1292</v>
      </c>
      <c r="B246" s="38">
        <f>C135</f>
        <v>0</v>
      </c>
      <c r="C246" s="38">
        <f>C89</f>
        <v>0</v>
      </c>
      <c r="D246" s="38">
        <f>IF(ISERROR(B246),C246,0)</f>
        <v>0</v>
      </c>
      <c r="E246" s="38">
        <f>MAX($B$182,B246)*C246</f>
        <v>0</v>
      </c>
      <c r="F246" s="21">
        <f>RANK(B246,B$212:B$373,1)</f>
        <v>0</v>
      </c>
      <c r="G246" s="37">
        <v>35</v>
      </c>
      <c r="H246" s="21">
        <f>F246*162+G246</f>
        <v>0</v>
      </c>
      <c r="I246" s="21">
        <f>RANK(H246,H$212:H$373,1)</f>
        <v>0</v>
      </c>
      <c r="J246" s="21">
        <f>MATCH(G246,I$212:I$373,0)</f>
        <v>0</v>
      </c>
      <c r="K246" s="38">
        <f>INDEX(B$212:B$373,J246,1)</f>
        <v>0</v>
      </c>
      <c r="L246" s="38">
        <f>L245+INDEX(C$212:C$373,J246,1)</f>
        <v>0</v>
      </c>
      <c r="M246" s="38">
        <f>M245+(K246-K245)*L245</f>
        <v>0</v>
      </c>
      <c r="N246" s="38">
        <f>IF((M245&gt;0)=(M246&gt;0),"",K246-M246/L245)</f>
        <v>0</v>
      </c>
      <c r="O246" s="17"/>
    </row>
    <row r="247" spans="1:15">
      <c r="A247" s="4" t="s">
        <v>1293</v>
      </c>
      <c r="B247" s="38">
        <f>C136</f>
        <v>0</v>
      </c>
      <c r="C247" s="38">
        <f>C90</f>
        <v>0</v>
      </c>
      <c r="D247" s="38">
        <f>IF(ISERROR(B247),C247,0)</f>
        <v>0</v>
      </c>
      <c r="E247" s="38">
        <f>MAX($B$182,B247)*C247</f>
        <v>0</v>
      </c>
      <c r="F247" s="21">
        <f>RANK(B247,B$212:B$373,1)</f>
        <v>0</v>
      </c>
      <c r="G247" s="37">
        <v>36</v>
      </c>
      <c r="H247" s="21">
        <f>F247*162+G247</f>
        <v>0</v>
      </c>
      <c r="I247" s="21">
        <f>RANK(H247,H$212:H$373,1)</f>
        <v>0</v>
      </c>
      <c r="J247" s="21">
        <f>MATCH(G247,I$212:I$373,0)</f>
        <v>0</v>
      </c>
      <c r="K247" s="38">
        <f>INDEX(B$212:B$373,J247,1)</f>
        <v>0</v>
      </c>
      <c r="L247" s="38">
        <f>L246+INDEX(C$212:C$373,J247,1)</f>
        <v>0</v>
      </c>
      <c r="M247" s="38">
        <f>M246+(K247-K246)*L246</f>
        <v>0</v>
      </c>
      <c r="N247" s="38">
        <f>IF((M246&gt;0)=(M247&gt;0),"",K247-M247/L246)</f>
        <v>0</v>
      </c>
      <c r="O247" s="17"/>
    </row>
    <row r="248" spans="1:15">
      <c r="A248" s="4" t="s">
        <v>1294</v>
      </c>
      <c r="B248" s="38">
        <f>C137</f>
        <v>0</v>
      </c>
      <c r="C248" s="38">
        <f>C91</f>
        <v>0</v>
      </c>
      <c r="D248" s="38">
        <f>IF(ISERROR(B248),C248,0)</f>
        <v>0</v>
      </c>
      <c r="E248" s="38">
        <f>MAX($B$182,B248)*C248</f>
        <v>0</v>
      </c>
      <c r="F248" s="21">
        <f>RANK(B248,B$212:B$373,1)</f>
        <v>0</v>
      </c>
      <c r="G248" s="37">
        <v>37</v>
      </c>
      <c r="H248" s="21">
        <f>F248*162+G248</f>
        <v>0</v>
      </c>
      <c r="I248" s="21">
        <f>RANK(H248,H$212:H$373,1)</f>
        <v>0</v>
      </c>
      <c r="J248" s="21">
        <f>MATCH(G248,I$212:I$373,0)</f>
        <v>0</v>
      </c>
      <c r="K248" s="38">
        <f>INDEX(B$212:B$373,J248,1)</f>
        <v>0</v>
      </c>
      <c r="L248" s="38">
        <f>L247+INDEX(C$212:C$373,J248,1)</f>
        <v>0</v>
      </c>
      <c r="M248" s="38">
        <f>M247+(K248-K247)*L247</f>
        <v>0</v>
      </c>
      <c r="N248" s="38">
        <f>IF((M247&gt;0)=(M248&gt;0),"",K248-M248/L247)</f>
        <v>0</v>
      </c>
      <c r="O248" s="17"/>
    </row>
    <row r="249" spans="1:15">
      <c r="A249" s="4" t="s">
        <v>1295</v>
      </c>
      <c r="B249" s="38">
        <f>C138</f>
        <v>0</v>
      </c>
      <c r="C249" s="38">
        <f>C92</f>
        <v>0</v>
      </c>
      <c r="D249" s="38">
        <f>IF(ISERROR(B249),C249,0)</f>
        <v>0</v>
      </c>
      <c r="E249" s="38">
        <f>MAX($B$182,B249)*C249</f>
        <v>0</v>
      </c>
      <c r="F249" s="21">
        <f>RANK(B249,B$212:B$373,1)</f>
        <v>0</v>
      </c>
      <c r="G249" s="37">
        <v>38</v>
      </c>
      <c r="H249" s="21">
        <f>F249*162+G249</f>
        <v>0</v>
      </c>
      <c r="I249" s="21">
        <f>RANK(H249,H$212:H$373,1)</f>
        <v>0</v>
      </c>
      <c r="J249" s="21">
        <f>MATCH(G249,I$212:I$373,0)</f>
        <v>0</v>
      </c>
      <c r="K249" s="38">
        <f>INDEX(B$212:B$373,J249,1)</f>
        <v>0</v>
      </c>
      <c r="L249" s="38">
        <f>L248+INDEX(C$212:C$373,J249,1)</f>
        <v>0</v>
      </c>
      <c r="M249" s="38">
        <f>M248+(K249-K248)*L248</f>
        <v>0</v>
      </c>
      <c r="N249" s="38">
        <f>IF((M248&gt;0)=(M249&gt;0),"",K249-M249/L248)</f>
        <v>0</v>
      </c>
      <c r="O249" s="17"/>
    </row>
    <row r="250" spans="1:15">
      <c r="A250" s="4" t="s">
        <v>1296</v>
      </c>
      <c r="B250" s="38">
        <f>C139</f>
        <v>0</v>
      </c>
      <c r="C250" s="38">
        <f>C93</f>
        <v>0</v>
      </c>
      <c r="D250" s="38">
        <f>IF(ISERROR(B250),C250,0)</f>
        <v>0</v>
      </c>
      <c r="E250" s="38">
        <f>MAX($B$182,B250)*C250</f>
        <v>0</v>
      </c>
      <c r="F250" s="21">
        <f>RANK(B250,B$212:B$373,1)</f>
        <v>0</v>
      </c>
      <c r="G250" s="37">
        <v>39</v>
      </c>
      <c r="H250" s="21">
        <f>F250*162+G250</f>
        <v>0</v>
      </c>
      <c r="I250" s="21">
        <f>RANK(H250,H$212:H$373,1)</f>
        <v>0</v>
      </c>
      <c r="J250" s="21">
        <f>MATCH(G250,I$212:I$373,0)</f>
        <v>0</v>
      </c>
      <c r="K250" s="38">
        <f>INDEX(B$212:B$373,J250,1)</f>
        <v>0</v>
      </c>
      <c r="L250" s="38">
        <f>L249+INDEX(C$212:C$373,J250,1)</f>
        <v>0</v>
      </c>
      <c r="M250" s="38">
        <f>M249+(K250-K249)*L249</f>
        <v>0</v>
      </c>
      <c r="N250" s="38">
        <f>IF((M249&gt;0)=(M250&gt;0),"",K250-M250/L249)</f>
        <v>0</v>
      </c>
      <c r="O250" s="17"/>
    </row>
    <row r="251" spans="1:15">
      <c r="A251" s="4" t="s">
        <v>1297</v>
      </c>
      <c r="B251" s="38">
        <f>C140</f>
        <v>0</v>
      </c>
      <c r="C251" s="38">
        <f>C94</f>
        <v>0</v>
      </c>
      <c r="D251" s="38">
        <f>IF(ISERROR(B251),C251,0)</f>
        <v>0</v>
      </c>
      <c r="E251" s="38">
        <f>MAX($B$182,B251)*C251</f>
        <v>0</v>
      </c>
      <c r="F251" s="21">
        <f>RANK(B251,B$212:B$373,1)</f>
        <v>0</v>
      </c>
      <c r="G251" s="37">
        <v>40</v>
      </c>
      <c r="H251" s="21">
        <f>F251*162+G251</f>
        <v>0</v>
      </c>
      <c r="I251" s="21">
        <f>RANK(H251,H$212:H$373,1)</f>
        <v>0</v>
      </c>
      <c r="J251" s="21">
        <f>MATCH(G251,I$212:I$373,0)</f>
        <v>0</v>
      </c>
      <c r="K251" s="38">
        <f>INDEX(B$212:B$373,J251,1)</f>
        <v>0</v>
      </c>
      <c r="L251" s="38">
        <f>L250+INDEX(C$212:C$373,J251,1)</f>
        <v>0</v>
      </c>
      <c r="M251" s="38">
        <f>M250+(K251-K250)*L250</f>
        <v>0</v>
      </c>
      <c r="N251" s="38">
        <f>IF((M250&gt;0)=(M251&gt;0),"",K251-M251/L250)</f>
        <v>0</v>
      </c>
      <c r="O251" s="17"/>
    </row>
    <row r="252" spans="1:15">
      <c r="A252" s="4" t="s">
        <v>1298</v>
      </c>
      <c r="B252" s="38">
        <f>C141</f>
        <v>0</v>
      </c>
      <c r="C252" s="38">
        <f>C95</f>
        <v>0</v>
      </c>
      <c r="D252" s="38">
        <f>IF(ISERROR(B252),C252,0)</f>
        <v>0</v>
      </c>
      <c r="E252" s="38">
        <f>MAX($B$182,B252)*C252</f>
        <v>0</v>
      </c>
      <c r="F252" s="21">
        <f>RANK(B252,B$212:B$373,1)</f>
        <v>0</v>
      </c>
      <c r="G252" s="37">
        <v>41</v>
      </c>
      <c r="H252" s="21">
        <f>F252*162+G252</f>
        <v>0</v>
      </c>
      <c r="I252" s="21">
        <f>RANK(H252,H$212:H$373,1)</f>
        <v>0</v>
      </c>
      <c r="J252" s="21">
        <f>MATCH(G252,I$212:I$373,0)</f>
        <v>0</v>
      </c>
      <c r="K252" s="38">
        <f>INDEX(B$212:B$373,J252,1)</f>
        <v>0</v>
      </c>
      <c r="L252" s="38">
        <f>L251+INDEX(C$212:C$373,J252,1)</f>
        <v>0</v>
      </c>
      <c r="M252" s="38">
        <f>M251+(K252-K251)*L251</f>
        <v>0</v>
      </c>
      <c r="N252" s="38">
        <f>IF((M251&gt;0)=(M252&gt;0),"",K252-M252/L251)</f>
        <v>0</v>
      </c>
      <c r="O252" s="17"/>
    </row>
    <row r="253" spans="1:15">
      <c r="A253" s="4" t="s">
        <v>1299</v>
      </c>
      <c r="B253" s="38">
        <f>C142</f>
        <v>0</v>
      </c>
      <c r="C253" s="38">
        <f>C96</f>
        <v>0</v>
      </c>
      <c r="D253" s="38">
        <f>IF(ISERROR(B253),C253,0)</f>
        <v>0</v>
      </c>
      <c r="E253" s="38">
        <f>MAX($B$182,B253)*C253</f>
        <v>0</v>
      </c>
      <c r="F253" s="21">
        <f>RANK(B253,B$212:B$373,1)</f>
        <v>0</v>
      </c>
      <c r="G253" s="37">
        <v>42</v>
      </c>
      <c r="H253" s="21">
        <f>F253*162+G253</f>
        <v>0</v>
      </c>
      <c r="I253" s="21">
        <f>RANK(H253,H$212:H$373,1)</f>
        <v>0</v>
      </c>
      <c r="J253" s="21">
        <f>MATCH(G253,I$212:I$373,0)</f>
        <v>0</v>
      </c>
      <c r="K253" s="38">
        <f>INDEX(B$212:B$373,J253,1)</f>
        <v>0</v>
      </c>
      <c r="L253" s="38">
        <f>L252+INDEX(C$212:C$373,J253,1)</f>
        <v>0</v>
      </c>
      <c r="M253" s="38">
        <f>M252+(K253-K252)*L252</f>
        <v>0</v>
      </c>
      <c r="N253" s="38">
        <f>IF((M252&gt;0)=(M253&gt;0),"",K253-M253/L252)</f>
        <v>0</v>
      </c>
      <c r="O253" s="17"/>
    </row>
    <row r="254" spans="1:15">
      <c r="A254" s="4" t="s">
        <v>1300</v>
      </c>
      <c r="B254" s="38">
        <f>C143</f>
        <v>0</v>
      </c>
      <c r="C254" s="38">
        <f>C97</f>
        <v>0</v>
      </c>
      <c r="D254" s="38">
        <f>IF(ISERROR(B254),C254,0)</f>
        <v>0</v>
      </c>
      <c r="E254" s="38">
        <f>MAX($B$182,B254)*C254</f>
        <v>0</v>
      </c>
      <c r="F254" s="21">
        <f>RANK(B254,B$212:B$373,1)</f>
        <v>0</v>
      </c>
      <c r="G254" s="37">
        <v>43</v>
      </c>
      <c r="H254" s="21">
        <f>F254*162+G254</f>
        <v>0</v>
      </c>
      <c r="I254" s="21">
        <f>RANK(H254,H$212:H$373,1)</f>
        <v>0</v>
      </c>
      <c r="J254" s="21">
        <f>MATCH(G254,I$212:I$373,0)</f>
        <v>0</v>
      </c>
      <c r="K254" s="38">
        <f>INDEX(B$212:B$373,J254,1)</f>
        <v>0</v>
      </c>
      <c r="L254" s="38">
        <f>L253+INDEX(C$212:C$373,J254,1)</f>
        <v>0</v>
      </c>
      <c r="M254" s="38">
        <f>M253+(K254-K253)*L253</f>
        <v>0</v>
      </c>
      <c r="N254" s="38">
        <f>IF((M253&gt;0)=(M254&gt;0),"",K254-M254/L253)</f>
        <v>0</v>
      </c>
      <c r="O254" s="17"/>
    </row>
    <row r="255" spans="1:15">
      <c r="A255" s="4" t="s">
        <v>1301</v>
      </c>
      <c r="B255" s="38">
        <f>C144</f>
        <v>0</v>
      </c>
      <c r="C255" s="38">
        <f>C98</f>
        <v>0</v>
      </c>
      <c r="D255" s="38">
        <f>IF(ISERROR(B255),C255,0)</f>
        <v>0</v>
      </c>
      <c r="E255" s="38">
        <f>MAX($B$182,B255)*C255</f>
        <v>0</v>
      </c>
      <c r="F255" s="21">
        <f>RANK(B255,B$212:B$373,1)</f>
        <v>0</v>
      </c>
      <c r="G255" s="37">
        <v>44</v>
      </c>
      <c r="H255" s="21">
        <f>F255*162+G255</f>
        <v>0</v>
      </c>
      <c r="I255" s="21">
        <f>RANK(H255,H$212:H$373,1)</f>
        <v>0</v>
      </c>
      <c r="J255" s="21">
        <f>MATCH(G255,I$212:I$373,0)</f>
        <v>0</v>
      </c>
      <c r="K255" s="38">
        <f>INDEX(B$212:B$373,J255,1)</f>
        <v>0</v>
      </c>
      <c r="L255" s="38">
        <f>L254+INDEX(C$212:C$373,J255,1)</f>
        <v>0</v>
      </c>
      <c r="M255" s="38">
        <f>M254+(K255-K254)*L254</f>
        <v>0</v>
      </c>
      <c r="N255" s="38">
        <f>IF((M254&gt;0)=(M255&gt;0),"",K255-M255/L254)</f>
        <v>0</v>
      </c>
      <c r="O255" s="17"/>
    </row>
    <row r="256" spans="1:15">
      <c r="A256" s="4" t="s">
        <v>1302</v>
      </c>
      <c r="B256" s="38">
        <f>C145</f>
        <v>0</v>
      </c>
      <c r="C256" s="38">
        <f>C99</f>
        <v>0</v>
      </c>
      <c r="D256" s="38">
        <f>IF(ISERROR(B256),C256,0)</f>
        <v>0</v>
      </c>
      <c r="E256" s="38">
        <f>MAX($B$182,B256)*C256</f>
        <v>0</v>
      </c>
      <c r="F256" s="21">
        <f>RANK(B256,B$212:B$373,1)</f>
        <v>0</v>
      </c>
      <c r="G256" s="37">
        <v>45</v>
      </c>
      <c r="H256" s="21">
        <f>F256*162+G256</f>
        <v>0</v>
      </c>
      <c r="I256" s="21">
        <f>RANK(H256,H$212:H$373,1)</f>
        <v>0</v>
      </c>
      <c r="J256" s="21">
        <f>MATCH(G256,I$212:I$373,0)</f>
        <v>0</v>
      </c>
      <c r="K256" s="38">
        <f>INDEX(B$212:B$373,J256,1)</f>
        <v>0</v>
      </c>
      <c r="L256" s="38">
        <f>L255+INDEX(C$212:C$373,J256,1)</f>
        <v>0</v>
      </c>
      <c r="M256" s="38">
        <f>M255+(K256-K255)*L255</f>
        <v>0</v>
      </c>
      <c r="N256" s="38">
        <f>IF((M255&gt;0)=(M256&gt;0),"",K256-M256/L255)</f>
        <v>0</v>
      </c>
      <c r="O256" s="17"/>
    </row>
    <row r="257" spans="1:15">
      <c r="A257" s="4" t="s">
        <v>1303</v>
      </c>
      <c r="B257" s="38">
        <f>C146</f>
        <v>0</v>
      </c>
      <c r="C257" s="38">
        <f>C100</f>
        <v>0</v>
      </c>
      <c r="D257" s="38">
        <f>IF(ISERROR(B257),C257,0)</f>
        <v>0</v>
      </c>
      <c r="E257" s="38">
        <f>MAX($B$182,B257)*C257</f>
        <v>0</v>
      </c>
      <c r="F257" s="21">
        <f>RANK(B257,B$212:B$373,1)</f>
        <v>0</v>
      </c>
      <c r="G257" s="37">
        <v>46</v>
      </c>
      <c r="H257" s="21">
        <f>F257*162+G257</f>
        <v>0</v>
      </c>
      <c r="I257" s="21">
        <f>RANK(H257,H$212:H$373,1)</f>
        <v>0</v>
      </c>
      <c r="J257" s="21">
        <f>MATCH(G257,I$212:I$373,0)</f>
        <v>0</v>
      </c>
      <c r="K257" s="38">
        <f>INDEX(B$212:B$373,J257,1)</f>
        <v>0</v>
      </c>
      <c r="L257" s="38">
        <f>L256+INDEX(C$212:C$373,J257,1)</f>
        <v>0</v>
      </c>
      <c r="M257" s="38">
        <f>M256+(K257-K256)*L256</f>
        <v>0</v>
      </c>
      <c r="N257" s="38">
        <f>IF((M256&gt;0)=(M257&gt;0),"",K257-M257/L256)</f>
        <v>0</v>
      </c>
      <c r="O257" s="17"/>
    </row>
    <row r="258" spans="1:15">
      <c r="A258" s="4" t="s">
        <v>1304</v>
      </c>
      <c r="B258" s="38">
        <f>C147</f>
        <v>0</v>
      </c>
      <c r="C258" s="38">
        <f>C101</f>
        <v>0</v>
      </c>
      <c r="D258" s="38">
        <f>IF(ISERROR(B258),C258,0)</f>
        <v>0</v>
      </c>
      <c r="E258" s="38">
        <f>MAX($B$182,B258)*C258</f>
        <v>0</v>
      </c>
      <c r="F258" s="21">
        <f>RANK(B258,B$212:B$373,1)</f>
        <v>0</v>
      </c>
      <c r="G258" s="37">
        <v>47</v>
      </c>
      <c r="H258" s="21">
        <f>F258*162+G258</f>
        <v>0</v>
      </c>
      <c r="I258" s="21">
        <f>RANK(H258,H$212:H$373,1)</f>
        <v>0</v>
      </c>
      <c r="J258" s="21">
        <f>MATCH(G258,I$212:I$373,0)</f>
        <v>0</v>
      </c>
      <c r="K258" s="38">
        <f>INDEX(B$212:B$373,J258,1)</f>
        <v>0</v>
      </c>
      <c r="L258" s="38">
        <f>L257+INDEX(C$212:C$373,J258,1)</f>
        <v>0</v>
      </c>
      <c r="M258" s="38">
        <f>M257+(K258-K257)*L257</f>
        <v>0</v>
      </c>
      <c r="N258" s="38">
        <f>IF((M257&gt;0)=(M258&gt;0),"",K258-M258/L257)</f>
        <v>0</v>
      </c>
      <c r="O258" s="17"/>
    </row>
    <row r="259" spans="1:15">
      <c r="A259" s="4" t="s">
        <v>1305</v>
      </c>
      <c r="B259" s="38">
        <f>C148</f>
        <v>0</v>
      </c>
      <c r="C259" s="38">
        <f>C102</f>
        <v>0</v>
      </c>
      <c r="D259" s="38">
        <f>IF(ISERROR(B259),C259,0)</f>
        <v>0</v>
      </c>
      <c r="E259" s="38">
        <f>MAX($B$182,B259)*C259</f>
        <v>0</v>
      </c>
      <c r="F259" s="21">
        <f>RANK(B259,B$212:B$373,1)</f>
        <v>0</v>
      </c>
      <c r="G259" s="37">
        <v>48</v>
      </c>
      <c r="H259" s="21">
        <f>F259*162+G259</f>
        <v>0</v>
      </c>
      <c r="I259" s="21">
        <f>RANK(H259,H$212:H$373,1)</f>
        <v>0</v>
      </c>
      <c r="J259" s="21">
        <f>MATCH(G259,I$212:I$373,0)</f>
        <v>0</v>
      </c>
      <c r="K259" s="38">
        <f>INDEX(B$212:B$373,J259,1)</f>
        <v>0</v>
      </c>
      <c r="L259" s="38">
        <f>L258+INDEX(C$212:C$373,J259,1)</f>
        <v>0</v>
      </c>
      <c r="M259" s="38">
        <f>M258+(K259-K258)*L258</f>
        <v>0</v>
      </c>
      <c r="N259" s="38">
        <f>IF((M258&gt;0)=(M259&gt;0),"",K259-M259/L258)</f>
        <v>0</v>
      </c>
      <c r="O259" s="17"/>
    </row>
    <row r="260" spans="1:15">
      <c r="A260" s="4" t="s">
        <v>1306</v>
      </c>
      <c r="B260" s="38">
        <f>C149</f>
        <v>0</v>
      </c>
      <c r="C260" s="38">
        <f>C103</f>
        <v>0</v>
      </c>
      <c r="D260" s="38">
        <f>IF(ISERROR(B260),C260,0)</f>
        <v>0</v>
      </c>
      <c r="E260" s="38">
        <f>MAX($B$182,B260)*C260</f>
        <v>0</v>
      </c>
      <c r="F260" s="21">
        <f>RANK(B260,B$212:B$373,1)</f>
        <v>0</v>
      </c>
      <c r="G260" s="37">
        <v>49</v>
      </c>
      <c r="H260" s="21">
        <f>F260*162+G260</f>
        <v>0</v>
      </c>
      <c r="I260" s="21">
        <f>RANK(H260,H$212:H$373,1)</f>
        <v>0</v>
      </c>
      <c r="J260" s="21">
        <f>MATCH(G260,I$212:I$373,0)</f>
        <v>0</v>
      </c>
      <c r="K260" s="38">
        <f>INDEX(B$212:B$373,J260,1)</f>
        <v>0</v>
      </c>
      <c r="L260" s="38">
        <f>L259+INDEX(C$212:C$373,J260,1)</f>
        <v>0</v>
      </c>
      <c r="M260" s="38">
        <f>M259+(K260-K259)*L259</f>
        <v>0</v>
      </c>
      <c r="N260" s="38">
        <f>IF((M259&gt;0)=(M260&gt;0),"",K260-M260/L259)</f>
        <v>0</v>
      </c>
      <c r="O260" s="17"/>
    </row>
    <row r="261" spans="1:15">
      <c r="A261" s="4" t="s">
        <v>1307</v>
      </c>
      <c r="B261" s="38">
        <f>C150</f>
        <v>0</v>
      </c>
      <c r="C261" s="38">
        <f>C104</f>
        <v>0</v>
      </c>
      <c r="D261" s="38">
        <f>IF(ISERROR(B261),C261,0)</f>
        <v>0</v>
      </c>
      <c r="E261" s="38">
        <f>MAX($B$182,B261)*C261</f>
        <v>0</v>
      </c>
      <c r="F261" s="21">
        <f>RANK(B261,B$212:B$373,1)</f>
        <v>0</v>
      </c>
      <c r="G261" s="37">
        <v>50</v>
      </c>
      <c r="H261" s="21">
        <f>F261*162+G261</f>
        <v>0</v>
      </c>
      <c r="I261" s="21">
        <f>RANK(H261,H$212:H$373,1)</f>
        <v>0</v>
      </c>
      <c r="J261" s="21">
        <f>MATCH(G261,I$212:I$373,0)</f>
        <v>0</v>
      </c>
      <c r="K261" s="38">
        <f>INDEX(B$212:B$373,J261,1)</f>
        <v>0</v>
      </c>
      <c r="L261" s="38">
        <f>L260+INDEX(C$212:C$373,J261,1)</f>
        <v>0</v>
      </c>
      <c r="M261" s="38">
        <f>M260+(K261-K260)*L260</f>
        <v>0</v>
      </c>
      <c r="N261" s="38">
        <f>IF((M260&gt;0)=(M261&gt;0),"",K261-M261/L260)</f>
        <v>0</v>
      </c>
      <c r="O261" s="17"/>
    </row>
    <row r="262" spans="1:15">
      <c r="A262" s="4" t="s">
        <v>1308</v>
      </c>
      <c r="B262" s="38">
        <f>C151</f>
        <v>0</v>
      </c>
      <c r="C262" s="38">
        <f>C105</f>
        <v>0</v>
      </c>
      <c r="D262" s="38">
        <f>IF(ISERROR(B262),C262,0)</f>
        <v>0</v>
      </c>
      <c r="E262" s="38">
        <f>MAX($B$182,B262)*C262</f>
        <v>0</v>
      </c>
      <c r="F262" s="21">
        <f>RANK(B262,B$212:B$373,1)</f>
        <v>0</v>
      </c>
      <c r="G262" s="37">
        <v>51</v>
      </c>
      <c r="H262" s="21">
        <f>F262*162+G262</f>
        <v>0</v>
      </c>
      <c r="I262" s="21">
        <f>RANK(H262,H$212:H$373,1)</f>
        <v>0</v>
      </c>
      <c r="J262" s="21">
        <f>MATCH(G262,I$212:I$373,0)</f>
        <v>0</v>
      </c>
      <c r="K262" s="38">
        <f>INDEX(B$212:B$373,J262,1)</f>
        <v>0</v>
      </c>
      <c r="L262" s="38">
        <f>L261+INDEX(C$212:C$373,J262,1)</f>
        <v>0</v>
      </c>
      <c r="M262" s="38">
        <f>M261+(K262-K261)*L261</f>
        <v>0</v>
      </c>
      <c r="N262" s="38">
        <f>IF((M261&gt;0)=(M262&gt;0),"",K262-M262/L261)</f>
        <v>0</v>
      </c>
      <c r="O262" s="17"/>
    </row>
    <row r="263" spans="1:15">
      <c r="A263" s="4" t="s">
        <v>1309</v>
      </c>
      <c r="B263" s="38">
        <f>C152</f>
        <v>0</v>
      </c>
      <c r="C263" s="38">
        <f>C106</f>
        <v>0</v>
      </c>
      <c r="D263" s="38">
        <f>IF(ISERROR(B263),C263,0)</f>
        <v>0</v>
      </c>
      <c r="E263" s="38">
        <f>MAX($B$182,B263)*C263</f>
        <v>0</v>
      </c>
      <c r="F263" s="21">
        <f>RANK(B263,B$212:B$373,1)</f>
        <v>0</v>
      </c>
      <c r="G263" s="37">
        <v>52</v>
      </c>
      <c r="H263" s="21">
        <f>F263*162+G263</f>
        <v>0</v>
      </c>
      <c r="I263" s="21">
        <f>RANK(H263,H$212:H$373,1)</f>
        <v>0</v>
      </c>
      <c r="J263" s="21">
        <f>MATCH(G263,I$212:I$373,0)</f>
        <v>0</v>
      </c>
      <c r="K263" s="38">
        <f>INDEX(B$212:B$373,J263,1)</f>
        <v>0</v>
      </c>
      <c r="L263" s="38">
        <f>L262+INDEX(C$212:C$373,J263,1)</f>
        <v>0</v>
      </c>
      <c r="M263" s="38">
        <f>M262+(K263-K262)*L262</f>
        <v>0</v>
      </c>
      <c r="N263" s="38">
        <f>IF((M262&gt;0)=(M263&gt;0),"",K263-M263/L262)</f>
        <v>0</v>
      </c>
      <c r="O263" s="17"/>
    </row>
    <row r="264" spans="1:15">
      <c r="A264" s="4" t="s">
        <v>1310</v>
      </c>
      <c r="B264" s="38">
        <f>C153</f>
        <v>0</v>
      </c>
      <c r="C264" s="38">
        <f>C107</f>
        <v>0</v>
      </c>
      <c r="D264" s="38">
        <f>IF(ISERROR(B264),C264,0)</f>
        <v>0</v>
      </c>
      <c r="E264" s="38">
        <f>MAX($B$182,B264)*C264</f>
        <v>0</v>
      </c>
      <c r="F264" s="21">
        <f>RANK(B264,B$212:B$373,1)</f>
        <v>0</v>
      </c>
      <c r="G264" s="37">
        <v>53</v>
      </c>
      <c r="H264" s="21">
        <f>F264*162+G264</f>
        <v>0</v>
      </c>
      <c r="I264" s="21">
        <f>RANK(H264,H$212:H$373,1)</f>
        <v>0</v>
      </c>
      <c r="J264" s="21">
        <f>MATCH(G264,I$212:I$373,0)</f>
        <v>0</v>
      </c>
      <c r="K264" s="38">
        <f>INDEX(B$212:B$373,J264,1)</f>
        <v>0</v>
      </c>
      <c r="L264" s="38">
        <f>L263+INDEX(C$212:C$373,J264,1)</f>
        <v>0</v>
      </c>
      <c r="M264" s="38">
        <f>M263+(K264-K263)*L263</f>
        <v>0</v>
      </c>
      <c r="N264" s="38">
        <f>IF((M263&gt;0)=(M264&gt;0),"",K264-M264/L263)</f>
        <v>0</v>
      </c>
      <c r="O264" s="17"/>
    </row>
    <row r="265" spans="1:15">
      <c r="A265" s="4" t="s">
        <v>1311</v>
      </c>
      <c r="B265" s="38">
        <f>C154</f>
        <v>0</v>
      </c>
      <c r="C265" s="38">
        <f>C108</f>
        <v>0</v>
      </c>
      <c r="D265" s="38">
        <f>IF(ISERROR(B265),C265,0)</f>
        <v>0</v>
      </c>
      <c r="E265" s="38">
        <f>MAX($B$182,B265)*C265</f>
        <v>0</v>
      </c>
      <c r="F265" s="21">
        <f>RANK(B265,B$212:B$373,1)</f>
        <v>0</v>
      </c>
      <c r="G265" s="37">
        <v>54</v>
      </c>
      <c r="H265" s="21">
        <f>F265*162+G265</f>
        <v>0</v>
      </c>
      <c r="I265" s="21">
        <f>RANK(H265,H$212:H$373,1)</f>
        <v>0</v>
      </c>
      <c r="J265" s="21">
        <f>MATCH(G265,I$212:I$373,0)</f>
        <v>0</v>
      </c>
      <c r="K265" s="38">
        <f>INDEX(B$212:B$373,J265,1)</f>
        <v>0</v>
      </c>
      <c r="L265" s="38">
        <f>L264+INDEX(C$212:C$373,J265,1)</f>
        <v>0</v>
      </c>
      <c r="M265" s="38">
        <f>M264+(K265-K264)*L264</f>
        <v>0</v>
      </c>
      <c r="N265" s="38">
        <f>IF((M264&gt;0)=(M265&gt;0),"",K265-M265/L264)</f>
        <v>0</v>
      </c>
      <c r="O265" s="17"/>
    </row>
    <row r="266" spans="1:15">
      <c r="A266" s="4" t="s">
        <v>1312</v>
      </c>
      <c r="B266" s="38">
        <f>D128</f>
        <v>0</v>
      </c>
      <c r="C266" s="38">
        <f>D82</f>
        <v>0</v>
      </c>
      <c r="D266" s="38">
        <f>IF(ISERROR(B266),C266,0)</f>
        <v>0</v>
      </c>
      <c r="E266" s="38">
        <f>MAX($B$182,B266)*C266</f>
        <v>0</v>
      </c>
      <c r="F266" s="21">
        <f>RANK(B266,B$212:B$373,1)</f>
        <v>0</v>
      </c>
      <c r="G266" s="37">
        <v>55</v>
      </c>
      <c r="H266" s="21">
        <f>F266*162+G266</f>
        <v>0</v>
      </c>
      <c r="I266" s="21">
        <f>RANK(H266,H$212:H$373,1)</f>
        <v>0</v>
      </c>
      <c r="J266" s="21">
        <f>MATCH(G266,I$212:I$373,0)</f>
        <v>0</v>
      </c>
      <c r="K266" s="38">
        <f>INDEX(B$212:B$373,J266,1)</f>
        <v>0</v>
      </c>
      <c r="L266" s="38">
        <f>L265+INDEX(C$212:C$373,J266,1)</f>
        <v>0</v>
      </c>
      <c r="M266" s="38">
        <f>M265+(K266-K265)*L265</f>
        <v>0</v>
      </c>
      <c r="N266" s="38">
        <f>IF((M265&gt;0)=(M266&gt;0),"",K266-M266/L265)</f>
        <v>0</v>
      </c>
      <c r="O266" s="17"/>
    </row>
    <row r="267" spans="1:15">
      <c r="A267" s="4" t="s">
        <v>1313</v>
      </c>
      <c r="B267" s="38">
        <f>D129</f>
        <v>0</v>
      </c>
      <c r="C267" s="38">
        <f>D83</f>
        <v>0</v>
      </c>
      <c r="D267" s="38">
        <f>IF(ISERROR(B267),C267,0)</f>
        <v>0</v>
      </c>
      <c r="E267" s="38">
        <f>MAX($B$182,B267)*C267</f>
        <v>0</v>
      </c>
      <c r="F267" s="21">
        <f>RANK(B267,B$212:B$373,1)</f>
        <v>0</v>
      </c>
      <c r="G267" s="37">
        <v>56</v>
      </c>
      <c r="H267" s="21">
        <f>F267*162+G267</f>
        <v>0</v>
      </c>
      <c r="I267" s="21">
        <f>RANK(H267,H$212:H$373,1)</f>
        <v>0</v>
      </c>
      <c r="J267" s="21">
        <f>MATCH(G267,I$212:I$373,0)</f>
        <v>0</v>
      </c>
      <c r="K267" s="38">
        <f>INDEX(B$212:B$373,J267,1)</f>
        <v>0</v>
      </c>
      <c r="L267" s="38">
        <f>L266+INDEX(C$212:C$373,J267,1)</f>
        <v>0</v>
      </c>
      <c r="M267" s="38">
        <f>M266+(K267-K266)*L266</f>
        <v>0</v>
      </c>
      <c r="N267" s="38">
        <f>IF((M266&gt;0)=(M267&gt;0),"",K267-M267/L266)</f>
        <v>0</v>
      </c>
      <c r="O267" s="17"/>
    </row>
    <row r="268" spans="1:15">
      <c r="A268" s="4" t="s">
        <v>1314</v>
      </c>
      <c r="B268" s="38">
        <f>D130</f>
        <v>0</v>
      </c>
      <c r="C268" s="38">
        <f>D84</f>
        <v>0</v>
      </c>
      <c r="D268" s="38">
        <f>IF(ISERROR(B268),C268,0)</f>
        <v>0</v>
      </c>
      <c r="E268" s="38">
        <f>MAX($B$182,B268)*C268</f>
        <v>0</v>
      </c>
      <c r="F268" s="21">
        <f>RANK(B268,B$212:B$373,1)</f>
        <v>0</v>
      </c>
      <c r="G268" s="37">
        <v>57</v>
      </c>
      <c r="H268" s="21">
        <f>F268*162+G268</f>
        <v>0</v>
      </c>
      <c r="I268" s="21">
        <f>RANK(H268,H$212:H$373,1)</f>
        <v>0</v>
      </c>
      <c r="J268" s="21">
        <f>MATCH(G268,I$212:I$373,0)</f>
        <v>0</v>
      </c>
      <c r="K268" s="38">
        <f>INDEX(B$212:B$373,J268,1)</f>
        <v>0</v>
      </c>
      <c r="L268" s="38">
        <f>L267+INDEX(C$212:C$373,J268,1)</f>
        <v>0</v>
      </c>
      <c r="M268" s="38">
        <f>M267+(K268-K267)*L267</f>
        <v>0</v>
      </c>
      <c r="N268" s="38">
        <f>IF((M267&gt;0)=(M268&gt;0),"",K268-M268/L267)</f>
        <v>0</v>
      </c>
      <c r="O268" s="17"/>
    </row>
    <row r="269" spans="1:15">
      <c r="A269" s="4" t="s">
        <v>1315</v>
      </c>
      <c r="B269" s="38">
        <f>D131</f>
        <v>0</v>
      </c>
      <c r="C269" s="38">
        <f>D85</f>
        <v>0</v>
      </c>
      <c r="D269" s="38">
        <f>IF(ISERROR(B269),C269,0)</f>
        <v>0</v>
      </c>
      <c r="E269" s="38">
        <f>MAX($B$182,B269)*C269</f>
        <v>0</v>
      </c>
      <c r="F269" s="21">
        <f>RANK(B269,B$212:B$373,1)</f>
        <v>0</v>
      </c>
      <c r="G269" s="37">
        <v>58</v>
      </c>
      <c r="H269" s="21">
        <f>F269*162+G269</f>
        <v>0</v>
      </c>
      <c r="I269" s="21">
        <f>RANK(H269,H$212:H$373,1)</f>
        <v>0</v>
      </c>
      <c r="J269" s="21">
        <f>MATCH(G269,I$212:I$373,0)</f>
        <v>0</v>
      </c>
      <c r="K269" s="38">
        <f>INDEX(B$212:B$373,J269,1)</f>
        <v>0</v>
      </c>
      <c r="L269" s="38">
        <f>L268+INDEX(C$212:C$373,J269,1)</f>
        <v>0</v>
      </c>
      <c r="M269" s="38">
        <f>M268+(K269-K268)*L268</f>
        <v>0</v>
      </c>
      <c r="N269" s="38">
        <f>IF((M268&gt;0)=(M269&gt;0),"",K269-M269/L268)</f>
        <v>0</v>
      </c>
      <c r="O269" s="17"/>
    </row>
    <row r="270" spans="1:15">
      <c r="A270" s="4" t="s">
        <v>1316</v>
      </c>
      <c r="B270" s="38">
        <f>D132</f>
        <v>0</v>
      </c>
      <c r="C270" s="38">
        <f>D86</f>
        <v>0</v>
      </c>
      <c r="D270" s="38">
        <f>IF(ISERROR(B270),C270,0)</f>
        <v>0</v>
      </c>
      <c r="E270" s="38">
        <f>MAX($B$182,B270)*C270</f>
        <v>0</v>
      </c>
      <c r="F270" s="21">
        <f>RANK(B270,B$212:B$373,1)</f>
        <v>0</v>
      </c>
      <c r="G270" s="37">
        <v>59</v>
      </c>
      <c r="H270" s="21">
        <f>F270*162+G270</f>
        <v>0</v>
      </c>
      <c r="I270" s="21">
        <f>RANK(H270,H$212:H$373,1)</f>
        <v>0</v>
      </c>
      <c r="J270" s="21">
        <f>MATCH(G270,I$212:I$373,0)</f>
        <v>0</v>
      </c>
      <c r="K270" s="38">
        <f>INDEX(B$212:B$373,J270,1)</f>
        <v>0</v>
      </c>
      <c r="L270" s="38">
        <f>L269+INDEX(C$212:C$373,J270,1)</f>
        <v>0</v>
      </c>
      <c r="M270" s="38">
        <f>M269+(K270-K269)*L269</f>
        <v>0</v>
      </c>
      <c r="N270" s="38">
        <f>IF((M269&gt;0)=(M270&gt;0),"",K270-M270/L269)</f>
        <v>0</v>
      </c>
      <c r="O270" s="17"/>
    </row>
    <row r="271" spans="1:15">
      <c r="A271" s="4" t="s">
        <v>1317</v>
      </c>
      <c r="B271" s="38">
        <f>D133</f>
        <v>0</v>
      </c>
      <c r="C271" s="38">
        <f>D87</f>
        <v>0</v>
      </c>
      <c r="D271" s="38">
        <f>IF(ISERROR(B271),C271,0)</f>
        <v>0</v>
      </c>
      <c r="E271" s="38">
        <f>MAX($B$182,B271)*C271</f>
        <v>0</v>
      </c>
      <c r="F271" s="21">
        <f>RANK(B271,B$212:B$373,1)</f>
        <v>0</v>
      </c>
      <c r="G271" s="37">
        <v>60</v>
      </c>
      <c r="H271" s="21">
        <f>F271*162+G271</f>
        <v>0</v>
      </c>
      <c r="I271" s="21">
        <f>RANK(H271,H$212:H$373,1)</f>
        <v>0</v>
      </c>
      <c r="J271" s="21">
        <f>MATCH(G271,I$212:I$373,0)</f>
        <v>0</v>
      </c>
      <c r="K271" s="38">
        <f>INDEX(B$212:B$373,J271,1)</f>
        <v>0</v>
      </c>
      <c r="L271" s="38">
        <f>L270+INDEX(C$212:C$373,J271,1)</f>
        <v>0</v>
      </c>
      <c r="M271" s="38">
        <f>M270+(K271-K270)*L270</f>
        <v>0</v>
      </c>
      <c r="N271" s="38">
        <f>IF((M270&gt;0)=(M271&gt;0),"",K271-M271/L270)</f>
        <v>0</v>
      </c>
      <c r="O271" s="17"/>
    </row>
    <row r="272" spans="1:15">
      <c r="A272" s="4" t="s">
        <v>1318</v>
      </c>
      <c r="B272" s="38">
        <f>D134</f>
        <v>0</v>
      </c>
      <c r="C272" s="38">
        <f>D88</f>
        <v>0</v>
      </c>
      <c r="D272" s="38">
        <f>IF(ISERROR(B272),C272,0)</f>
        <v>0</v>
      </c>
      <c r="E272" s="38">
        <f>MAX($B$182,B272)*C272</f>
        <v>0</v>
      </c>
      <c r="F272" s="21">
        <f>RANK(B272,B$212:B$373,1)</f>
        <v>0</v>
      </c>
      <c r="G272" s="37">
        <v>61</v>
      </c>
      <c r="H272" s="21">
        <f>F272*162+G272</f>
        <v>0</v>
      </c>
      <c r="I272" s="21">
        <f>RANK(H272,H$212:H$373,1)</f>
        <v>0</v>
      </c>
      <c r="J272" s="21">
        <f>MATCH(G272,I$212:I$373,0)</f>
        <v>0</v>
      </c>
      <c r="K272" s="38">
        <f>INDEX(B$212:B$373,J272,1)</f>
        <v>0</v>
      </c>
      <c r="L272" s="38">
        <f>L271+INDEX(C$212:C$373,J272,1)</f>
        <v>0</v>
      </c>
      <c r="M272" s="38">
        <f>M271+(K272-K271)*L271</f>
        <v>0</v>
      </c>
      <c r="N272" s="38">
        <f>IF((M271&gt;0)=(M272&gt;0),"",K272-M272/L271)</f>
        <v>0</v>
      </c>
      <c r="O272" s="17"/>
    </row>
    <row r="273" spans="1:15">
      <c r="A273" s="4" t="s">
        <v>1319</v>
      </c>
      <c r="B273" s="38">
        <f>D135</f>
        <v>0</v>
      </c>
      <c r="C273" s="38">
        <f>D89</f>
        <v>0</v>
      </c>
      <c r="D273" s="38">
        <f>IF(ISERROR(B273),C273,0)</f>
        <v>0</v>
      </c>
      <c r="E273" s="38">
        <f>MAX($B$182,B273)*C273</f>
        <v>0</v>
      </c>
      <c r="F273" s="21">
        <f>RANK(B273,B$212:B$373,1)</f>
        <v>0</v>
      </c>
      <c r="G273" s="37">
        <v>62</v>
      </c>
      <c r="H273" s="21">
        <f>F273*162+G273</f>
        <v>0</v>
      </c>
      <c r="I273" s="21">
        <f>RANK(H273,H$212:H$373,1)</f>
        <v>0</v>
      </c>
      <c r="J273" s="21">
        <f>MATCH(G273,I$212:I$373,0)</f>
        <v>0</v>
      </c>
      <c r="K273" s="38">
        <f>INDEX(B$212:B$373,J273,1)</f>
        <v>0</v>
      </c>
      <c r="L273" s="38">
        <f>L272+INDEX(C$212:C$373,J273,1)</f>
        <v>0</v>
      </c>
      <c r="M273" s="38">
        <f>M272+(K273-K272)*L272</f>
        <v>0</v>
      </c>
      <c r="N273" s="38">
        <f>IF((M272&gt;0)=(M273&gt;0),"",K273-M273/L272)</f>
        <v>0</v>
      </c>
      <c r="O273" s="17"/>
    </row>
    <row r="274" spans="1:15">
      <c r="A274" s="4" t="s">
        <v>1320</v>
      </c>
      <c r="B274" s="38">
        <f>D136</f>
        <v>0</v>
      </c>
      <c r="C274" s="38">
        <f>D90</f>
        <v>0</v>
      </c>
      <c r="D274" s="38">
        <f>IF(ISERROR(B274),C274,0)</f>
        <v>0</v>
      </c>
      <c r="E274" s="38">
        <f>MAX($B$182,B274)*C274</f>
        <v>0</v>
      </c>
      <c r="F274" s="21">
        <f>RANK(B274,B$212:B$373,1)</f>
        <v>0</v>
      </c>
      <c r="G274" s="37">
        <v>63</v>
      </c>
      <c r="H274" s="21">
        <f>F274*162+G274</f>
        <v>0</v>
      </c>
      <c r="I274" s="21">
        <f>RANK(H274,H$212:H$373,1)</f>
        <v>0</v>
      </c>
      <c r="J274" s="21">
        <f>MATCH(G274,I$212:I$373,0)</f>
        <v>0</v>
      </c>
      <c r="K274" s="38">
        <f>INDEX(B$212:B$373,J274,1)</f>
        <v>0</v>
      </c>
      <c r="L274" s="38">
        <f>L273+INDEX(C$212:C$373,J274,1)</f>
        <v>0</v>
      </c>
      <c r="M274" s="38">
        <f>M273+(K274-K273)*L273</f>
        <v>0</v>
      </c>
      <c r="N274" s="38">
        <f>IF((M273&gt;0)=(M274&gt;0),"",K274-M274/L273)</f>
        <v>0</v>
      </c>
      <c r="O274" s="17"/>
    </row>
    <row r="275" spans="1:15">
      <c r="A275" s="4" t="s">
        <v>1321</v>
      </c>
      <c r="B275" s="38">
        <f>D137</f>
        <v>0</v>
      </c>
      <c r="C275" s="38">
        <f>D91</f>
        <v>0</v>
      </c>
      <c r="D275" s="38">
        <f>IF(ISERROR(B275),C275,0)</f>
        <v>0</v>
      </c>
      <c r="E275" s="38">
        <f>MAX($B$182,B275)*C275</f>
        <v>0</v>
      </c>
      <c r="F275" s="21">
        <f>RANK(B275,B$212:B$373,1)</f>
        <v>0</v>
      </c>
      <c r="G275" s="37">
        <v>64</v>
      </c>
      <c r="H275" s="21">
        <f>F275*162+G275</f>
        <v>0</v>
      </c>
      <c r="I275" s="21">
        <f>RANK(H275,H$212:H$373,1)</f>
        <v>0</v>
      </c>
      <c r="J275" s="21">
        <f>MATCH(G275,I$212:I$373,0)</f>
        <v>0</v>
      </c>
      <c r="K275" s="38">
        <f>INDEX(B$212:B$373,J275,1)</f>
        <v>0</v>
      </c>
      <c r="L275" s="38">
        <f>L274+INDEX(C$212:C$373,J275,1)</f>
        <v>0</v>
      </c>
      <c r="M275" s="38">
        <f>M274+(K275-K274)*L274</f>
        <v>0</v>
      </c>
      <c r="N275" s="38">
        <f>IF((M274&gt;0)=(M275&gt;0),"",K275-M275/L274)</f>
        <v>0</v>
      </c>
      <c r="O275" s="17"/>
    </row>
    <row r="276" spans="1:15">
      <c r="A276" s="4" t="s">
        <v>1322</v>
      </c>
      <c r="B276" s="38">
        <f>D138</f>
        <v>0</v>
      </c>
      <c r="C276" s="38">
        <f>D92</f>
        <v>0</v>
      </c>
      <c r="D276" s="38">
        <f>IF(ISERROR(B276),C276,0)</f>
        <v>0</v>
      </c>
      <c r="E276" s="38">
        <f>MAX($B$182,B276)*C276</f>
        <v>0</v>
      </c>
      <c r="F276" s="21">
        <f>RANK(B276,B$212:B$373,1)</f>
        <v>0</v>
      </c>
      <c r="G276" s="37">
        <v>65</v>
      </c>
      <c r="H276" s="21">
        <f>F276*162+G276</f>
        <v>0</v>
      </c>
      <c r="I276" s="21">
        <f>RANK(H276,H$212:H$373,1)</f>
        <v>0</v>
      </c>
      <c r="J276" s="21">
        <f>MATCH(G276,I$212:I$373,0)</f>
        <v>0</v>
      </c>
      <c r="K276" s="38">
        <f>INDEX(B$212:B$373,J276,1)</f>
        <v>0</v>
      </c>
      <c r="L276" s="38">
        <f>L275+INDEX(C$212:C$373,J276,1)</f>
        <v>0</v>
      </c>
      <c r="M276" s="38">
        <f>M275+(K276-K275)*L275</f>
        <v>0</v>
      </c>
      <c r="N276" s="38">
        <f>IF((M275&gt;0)=(M276&gt;0),"",K276-M276/L275)</f>
        <v>0</v>
      </c>
      <c r="O276" s="17"/>
    </row>
    <row r="277" spans="1:15">
      <c r="A277" s="4" t="s">
        <v>1323</v>
      </c>
      <c r="B277" s="38">
        <f>D139</f>
        <v>0</v>
      </c>
      <c r="C277" s="38">
        <f>D93</f>
        <v>0</v>
      </c>
      <c r="D277" s="38">
        <f>IF(ISERROR(B277),C277,0)</f>
        <v>0</v>
      </c>
      <c r="E277" s="38">
        <f>MAX($B$182,B277)*C277</f>
        <v>0</v>
      </c>
      <c r="F277" s="21">
        <f>RANK(B277,B$212:B$373,1)</f>
        <v>0</v>
      </c>
      <c r="G277" s="37">
        <v>66</v>
      </c>
      <c r="H277" s="21">
        <f>F277*162+G277</f>
        <v>0</v>
      </c>
      <c r="I277" s="21">
        <f>RANK(H277,H$212:H$373,1)</f>
        <v>0</v>
      </c>
      <c r="J277" s="21">
        <f>MATCH(G277,I$212:I$373,0)</f>
        <v>0</v>
      </c>
      <c r="K277" s="38">
        <f>INDEX(B$212:B$373,J277,1)</f>
        <v>0</v>
      </c>
      <c r="L277" s="38">
        <f>L276+INDEX(C$212:C$373,J277,1)</f>
        <v>0</v>
      </c>
      <c r="M277" s="38">
        <f>M276+(K277-K276)*L276</f>
        <v>0</v>
      </c>
      <c r="N277" s="38">
        <f>IF((M276&gt;0)=(M277&gt;0),"",K277-M277/L276)</f>
        <v>0</v>
      </c>
      <c r="O277" s="17"/>
    </row>
    <row r="278" spans="1:15">
      <c r="A278" s="4" t="s">
        <v>1324</v>
      </c>
      <c r="B278" s="38">
        <f>D140</f>
        <v>0</v>
      </c>
      <c r="C278" s="38">
        <f>D94</f>
        <v>0</v>
      </c>
      <c r="D278" s="38">
        <f>IF(ISERROR(B278),C278,0)</f>
        <v>0</v>
      </c>
      <c r="E278" s="38">
        <f>MAX($B$182,B278)*C278</f>
        <v>0</v>
      </c>
      <c r="F278" s="21">
        <f>RANK(B278,B$212:B$373,1)</f>
        <v>0</v>
      </c>
      <c r="G278" s="37">
        <v>67</v>
      </c>
      <c r="H278" s="21">
        <f>F278*162+G278</f>
        <v>0</v>
      </c>
      <c r="I278" s="21">
        <f>RANK(H278,H$212:H$373,1)</f>
        <v>0</v>
      </c>
      <c r="J278" s="21">
        <f>MATCH(G278,I$212:I$373,0)</f>
        <v>0</v>
      </c>
      <c r="K278" s="38">
        <f>INDEX(B$212:B$373,J278,1)</f>
        <v>0</v>
      </c>
      <c r="L278" s="38">
        <f>L277+INDEX(C$212:C$373,J278,1)</f>
        <v>0</v>
      </c>
      <c r="M278" s="38">
        <f>M277+(K278-K277)*L277</f>
        <v>0</v>
      </c>
      <c r="N278" s="38">
        <f>IF((M277&gt;0)=(M278&gt;0),"",K278-M278/L277)</f>
        <v>0</v>
      </c>
      <c r="O278" s="17"/>
    </row>
    <row r="279" spans="1:15">
      <c r="A279" s="4" t="s">
        <v>1325</v>
      </c>
      <c r="B279" s="38">
        <f>D141</f>
        <v>0</v>
      </c>
      <c r="C279" s="38">
        <f>D95</f>
        <v>0</v>
      </c>
      <c r="D279" s="38">
        <f>IF(ISERROR(B279),C279,0)</f>
        <v>0</v>
      </c>
      <c r="E279" s="38">
        <f>MAX($B$182,B279)*C279</f>
        <v>0</v>
      </c>
      <c r="F279" s="21">
        <f>RANK(B279,B$212:B$373,1)</f>
        <v>0</v>
      </c>
      <c r="G279" s="37">
        <v>68</v>
      </c>
      <c r="H279" s="21">
        <f>F279*162+G279</f>
        <v>0</v>
      </c>
      <c r="I279" s="21">
        <f>RANK(H279,H$212:H$373,1)</f>
        <v>0</v>
      </c>
      <c r="J279" s="21">
        <f>MATCH(G279,I$212:I$373,0)</f>
        <v>0</v>
      </c>
      <c r="K279" s="38">
        <f>INDEX(B$212:B$373,J279,1)</f>
        <v>0</v>
      </c>
      <c r="L279" s="38">
        <f>L278+INDEX(C$212:C$373,J279,1)</f>
        <v>0</v>
      </c>
      <c r="M279" s="38">
        <f>M278+(K279-K278)*L278</f>
        <v>0</v>
      </c>
      <c r="N279" s="38">
        <f>IF((M278&gt;0)=(M279&gt;0),"",K279-M279/L278)</f>
        <v>0</v>
      </c>
      <c r="O279" s="17"/>
    </row>
    <row r="280" spans="1:15">
      <c r="A280" s="4" t="s">
        <v>1326</v>
      </c>
      <c r="B280" s="38">
        <f>D142</f>
        <v>0</v>
      </c>
      <c r="C280" s="38">
        <f>D96</f>
        <v>0</v>
      </c>
      <c r="D280" s="38">
        <f>IF(ISERROR(B280),C280,0)</f>
        <v>0</v>
      </c>
      <c r="E280" s="38">
        <f>MAX($B$182,B280)*C280</f>
        <v>0</v>
      </c>
      <c r="F280" s="21">
        <f>RANK(B280,B$212:B$373,1)</f>
        <v>0</v>
      </c>
      <c r="G280" s="37">
        <v>69</v>
      </c>
      <c r="H280" s="21">
        <f>F280*162+G280</f>
        <v>0</v>
      </c>
      <c r="I280" s="21">
        <f>RANK(H280,H$212:H$373,1)</f>
        <v>0</v>
      </c>
      <c r="J280" s="21">
        <f>MATCH(G280,I$212:I$373,0)</f>
        <v>0</v>
      </c>
      <c r="K280" s="38">
        <f>INDEX(B$212:B$373,J280,1)</f>
        <v>0</v>
      </c>
      <c r="L280" s="38">
        <f>L279+INDEX(C$212:C$373,J280,1)</f>
        <v>0</v>
      </c>
      <c r="M280" s="38">
        <f>M279+(K280-K279)*L279</f>
        <v>0</v>
      </c>
      <c r="N280" s="38">
        <f>IF((M279&gt;0)=(M280&gt;0),"",K280-M280/L279)</f>
        <v>0</v>
      </c>
      <c r="O280" s="17"/>
    </row>
    <row r="281" spans="1:15">
      <c r="A281" s="4" t="s">
        <v>1327</v>
      </c>
      <c r="B281" s="38">
        <f>D143</f>
        <v>0</v>
      </c>
      <c r="C281" s="38">
        <f>D97</f>
        <v>0</v>
      </c>
      <c r="D281" s="38">
        <f>IF(ISERROR(B281),C281,0)</f>
        <v>0</v>
      </c>
      <c r="E281" s="38">
        <f>MAX($B$182,B281)*C281</f>
        <v>0</v>
      </c>
      <c r="F281" s="21">
        <f>RANK(B281,B$212:B$373,1)</f>
        <v>0</v>
      </c>
      <c r="G281" s="37">
        <v>70</v>
      </c>
      <c r="H281" s="21">
        <f>F281*162+G281</f>
        <v>0</v>
      </c>
      <c r="I281" s="21">
        <f>RANK(H281,H$212:H$373,1)</f>
        <v>0</v>
      </c>
      <c r="J281" s="21">
        <f>MATCH(G281,I$212:I$373,0)</f>
        <v>0</v>
      </c>
      <c r="K281" s="38">
        <f>INDEX(B$212:B$373,J281,1)</f>
        <v>0</v>
      </c>
      <c r="L281" s="38">
        <f>L280+INDEX(C$212:C$373,J281,1)</f>
        <v>0</v>
      </c>
      <c r="M281" s="38">
        <f>M280+(K281-K280)*L280</f>
        <v>0</v>
      </c>
      <c r="N281" s="38">
        <f>IF((M280&gt;0)=(M281&gt;0),"",K281-M281/L280)</f>
        <v>0</v>
      </c>
      <c r="O281" s="17"/>
    </row>
    <row r="282" spans="1:15">
      <c r="A282" s="4" t="s">
        <v>1328</v>
      </c>
      <c r="B282" s="38">
        <f>D144</f>
        <v>0</v>
      </c>
      <c r="C282" s="38">
        <f>D98</f>
        <v>0</v>
      </c>
      <c r="D282" s="38">
        <f>IF(ISERROR(B282),C282,0)</f>
        <v>0</v>
      </c>
      <c r="E282" s="38">
        <f>MAX($B$182,B282)*C282</f>
        <v>0</v>
      </c>
      <c r="F282" s="21">
        <f>RANK(B282,B$212:B$373,1)</f>
        <v>0</v>
      </c>
      <c r="G282" s="37">
        <v>71</v>
      </c>
      <c r="H282" s="21">
        <f>F282*162+G282</f>
        <v>0</v>
      </c>
      <c r="I282" s="21">
        <f>RANK(H282,H$212:H$373,1)</f>
        <v>0</v>
      </c>
      <c r="J282" s="21">
        <f>MATCH(G282,I$212:I$373,0)</f>
        <v>0</v>
      </c>
      <c r="K282" s="38">
        <f>INDEX(B$212:B$373,J282,1)</f>
        <v>0</v>
      </c>
      <c r="L282" s="38">
        <f>L281+INDEX(C$212:C$373,J282,1)</f>
        <v>0</v>
      </c>
      <c r="M282" s="38">
        <f>M281+(K282-K281)*L281</f>
        <v>0</v>
      </c>
      <c r="N282" s="38">
        <f>IF((M281&gt;0)=(M282&gt;0),"",K282-M282/L281)</f>
        <v>0</v>
      </c>
      <c r="O282" s="17"/>
    </row>
    <row r="283" spans="1:15">
      <c r="A283" s="4" t="s">
        <v>1329</v>
      </c>
      <c r="B283" s="38">
        <f>D145</f>
        <v>0</v>
      </c>
      <c r="C283" s="38">
        <f>D99</f>
        <v>0</v>
      </c>
      <c r="D283" s="38">
        <f>IF(ISERROR(B283),C283,0)</f>
        <v>0</v>
      </c>
      <c r="E283" s="38">
        <f>MAX($B$182,B283)*C283</f>
        <v>0</v>
      </c>
      <c r="F283" s="21">
        <f>RANK(B283,B$212:B$373,1)</f>
        <v>0</v>
      </c>
      <c r="G283" s="37">
        <v>72</v>
      </c>
      <c r="H283" s="21">
        <f>F283*162+G283</f>
        <v>0</v>
      </c>
      <c r="I283" s="21">
        <f>RANK(H283,H$212:H$373,1)</f>
        <v>0</v>
      </c>
      <c r="J283" s="21">
        <f>MATCH(G283,I$212:I$373,0)</f>
        <v>0</v>
      </c>
      <c r="K283" s="38">
        <f>INDEX(B$212:B$373,J283,1)</f>
        <v>0</v>
      </c>
      <c r="L283" s="38">
        <f>L282+INDEX(C$212:C$373,J283,1)</f>
        <v>0</v>
      </c>
      <c r="M283" s="38">
        <f>M282+(K283-K282)*L282</f>
        <v>0</v>
      </c>
      <c r="N283" s="38">
        <f>IF((M282&gt;0)=(M283&gt;0),"",K283-M283/L282)</f>
        <v>0</v>
      </c>
      <c r="O283" s="17"/>
    </row>
    <row r="284" spans="1:15">
      <c r="A284" s="4" t="s">
        <v>1330</v>
      </c>
      <c r="B284" s="38">
        <f>D146</f>
        <v>0</v>
      </c>
      <c r="C284" s="38">
        <f>D100</f>
        <v>0</v>
      </c>
      <c r="D284" s="38">
        <f>IF(ISERROR(B284),C284,0)</f>
        <v>0</v>
      </c>
      <c r="E284" s="38">
        <f>MAX($B$182,B284)*C284</f>
        <v>0</v>
      </c>
      <c r="F284" s="21">
        <f>RANK(B284,B$212:B$373,1)</f>
        <v>0</v>
      </c>
      <c r="G284" s="37">
        <v>73</v>
      </c>
      <c r="H284" s="21">
        <f>F284*162+G284</f>
        <v>0</v>
      </c>
      <c r="I284" s="21">
        <f>RANK(H284,H$212:H$373,1)</f>
        <v>0</v>
      </c>
      <c r="J284" s="21">
        <f>MATCH(G284,I$212:I$373,0)</f>
        <v>0</v>
      </c>
      <c r="K284" s="38">
        <f>INDEX(B$212:B$373,J284,1)</f>
        <v>0</v>
      </c>
      <c r="L284" s="38">
        <f>L283+INDEX(C$212:C$373,J284,1)</f>
        <v>0</v>
      </c>
      <c r="M284" s="38">
        <f>M283+(K284-K283)*L283</f>
        <v>0</v>
      </c>
      <c r="N284" s="38">
        <f>IF((M283&gt;0)=(M284&gt;0),"",K284-M284/L283)</f>
        <v>0</v>
      </c>
      <c r="O284" s="17"/>
    </row>
    <row r="285" spans="1:15">
      <c r="A285" s="4" t="s">
        <v>1331</v>
      </c>
      <c r="B285" s="38">
        <f>D147</f>
        <v>0</v>
      </c>
      <c r="C285" s="38">
        <f>D101</f>
        <v>0</v>
      </c>
      <c r="D285" s="38">
        <f>IF(ISERROR(B285),C285,0)</f>
        <v>0</v>
      </c>
      <c r="E285" s="38">
        <f>MAX($B$182,B285)*C285</f>
        <v>0</v>
      </c>
      <c r="F285" s="21">
        <f>RANK(B285,B$212:B$373,1)</f>
        <v>0</v>
      </c>
      <c r="G285" s="37">
        <v>74</v>
      </c>
      <c r="H285" s="21">
        <f>F285*162+G285</f>
        <v>0</v>
      </c>
      <c r="I285" s="21">
        <f>RANK(H285,H$212:H$373,1)</f>
        <v>0</v>
      </c>
      <c r="J285" s="21">
        <f>MATCH(G285,I$212:I$373,0)</f>
        <v>0</v>
      </c>
      <c r="K285" s="38">
        <f>INDEX(B$212:B$373,J285,1)</f>
        <v>0</v>
      </c>
      <c r="L285" s="38">
        <f>L284+INDEX(C$212:C$373,J285,1)</f>
        <v>0</v>
      </c>
      <c r="M285" s="38">
        <f>M284+(K285-K284)*L284</f>
        <v>0</v>
      </c>
      <c r="N285" s="38">
        <f>IF((M284&gt;0)=(M285&gt;0),"",K285-M285/L284)</f>
        <v>0</v>
      </c>
      <c r="O285" s="17"/>
    </row>
    <row r="286" spans="1:15">
      <c r="A286" s="4" t="s">
        <v>1332</v>
      </c>
      <c r="B286" s="38">
        <f>D148</f>
        <v>0</v>
      </c>
      <c r="C286" s="38">
        <f>D102</f>
        <v>0</v>
      </c>
      <c r="D286" s="38">
        <f>IF(ISERROR(B286),C286,0)</f>
        <v>0</v>
      </c>
      <c r="E286" s="38">
        <f>MAX($B$182,B286)*C286</f>
        <v>0</v>
      </c>
      <c r="F286" s="21">
        <f>RANK(B286,B$212:B$373,1)</f>
        <v>0</v>
      </c>
      <c r="G286" s="37">
        <v>75</v>
      </c>
      <c r="H286" s="21">
        <f>F286*162+G286</f>
        <v>0</v>
      </c>
      <c r="I286" s="21">
        <f>RANK(H286,H$212:H$373,1)</f>
        <v>0</v>
      </c>
      <c r="J286" s="21">
        <f>MATCH(G286,I$212:I$373,0)</f>
        <v>0</v>
      </c>
      <c r="K286" s="38">
        <f>INDEX(B$212:B$373,J286,1)</f>
        <v>0</v>
      </c>
      <c r="L286" s="38">
        <f>L285+INDEX(C$212:C$373,J286,1)</f>
        <v>0</v>
      </c>
      <c r="M286" s="38">
        <f>M285+(K286-K285)*L285</f>
        <v>0</v>
      </c>
      <c r="N286" s="38">
        <f>IF((M285&gt;0)=(M286&gt;0),"",K286-M286/L285)</f>
        <v>0</v>
      </c>
      <c r="O286" s="17"/>
    </row>
    <row r="287" spans="1:15">
      <c r="A287" s="4" t="s">
        <v>1333</v>
      </c>
      <c r="B287" s="38">
        <f>D149</f>
        <v>0</v>
      </c>
      <c r="C287" s="38">
        <f>D103</f>
        <v>0</v>
      </c>
      <c r="D287" s="38">
        <f>IF(ISERROR(B287),C287,0)</f>
        <v>0</v>
      </c>
      <c r="E287" s="38">
        <f>MAX($B$182,B287)*C287</f>
        <v>0</v>
      </c>
      <c r="F287" s="21">
        <f>RANK(B287,B$212:B$373,1)</f>
        <v>0</v>
      </c>
      <c r="G287" s="37">
        <v>76</v>
      </c>
      <c r="H287" s="21">
        <f>F287*162+G287</f>
        <v>0</v>
      </c>
      <c r="I287" s="21">
        <f>RANK(H287,H$212:H$373,1)</f>
        <v>0</v>
      </c>
      <c r="J287" s="21">
        <f>MATCH(G287,I$212:I$373,0)</f>
        <v>0</v>
      </c>
      <c r="K287" s="38">
        <f>INDEX(B$212:B$373,J287,1)</f>
        <v>0</v>
      </c>
      <c r="L287" s="38">
        <f>L286+INDEX(C$212:C$373,J287,1)</f>
        <v>0</v>
      </c>
      <c r="M287" s="38">
        <f>M286+(K287-K286)*L286</f>
        <v>0</v>
      </c>
      <c r="N287" s="38">
        <f>IF((M286&gt;0)=(M287&gt;0),"",K287-M287/L286)</f>
        <v>0</v>
      </c>
      <c r="O287" s="17"/>
    </row>
    <row r="288" spans="1:15">
      <c r="A288" s="4" t="s">
        <v>1334</v>
      </c>
      <c r="B288" s="38">
        <f>D150</f>
        <v>0</v>
      </c>
      <c r="C288" s="38">
        <f>D104</f>
        <v>0</v>
      </c>
      <c r="D288" s="38">
        <f>IF(ISERROR(B288),C288,0)</f>
        <v>0</v>
      </c>
      <c r="E288" s="38">
        <f>MAX($B$182,B288)*C288</f>
        <v>0</v>
      </c>
      <c r="F288" s="21">
        <f>RANK(B288,B$212:B$373,1)</f>
        <v>0</v>
      </c>
      <c r="G288" s="37">
        <v>77</v>
      </c>
      <c r="H288" s="21">
        <f>F288*162+G288</f>
        <v>0</v>
      </c>
      <c r="I288" s="21">
        <f>RANK(H288,H$212:H$373,1)</f>
        <v>0</v>
      </c>
      <c r="J288" s="21">
        <f>MATCH(G288,I$212:I$373,0)</f>
        <v>0</v>
      </c>
      <c r="K288" s="38">
        <f>INDEX(B$212:B$373,J288,1)</f>
        <v>0</v>
      </c>
      <c r="L288" s="38">
        <f>L287+INDEX(C$212:C$373,J288,1)</f>
        <v>0</v>
      </c>
      <c r="M288" s="38">
        <f>M287+(K288-K287)*L287</f>
        <v>0</v>
      </c>
      <c r="N288" s="38">
        <f>IF((M287&gt;0)=(M288&gt;0),"",K288-M288/L287)</f>
        <v>0</v>
      </c>
      <c r="O288" s="17"/>
    </row>
    <row r="289" spans="1:15">
      <c r="A289" s="4" t="s">
        <v>1335</v>
      </c>
      <c r="B289" s="38">
        <f>D151</f>
        <v>0</v>
      </c>
      <c r="C289" s="38">
        <f>D105</f>
        <v>0</v>
      </c>
      <c r="D289" s="38">
        <f>IF(ISERROR(B289),C289,0)</f>
        <v>0</v>
      </c>
      <c r="E289" s="38">
        <f>MAX($B$182,B289)*C289</f>
        <v>0</v>
      </c>
      <c r="F289" s="21">
        <f>RANK(B289,B$212:B$373,1)</f>
        <v>0</v>
      </c>
      <c r="G289" s="37">
        <v>78</v>
      </c>
      <c r="H289" s="21">
        <f>F289*162+G289</f>
        <v>0</v>
      </c>
      <c r="I289" s="21">
        <f>RANK(H289,H$212:H$373,1)</f>
        <v>0</v>
      </c>
      <c r="J289" s="21">
        <f>MATCH(G289,I$212:I$373,0)</f>
        <v>0</v>
      </c>
      <c r="K289" s="38">
        <f>INDEX(B$212:B$373,J289,1)</f>
        <v>0</v>
      </c>
      <c r="L289" s="38">
        <f>L288+INDEX(C$212:C$373,J289,1)</f>
        <v>0</v>
      </c>
      <c r="M289" s="38">
        <f>M288+(K289-K288)*L288</f>
        <v>0</v>
      </c>
      <c r="N289" s="38">
        <f>IF((M288&gt;0)=(M289&gt;0),"",K289-M289/L288)</f>
        <v>0</v>
      </c>
      <c r="O289" s="17"/>
    </row>
    <row r="290" spans="1:15">
      <c r="A290" s="4" t="s">
        <v>1336</v>
      </c>
      <c r="B290" s="38">
        <f>D152</f>
        <v>0</v>
      </c>
      <c r="C290" s="38">
        <f>D106</f>
        <v>0</v>
      </c>
      <c r="D290" s="38">
        <f>IF(ISERROR(B290),C290,0)</f>
        <v>0</v>
      </c>
      <c r="E290" s="38">
        <f>MAX($B$182,B290)*C290</f>
        <v>0</v>
      </c>
      <c r="F290" s="21">
        <f>RANK(B290,B$212:B$373,1)</f>
        <v>0</v>
      </c>
      <c r="G290" s="37">
        <v>79</v>
      </c>
      <c r="H290" s="21">
        <f>F290*162+G290</f>
        <v>0</v>
      </c>
      <c r="I290" s="21">
        <f>RANK(H290,H$212:H$373,1)</f>
        <v>0</v>
      </c>
      <c r="J290" s="21">
        <f>MATCH(G290,I$212:I$373,0)</f>
        <v>0</v>
      </c>
      <c r="K290" s="38">
        <f>INDEX(B$212:B$373,J290,1)</f>
        <v>0</v>
      </c>
      <c r="L290" s="38">
        <f>L289+INDEX(C$212:C$373,J290,1)</f>
        <v>0</v>
      </c>
      <c r="M290" s="38">
        <f>M289+(K290-K289)*L289</f>
        <v>0</v>
      </c>
      <c r="N290" s="38">
        <f>IF((M289&gt;0)=(M290&gt;0),"",K290-M290/L289)</f>
        <v>0</v>
      </c>
      <c r="O290" s="17"/>
    </row>
    <row r="291" spans="1:15">
      <c r="A291" s="4" t="s">
        <v>1337</v>
      </c>
      <c r="B291" s="38">
        <f>D153</f>
        <v>0</v>
      </c>
      <c r="C291" s="38">
        <f>D107</f>
        <v>0</v>
      </c>
      <c r="D291" s="38">
        <f>IF(ISERROR(B291),C291,0)</f>
        <v>0</v>
      </c>
      <c r="E291" s="38">
        <f>MAX($B$182,B291)*C291</f>
        <v>0</v>
      </c>
      <c r="F291" s="21">
        <f>RANK(B291,B$212:B$373,1)</f>
        <v>0</v>
      </c>
      <c r="G291" s="37">
        <v>80</v>
      </c>
      <c r="H291" s="21">
        <f>F291*162+G291</f>
        <v>0</v>
      </c>
      <c r="I291" s="21">
        <f>RANK(H291,H$212:H$373,1)</f>
        <v>0</v>
      </c>
      <c r="J291" s="21">
        <f>MATCH(G291,I$212:I$373,0)</f>
        <v>0</v>
      </c>
      <c r="K291" s="38">
        <f>INDEX(B$212:B$373,J291,1)</f>
        <v>0</v>
      </c>
      <c r="L291" s="38">
        <f>L290+INDEX(C$212:C$373,J291,1)</f>
        <v>0</v>
      </c>
      <c r="M291" s="38">
        <f>M290+(K291-K290)*L290</f>
        <v>0</v>
      </c>
      <c r="N291" s="38">
        <f>IF((M290&gt;0)=(M291&gt;0),"",K291-M291/L290)</f>
        <v>0</v>
      </c>
      <c r="O291" s="17"/>
    </row>
    <row r="292" spans="1:15">
      <c r="A292" s="4" t="s">
        <v>1338</v>
      </c>
      <c r="B292" s="38">
        <f>D154</f>
        <v>0</v>
      </c>
      <c r="C292" s="38">
        <f>D108</f>
        <v>0</v>
      </c>
      <c r="D292" s="38">
        <f>IF(ISERROR(B292),C292,0)</f>
        <v>0</v>
      </c>
      <c r="E292" s="38">
        <f>MAX($B$182,B292)*C292</f>
        <v>0</v>
      </c>
      <c r="F292" s="21">
        <f>RANK(B292,B$212:B$373,1)</f>
        <v>0</v>
      </c>
      <c r="G292" s="37">
        <v>81</v>
      </c>
      <c r="H292" s="21">
        <f>F292*162+G292</f>
        <v>0</v>
      </c>
      <c r="I292" s="21">
        <f>RANK(H292,H$212:H$373,1)</f>
        <v>0</v>
      </c>
      <c r="J292" s="21">
        <f>MATCH(G292,I$212:I$373,0)</f>
        <v>0</v>
      </c>
      <c r="K292" s="38">
        <f>INDEX(B$212:B$373,J292,1)</f>
        <v>0</v>
      </c>
      <c r="L292" s="38">
        <f>L291+INDEX(C$212:C$373,J292,1)</f>
        <v>0</v>
      </c>
      <c r="M292" s="38">
        <f>M291+(K292-K291)*L291</f>
        <v>0</v>
      </c>
      <c r="N292" s="38">
        <f>IF((M291&gt;0)=(M292&gt;0),"",K292-M292/L291)</f>
        <v>0</v>
      </c>
      <c r="O292" s="17"/>
    </row>
    <row r="293" spans="1:15">
      <c r="A293" s="4" t="s">
        <v>1339</v>
      </c>
      <c r="B293" s="38">
        <f>E128</f>
        <v>0</v>
      </c>
      <c r="C293" s="38">
        <f>E82</f>
        <v>0</v>
      </c>
      <c r="D293" s="38">
        <f>IF(ISERROR(B293),C293,0)</f>
        <v>0</v>
      </c>
      <c r="E293" s="38">
        <f>MAX($B$182,B293)*C293</f>
        <v>0</v>
      </c>
      <c r="F293" s="21">
        <f>RANK(B293,B$212:B$373,1)</f>
        <v>0</v>
      </c>
      <c r="G293" s="37">
        <v>82</v>
      </c>
      <c r="H293" s="21">
        <f>F293*162+G293</f>
        <v>0</v>
      </c>
      <c r="I293" s="21">
        <f>RANK(H293,H$212:H$373,1)</f>
        <v>0</v>
      </c>
      <c r="J293" s="21">
        <f>MATCH(G293,I$212:I$373,0)</f>
        <v>0</v>
      </c>
      <c r="K293" s="38">
        <f>INDEX(B$212:B$373,J293,1)</f>
        <v>0</v>
      </c>
      <c r="L293" s="38">
        <f>L292+INDEX(C$212:C$373,J293,1)</f>
        <v>0</v>
      </c>
      <c r="M293" s="38">
        <f>M292+(K293-K292)*L292</f>
        <v>0</v>
      </c>
      <c r="N293" s="38">
        <f>IF((M292&gt;0)=(M293&gt;0),"",K293-M293/L292)</f>
        <v>0</v>
      </c>
      <c r="O293" s="17"/>
    </row>
    <row r="294" spans="1:15">
      <c r="A294" s="4" t="s">
        <v>1340</v>
      </c>
      <c r="B294" s="38">
        <f>E129</f>
        <v>0</v>
      </c>
      <c r="C294" s="38">
        <f>E83</f>
        <v>0</v>
      </c>
      <c r="D294" s="38">
        <f>IF(ISERROR(B294),C294,0)</f>
        <v>0</v>
      </c>
      <c r="E294" s="38">
        <f>MAX($B$182,B294)*C294</f>
        <v>0</v>
      </c>
      <c r="F294" s="21">
        <f>RANK(B294,B$212:B$373,1)</f>
        <v>0</v>
      </c>
      <c r="G294" s="37">
        <v>83</v>
      </c>
      <c r="H294" s="21">
        <f>F294*162+G294</f>
        <v>0</v>
      </c>
      <c r="I294" s="21">
        <f>RANK(H294,H$212:H$373,1)</f>
        <v>0</v>
      </c>
      <c r="J294" s="21">
        <f>MATCH(G294,I$212:I$373,0)</f>
        <v>0</v>
      </c>
      <c r="K294" s="38">
        <f>INDEX(B$212:B$373,J294,1)</f>
        <v>0</v>
      </c>
      <c r="L294" s="38">
        <f>L293+INDEX(C$212:C$373,J294,1)</f>
        <v>0</v>
      </c>
      <c r="M294" s="38">
        <f>M293+(K294-K293)*L293</f>
        <v>0</v>
      </c>
      <c r="N294" s="38">
        <f>IF((M293&gt;0)=(M294&gt;0),"",K294-M294/L293)</f>
        <v>0</v>
      </c>
      <c r="O294" s="17"/>
    </row>
    <row r="295" spans="1:15">
      <c r="A295" s="4" t="s">
        <v>1341</v>
      </c>
      <c r="B295" s="38">
        <f>E130</f>
        <v>0</v>
      </c>
      <c r="C295" s="38">
        <f>E84</f>
        <v>0</v>
      </c>
      <c r="D295" s="38">
        <f>IF(ISERROR(B295),C295,0)</f>
        <v>0</v>
      </c>
      <c r="E295" s="38">
        <f>MAX($B$182,B295)*C295</f>
        <v>0</v>
      </c>
      <c r="F295" s="21">
        <f>RANK(B295,B$212:B$373,1)</f>
        <v>0</v>
      </c>
      <c r="G295" s="37">
        <v>84</v>
      </c>
      <c r="H295" s="21">
        <f>F295*162+G295</f>
        <v>0</v>
      </c>
      <c r="I295" s="21">
        <f>RANK(H295,H$212:H$373,1)</f>
        <v>0</v>
      </c>
      <c r="J295" s="21">
        <f>MATCH(G295,I$212:I$373,0)</f>
        <v>0</v>
      </c>
      <c r="K295" s="38">
        <f>INDEX(B$212:B$373,J295,1)</f>
        <v>0</v>
      </c>
      <c r="L295" s="38">
        <f>L294+INDEX(C$212:C$373,J295,1)</f>
        <v>0</v>
      </c>
      <c r="M295" s="38">
        <f>M294+(K295-K294)*L294</f>
        <v>0</v>
      </c>
      <c r="N295" s="38">
        <f>IF((M294&gt;0)=(M295&gt;0),"",K295-M295/L294)</f>
        <v>0</v>
      </c>
      <c r="O295" s="17"/>
    </row>
    <row r="296" spans="1:15">
      <c r="A296" s="4" t="s">
        <v>1342</v>
      </c>
      <c r="B296" s="38">
        <f>E131</f>
        <v>0</v>
      </c>
      <c r="C296" s="38">
        <f>E85</f>
        <v>0</v>
      </c>
      <c r="D296" s="38">
        <f>IF(ISERROR(B296),C296,0)</f>
        <v>0</v>
      </c>
      <c r="E296" s="38">
        <f>MAX($B$182,B296)*C296</f>
        <v>0</v>
      </c>
      <c r="F296" s="21">
        <f>RANK(B296,B$212:B$373,1)</f>
        <v>0</v>
      </c>
      <c r="G296" s="37">
        <v>85</v>
      </c>
      <c r="H296" s="21">
        <f>F296*162+G296</f>
        <v>0</v>
      </c>
      <c r="I296" s="21">
        <f>RANK(H296,H$212:H$373,1)</f>
        <v>0</v>
      </c>
      <c r="J296" s="21">
        <f>MATCH(G296,I$212:I$373,0)</f>
        <v>0</v>
      </c>
      <c r="K296" s="38">
        <f>INDEX(B$212:B$373,J296,1)</f>
        <v>0</v>
      </c>
      <c r="L296" s="38">
        <f>L295+INDEX(C$212:C$373,J296,1)</f>
        <v>0</v>
      </c>
      <c r="M296" s="38">
        <f>M295+(K296-K295)*L295</f>
        <v>0</v>
      </c>
      <c r="N296" s="38">
        <f>IF((M295&gt;0)=(M296&gt;0),"",K296-M296/L295)</f>
        <v>0</v>
      </c>
      <c r="O296" s="17"/>
    </row>
    <row r="297" spans="1:15">
      <c r="A297" s="4" t="s">
        <v>1343</v>
      </c>
      <c r="B297" s="38">
        <f>E132</f>
        <v>0</v>
      </c>
      <c r="C297" s="38">
        <f>E86</f>
        <v>0</v>
      </c>
      <c r="D297" s="38">
        <f>IF(ISERROR(B297),C297,0)</f>
        <v>0</v>
      </c>
      <c r="E297" s="38">
        <f>MAX($B$182,B297)*C297</f>
        <v>0</v>
      </c>
      <c r="F297" s="21">
        <f>RANK(B297,B$212:B$373,1)</f>
        <v>0</v>
      </c>
      <c r="G297" s="37">
        <v>86</v>
      </c>
      <c r="H297" s="21">
        <f>F297*162+G297</f>
        <v>0</v>
      </c>
      <c r="I297" s="21">
        <f>RANK(H297,H$212:H$373,1)</f>
        <v>0</v>
      </c>
      <c r="J297" s="21">
        <f>MATCH(G297,I$212:I$373,0)</f>
        <v>0</v>
      </c>
      <c r="K297" s="38">
        <f>INDEX(B$212:B$373,J297,1)</f>
        <v>0</v>
      </c>
      <c r="L297" s="38">
        <f>L296+INDEX(C$212:C$373,J297,1)</f>
        <v>0</v>
      </c>
      <c r="M297" s="38">
        <f>M296+(K297-K296)*L296</f>
        <v>0</v>
      </c>
      <c r="N297" s="38">
        <f>IF((M296&gt;0)=(M297&gt;0),"",K297-M297/L296)</f>
        <v>0</v>
      </c>
      <c r="O297" s="17"/>
    </row>
    <row r="298" spans="1:15">
      <c r="A298" s="4" t="s">
        <v>1344</v>
      </c>
      <c r="B298" s="38">
        <f>E133</f>
        <v>0</v>
      </c>
      <c r="C298" s="38">
        <f>E87</f>
        <v>0</v>
      </c>
      <c r="D298" s="38">
        <f>IF(ISERROR(B298),C298,0)</f>
        <v>0</v>
      </c>
      <c r="E298" s="38">
        <f>MAX($B$182,B298)*C298</f>
        <v>0</v>
      </c>
      <c r="F298" s="21">
        <f>RANK(B298,B$212:B$373,1)</f>
        <v>0</v>
      </c>
      <c r="G298" s="37">
        <v>87</v>
      </c>
      <c r="H298" s="21">
        <f>F298*162+G298</f>
        <v>0</v>
      </c>
      <c r="I298" s="21">
        <f>RANK(H298,H$212:H$373,1)</f>
        <v>0</v>
      </c>
      <c r="J298" s="21">
        <f>MATCH(G298,I$212:I$373,0)</f>
        <v>0</v>
      </c>
      <c r="K298" s="38">
        <f>INDEX(B$212:B$373,J298,1)</f>
        <v>0</v>
      </c>
      <c r="L298" s="38">
        <f>L297+INDEX(C$212:C$373,J298,1)</f>
        <v>0</v>
      </c>
      <c r="M298" s="38">
        <f>M297+(K298-K297)*L297</f>
        <v>0</v>
      </c>
      <c r="N298" s="38">
        <f>IF((M297&gt;0)=(M298&gt;0),"",K298-M298/L297)</f>
        <v>0</v>
      </c>
      <c r="O298" s="17"/>
    </row>
    <row r="299" spans="1:15">
      <c r="A299" s="4" t="s">
        <v>1345</v>
      </c>
      <c r="B299" s="38">
        <f>E134</f>
        <v>0</v>
      </c>
      <c r="C299" s="38">
        <f>E88</f>
        <v>0</v>
      </c>
      <c r="D299" s="38">
        <f>IF(ISERROR(B299),C299,0)</f>
        <v>0</v>
      </c>
      <c r="E299" s="38">
        <f>MAX($B$182,B299)*C299</f>
        <v>0</v>
      </c>
      <c r="F299" s="21">
        <f>RANK(B299,B$212:B$373,1)</f>
        <v>0</v>
      </c>
      <c r="G299" s="37">
        <v>88</v>
      </c>
      <c r="H299" s="21">
        <f>F299*162+G299</f>
        <v>0</v>
      </c>
      <c r="I299" s="21">
        <f>RANK(H299,H$212:H$373,1)</f>
        <v>0</v>
      </c>
      <c r="J299" s="21">
        <f>MATCH(G299,I$212:I$373,0)</f>
        <v>0</v>
      </c>
      <c r="K299" s="38">
        <f>INDEX(B$212:B$373,J299,1)</f>
        <v>0</v>
      </c>
      <c r="L299" s="38">
        <f>L298+INDEX(C$212:C$373,J299,1)</f>
        <v>0</v>
      </c>
      <c r="M299" s="38">
        <f>M298+(K299-K298)*L298</f>
        <v>0</v>
      </c>
      <c r="N299" s="38">
        <f>IF((M298&gt;0)=(M299&gt;0),"",K299-M299/L298)</f>
        <v>0</v>
      </c>
      <c r="O299" s="17"/>
    </row>
    <row r="300" spans="1:15">
      <c r="A300" s="4" t="s">
        <v>1346</v>
      </c>
      <c r="B300" s="38">
        <f>E135</f>
        <v>0</v>
      </c>
      <c r="C300" s="38">
        <f>E89</f>
        <v>0</v>
      </c>
      <c r="D300" s="38">
        <f>IF(ISERROR(B300),C300,0)</f>
        <v>0</v>
      </c>
      <c r="E300" s="38">
        <f>MAX($B$182,B300)*C300</f>
        <v>0</v>
      </c>
      <c r="F300" s="21">
        <f>RANK(B300,B$212:B$373,1)</f>
        <v>0</v>
      </c>
      <c r="G300" s="37">
        <v>89</v>
      </c>
      <c r="H300" s="21">
        <f>F300*162+G300</f>
        <v>0</v>
      </c>
      <c r="I300" s="21">
        <f>RANK(H300,H$212:H$373,1)</f>
        <v>0</v>
      </c>
      <c r="J300" s="21">
        <f>MATCH(G300,I$212:I$373,0)</f>
        <v>0</v>
      </c>
      <c r="K300" s="38">
        <f>INDEX(B$212:B$373,J300,1)</f>
        <v>0</v>
      </c>
      <c r="L300" s="38">
        <f>L299+INDEX(C$212:C$373,J300,1)</f>
        <v>0</v>
      </c>
      <c r="M300" s="38">
        <f>M299+(K300-K299)*L299</f>
        <v>0</v>
      </c>
      <c r="N300" s="38">
        <f>IF((M299&gt;0)=(M300&gt;0),"",K300-M300/L299)</f>
        <v>0</v>
      </c>
      <c r="O300" s="17"/>
    </row>
    <row r="301" spans="1:15">
      <c r="A301" s="4" t="s">
        <v>1347</v>
      </c>
      <c r="B301" s="38">
        <f>E136</f>
        <v>0</v>
      </c>
      <c r="C301" s="38">
        <f>E90</f>
        <v>0</v>
      </c>
      <c r="D301" s="38">
        <f>IF(ISERROR(B301),C301,0)</f>
        <v>0</v>
      </c>
      <c r="E301" s="38">
        <f>MAX($B$182,B301)*C301</f>
        <v>0</v>
      </c>
      <c r="F301" s="21">
        <f>RANK(B301,B$212:B$373,1)</f>
        <v>0</v>
      </c>
      <c r="G301" s="37">
        <v>90</v>
      </c>
      <c r="H301" s="21">
        <f>F301*162+G301</f>
        <v>0</v>
      </c>
      <c r="I301" s="21">
        <f>RANK(H301,H$212:H$373,1)</f>
        <v>0</v>
      </c>
      <c r="J301" s="21">
        <f>MATCH(G301,I$212:I$373,0)</f>
        <v>0</v>
      </c>
      <c r="K301" s="38">
        <f>INDEX(B$212:B$373,J301,1)</f>
        <v>0</v>
      </c>
      <c r="L301" s="38">
        <f>L300+INDEX(C$212:C$373,J301,1)</f>
        <v>0</v>
      </c>
      <c r="M301" s="38">
        <f>M300+(K301-K300)*L300</f>
        <v>0</v>
      </c>
      <c r="N301" s="38">
        <f>IF((M300&gt;0)=(M301&gt;0),"",K301-M301/L300)</f>
        <v>0</v>
      </c>
      <c r="O301" s="17"/>
    </row>
    <row r="302" spans="1:15">
      <c r="A302" s="4" t="s">
        <v>1348</v>
      </c>
      <c r="B302" s="38">
        <f>E137</f>
        <v>0</v>
      </c>
      <c r="C302" s="38">
        <f>E91</f>
        <v>0</v>
      </c>
      <c r="D302" s="38">
        <f>IF(ISERROR(B302),C302,0)</f>
        <v>0</v>
      </c>
      <c r="E302" s="38">
        <f>MAX($B$182,B302)*C302</f>
        <v>0</v>
      </c>
      <c r="F302" s="21">
        <f>RANK(B302,B$212:B$373,1)</f>
        <v>0</v>
      </c>
      <c r="G302" s="37">
        <v>91</v>
      </c>
      <c r="H302" s="21">
        <f>F302*162+G302</f>
        <v>0</v>
      </c>
      <c r="I302" s="21">
        <f>RANK(H302,H$212:H$373,1)</f>
        <v>0</v>
      </c>
      <c r="J302" s="21">
        <f>MATCH(G302,I$212:I$373,0)</f>
        <v>0</v>
      </c>
      <c r="K302" s="38">
        <f>INDEX(B$212:B$373,J302,1)</f>
        <v>0</v>
      </c>
      <c r="L302" s="38">
        <f>L301+INDEX(C$212:C$373,J302,1)</f>
        <v>0</v>
      </c>
      <c r="M302" s="38">
        <f>M301+(K302-K301)*L301</f>
        <v>0</v>
      </c>
      <c r="N302" s="38">
        <f>IF((M301&gt;0)=(M302&gt;0),"",K302-M302/L301)</f>
        <v>0</v>
      </c>
      <c r="O302" s="17"/>
    </row>
    <row r="303" spans="1:15">
      <c r="A303" s="4" t="s">
        <v>1349</v>
      </c>
      <c r="B303" s="38">
        <f>E138</f>
        <v>0</v>
      </c>
      <c r="C303" s="38">
        <f>E92</f>
        <v>0</v>
      </c>
      <c r="D303" s="38">
        <f>IF(ISERROR(B303),C303,0)</f>
        <v>0</v>
      </c>
      <c r="E303" s="38">
        <f>MAX($B$182,B303)*C303</f>
        <v>0</v>
      </c>
      <c r="F303" s="21">
        <f>RANK(B303,B$212:B$373,1)</f>
        <v>0</v>
      </c>
      <c r="G303" s="37">
        <v>92</v>
      </c>
      <c r="H303" s="21">
        <f>F303*162+G303</f>
        <v>0</v>
      </c>
      <c r="I303" s="21">
        <f>RANK(H303,H$212:H$373,1)</f>
        <v>0</v>
      </c>
      <c r="J303" s="21">
        <f>MATCH(G303,I$212:I$373,0)</f>
        <v>0</v>
      </c>
      <c r="K303" s="38">
        <f>INDEX(B$212:B$373,J303,1)</f>
        <v>0</v>
      </c>
      <c r="L303" s="38">
        <f>L302+INDEX(C$212:C$373,J303,1)</f>
        <v>0</v>
      </c>
      <c r="M303" s="38">
        <f>M302+(K303-K302)*L302</f>
        <v>0</v>
      </c>
      <c r="N303" s="38">
        <f>IF((M302&gt;0)=(M303&gt;0),"",K303-M303/L302)</f>
        <v>0</v>
      </c>
      <c r="O303" s="17"/>
    </row>
    <row r="304" spans="1:15">
      <c r="A304" s="4" t="s">
        <v>1350</v>
      </c>
      <c r="B304" s="38">
        <f>E139</f>
        <v>0</v>
      </c>
      <c r="C304" s="38">
        <f>E93</f>
        <v>0</v>
      </c>
      <c r="D304" s="38">
        <f>IF(ISERROR(B304),C304,0)</f>
        <v>0</v>
      </c>
      <c r="E304" s="38">
        <f>MAX($B$182,B304)*C304</f>
        <v>0</v>
      </c>
      <c r="F304" s="21">
        <f>RANK(B304,B$212:B$373,1)</f>
        <v>0</v>
      </c>
      <c r="G304" s="37">
        <v>93</v>
      </c>
      <c r="H304" s="21">
        <f>F304*162+G304</f>
        <v>0</v>
      </c>
      <c r="I304" s="21">
        <f>RANK(H304,H$212:H$373,1)</f>
        <v>0</v>
      </c>
      <c r="J304" s="21">
        <f>MATCH(G304,I$212:I$373,0)</f>
        <v>0</v>
      </c>
      <c r="K304" s="38">
        <f>INDEX(B$212:B$373,J304,1)</f>
        <v>0</v>
      </c>
      <c r="L304" s="38">
        <f>L303+INDEX(C$212:C$373,J304,1)</f>
        <v>0</v>
      </c>
      <c r="M304" s="38">
        <f>M303+(K304-K303)*L303</f>
        <v>0</v>
      </c>
      <c r="N304" s="38">
        <f>IF((M303&gt;0)=(M304&gt;0),"",K304-M304/L303)</f>
        <v>0</v>
      </c>
      <c r="O304" s="17"/>
    </row>
    <row r="305" spans="1:15">
      <c r="A305" s="4" t="s">
        <v>1351</v>
      </c>
      <c r="B305" s="38">
        <f>E140</f>
        <v>0</v>
      </c>
      <c r="C305" s="38">
        <f>E94</f>
        <v>0</v>
      </c>
      <c r="D305" s="38">
        <f>IF(ISERROR(B305),C305,0)</f>
        <v>0</v>
      </c>
      <c r="E305" s="38">
        <f>MAX($B$182,B305)*C305</f>
        <v>0</v>
      </c>
      <c r="F305" s="21">
        <f>RANK(B305,B$212:B$373,1)</f>
        <v>0</v>
      </c>
      <c r="G305" s="37">
        <v>94</v>
      </c>
      <c r="H305" s="21">
        <f>F305*162+G305</f>
        <v>0</v>
      </c>
      <c r="I305" s="21">
        <f>RANK(H305,H$212:H$373,1)</f>
        <v>0</v>
      </c>
      <c r="J305" s="21">
        <f>MATCH(G305,I$212:I$373,0)</f>
        <v>0</v>
      </c>
      <c r="K305" s="38">
        <f>INDEX(B$212:B$373,J305,1)</f>
        <v>0</v>
      </c>
      <c r="L305" s="38">
        <f>L304+INDEX(C$212:C$373,J305,1)</f>
        <v>0</v>
      </c>
      <c r="M305" s="38">
        <f>M304+(K305-K304)*L304</f>
        <v>0</v>
      </c>
      <c r="N305" s="38">
        <f>IF((M304&gt;0)=(M305&gt;0),"",K305-M305/L304)</f>
        <v>0</v>
      </c>
      <c r="O305" s="17"/>
    </row>
    <row r="306" spans="1:15">
      <c r="A306" s="4" t="s">
        <v>1352</v>
      </c>
      <c r="B306" s="38">
        <f>E141</f>
        <v>0</v>
      </c>
      <c r="C306" s="38">
        <f>E95</f>
        <v>0</v>
      </c>
      <c r="D306" s="38">
        <f>IF(ISERROR(B306),C306,0)</f>
        <v>0</v>
      </c>
      <c r="E306" s="38">
        <f>MAX($B$182,B306)*C306</f>
        <v>0</v>
      </c>
      <c r="F306" s="21">
        <f>RANK(B306,B$212:B$373,1)</f>
        <v>0</v>
      </c>
      <c r="G306" s="37">
        <v>95</v>
      </c>
      <c r="H306" s="21">
        <f>F306*162+G306</f>
        <v>0</v>
      </c>
      <c r="I306" s="21">
        <f>RANK(H306,H$212:H$373,1)</f>
        <v>0</v>
      </c>
      <c r="J306" s="21">
        <f>MATCH(G306,I$212:I$373,0)</f>
        <v>0</v>
      </c>
      <c r="K306" s="38">
        <f>INDEX(B$212:B$373,J306,1)</f>
        <v>0</v>
      </c>
      <c r="L306" s="38">
        <f>L305+INDEX(C$212:C$373,J306,1)</f>
        <v>0</v>
      </c>
      <c r="M306" s="38">
        <f>M305+(K306-K305)*L305</f>
        <v>0</v>
      </c>
      <c r="N306" s="38">
        <f>IF((M305&gt;0)=(M306&gt;0),"",K306-M306/L305)</f>
        <v>0</v>
      </c>
      <c r="O306" s="17"/>
    </row>
    <row r="307" spans="1:15">
      <c r="A307" s="4" t="s">
        <v>1353</v>
      </c>
      <c r="B307" s="38">
        <f>E142</f>
        <v>0</v>
      </c>
      <c r="C307" s="38">
        <f>E96</f>
        <v>0</v>
      </c>
      <c r="D307" s="38">
        <f>IF(ISERROR(B307),C307,0)</f>
        <v>0</v>
      </c>
      <c r="E307" s="38">
        <f>MAX($B$182,B307)*C307</f>
        <v>0</v>
      </c>
      <c r="F307" s="21">
        <f>RANK(B307,B$212:B$373,1)</f>
        <v>0</v>
      </c>
      <c r="G307" s="37">
        <v>96</v>
      </c>
      <c r="H307" s="21">
        <f>F307*162+G307</f>
        <v>0</v>
      </c>
      <c r="I307" s="21">
        <f>RANK(H307,H$212:H$373,1)</f>
        <v>0</v>
      </c>
      <c r="J307" s="21">
        <f>MATCH(G307,I$212:I$373,0)</f>
        <v>0</v>
      </c>
      <c r="K307" s="38">
        <f>INDEX(B$212:B$373,J307,1)</f>
        <v>0</v>
      </c>
      <c r="L307" s="38">
        <f>L306+INDEX(C$212:C$373,J307,1)</f>
        <v>0</v>
      </c>
      <c r="M307" s="38">
        <f>M306+(K307-K306)*L306</f>
        <v>0</v>
      </c>
      <c r="N307" s="38">
        <f>IF((M306&gt;0)=(M307&gt;0),"",K307-M307/L306)</f>
        <v>0</v>
      </c>
      <c r="O307" s="17"/>
    </row>
    <row r="308" spans="1:15">
      <c r="A308" s="4" t="s">
        <v>1354</v>
      </c>
      <c r="B308" s="38">
        <f>E143</f>
        <v>0</v>
      </c>
      <c r="C308" s="38">
        <f>E97</f>
        <v>0</v>
      </c>
      <c r="D308" s="38">
        <f>IF(ISERROR(B308),C308,0)</f>
        <v>0</v>
      </c>
      <c r="E308" s="38">
        <f>MAX($B$182,B308)*C308</f>
        <v>0</v>
      </c>
      <c r="F308" s="21">
        <f>RANK(B308,B$212:B$373,1)</f>
        <v>0</v>
      </c>
      <c r="G308" s="37">
        <v>97</v>
      </c>
      <c r="H308" s="21">
        <f>F308*162+G308</f>
        <v>0</v>
      </c>
      <c r="I308" s="21">
        <f>RANK(H308,H$212:H$373,1)</f>
        <v>0</v>
      </c>
      <c r="J308" s="21">
        <f>MATCH(G308,I$212:I$373,0)</f>
        <v>0</v>
      </c>
      <c r="K308" s="38">
        <f>INDEX(B$212:B$373,J308,1)</f>
        <v>0</v>
      </c>
      <c r="L308" s="38">
        <f>L307+INDEX(C$212:C$373,J308,1)</f>
        <v>0</v>
      </c>
      <c r="M308" s="38">
        <f>M307+(K308-K307)*L307</f>
        <v>0</v>
      </c>
      <c r="N308" s="38">
        <f>IF((M307&gt;0)=(M308&gt;0),"",K308-M308/L307)</f>
        <v>0</v>
      </c>
      <c r="O308" s="17"/>
    </row>
    <row r="309" spans="1:15">
      <c r="A309" s="4" t="s">
        <v>1355</v>
      </c>
      <c r="B309" s="38">
        <f>E144</f>
        <v>0</v>
      </c>
      <c r="C309" s="38">
        <f>E98</f>
        <v>0</v>
      </c>
      <c r="D309" s="38">
        <f>IF(ISERROR(B309),C309,0)</f>
        <v>0</v>
      </c>
      <c r="E309" s="38">
        <f>MAX($B$182,B309)*C309</f>
        <v>0</v>
      </c>
      <c r="F309" s="21">
        <f>RANK(B309,B$212:B$373,1)</f>
        <v>0</v>
      </c>
      <c r="G309" s="37">
        <v>98</v>
      </c>
      <c r="H309" s="21">
        <f>F309*162+G309</f>
        <v>0</v>
      </c>
      <c r="I309" s="21">
        <f>RANK(H309,H$212:H$373,1)</f>
        <v>0</v>
      </c>
      <c r="J309" s="21">
        <f>MATCH(G309,I$212:I$373,0)</f>
        <v>0</v>
      </c>
      <c r="K309" s="38">
        <f>INDEX(B$212:B$373,J309,1)</f>
        <v>0</v>
      </c>
      <c r="L309" s="38">
        <f>L308+INDEX(C$212:C$373,J309,1)</f>
        <v>0</v>
      </c>
      <c r="M309" s="38">
        <f>M308+(K309-K308)*L308</f>
        <v>0</v>
      </c>
      <c r="N309" s="38">
        <f>IF((M308&gt;0)=(M309&gt;0),"",K309-M309/L308)</f>
        <v>0</v>
      </c>
      <c r="O309" s="17"/>
    </row>
    <row r="310" spans="1:15">
      <c r="A310" s="4" t="s">
        <v>1356</v>
      </c>
      <c r="B310" s="38">
        <f>E145</f>
        <v>0</v>
      </c>
      <c r="C310" s="38">
        <f>E99</f>
        <v>0</v>
      </c>
      <c r="D310" s="38">
        <f>IF(ISERROR(B310),C310,0)</f>
        <v>0</v>
      </c>
      <c r="E310" s="38">
        <f>MAX($B$182,B310)*C310</f>
        <v>0</v>
      </c>
      <c r="F310" s="21">
        <f>RANK(B310,B$212:B$373,1)</f>
        <v>0</v>
      </c>
      <c r="G310" s="37">
        <v>99</v>
      </c>
      <c r="H310" s="21">
        <f>F310*162+G310</f>
        <v>0</v>
      </c>
      <c r="I310" s="21">
        <f>RANK(H310,H$212:H$373,1)</f>
        <v>0</v>
      </c>
      <c r="J310" s="21">
        <f>MATCH(G310,I$212:I$373,0)</f>
        <v>0</v>
      </c>
      <c r="K310" s="38">
        <f>INDEX(B$212:B$373,J310,1)</f>
        <v>0</v>
      </c>
      <c r="L310" s="38">
        <f>L309+INDEX(C$212:C$373,J310,1)</f>
        <v>0</v>
      </c>
      <c r="M310" s="38">
        <f>M309+(K310-K309)*L309</f>
        <v>0</v>
      </c>
      <c r="N310" s="38">
        <f>IF((M309&gt;0)=(M310&gt;0),"",K310-M310/L309)</f>
        <v>0</v>
      </c>
      <c r="O310" s="17"/>
    </row>
    <row r="311" spans="1:15">
      <c r="A311" s="4" t="s">
        <v>1357</v>
      </c>
      <c r="B311" s="38">
        <f>E146</f>
        <v>0</v>
      </c>
      <c r="C311" s="38">
        <f>E100</f>
        <v>0</v>
      </c>
      <c r="D311" s="38">
        <f>IF(ISERROR(B311),C311,0)</f>
        <v>0</v>
      </c>
      <c r="E311" s="38">
        <f>MAX($B$182,B311)*C311</f>
        <v>0</v>
      </c>
      <c r="F311" s="21">
        <f>RANK(B311,B$212:B$373,1)</f>
        <v>0</v>
      </c>
      <c r="G311" s="37">
        <v>100</v>
      </c>
      <c r="H311" s="21">
        <f>F311*162+G311</f>
        <v>0</v>
      </c>
      <c r="I311" s="21">
        <f>RANK(H311,H$212:H$373,1)</f>
        <v>0</v>
      </c>
      <c r="J311" s="21">
        <f>MATCH(G311,I$212:I$373,0)</f>
        <v>0</v>
      </c>
      <c r="K311" s="38">
        <f>INDEX(B$212:B$373,J311,1)</f>
        <v>0</v>
      </c>
      <c r="L311" s="38">
        <f>L310+INDEX(C$212:C$373,J311,1)</f>
        <v>0</v>
      </c>
      <c r="M311" s="38">
        <f>M310+(K311-K310)*L310</f>
        <v>0</v>
      </c>
      <c r="N311" s="38">
        <f>IF((M310&gt;0)=(M311&gt;0),"",K311-M311/L310)</f>
        <v>0</v>
      </c>
      <c r="O311" s="17"/>
    </row>
    <row r="312" spans="1:15">
      <c r="A312" s="4" t="s">
        <v>1358</v>
      </c>
      <c r="B312" s="38">
        <f>E147</f>
        <v>0</v>
      </c>
      <c r="C312" s="38">
        <f>E101</f>
        <v>0</v>
      </c>
      <c r="D312" s="38">
        <f>IF(ISERROR(B312),C312,0)</f>
        <v>0</v>
      </c>
      <c r="E312" s="38">
        <f>MAX($B$182,B312)*C312</f>
        <v>0</v>
      </c>
      <c r="F312" s="21">
        <f>RANK(B312,B$212:B$373,1)</f>
        <v>0</v>
      </c>
      <c r="G312" s="37">
        <v>101</v>
      </c>
      <c r="H312" s="21">
        <f>F312*162+G312</f>
        <v>0</v>
      </c>
      <c r="I312" s="21">
        <f>RANK(H312,H$212:H$373,1)</f>
        <v>0</v>
      </c>
      <c r="J312" s="21">
        <f>MATCH(G312,I$212:I$373,0)</f>
        <v>0</v>
      </c>
      <c r="K312" s="38">
        <f>INDEX(B$212:B$373,J312,1)</f>
        <v>0</v>
      </c>
      <c r="L312" s="38">
        <f>L311+INDEX(C$212:C$373,J312,1)</f>
        <v>0</v>
      </c>
      <c r="M312" s="38">
        <f>M311+(K312-K311)*L311</f>
        <v>0</v>
      </c>
      <c r="N312" s="38">
        <f>IF((M311&gt;0)=(M312&gt;0),"",K312-M312/L311)</f>
        <v>0</v>
      </c>
      <c r="O312" s="17"/>
    </row>
    <row r="313" spans="1:15">
      <c r="A313" s="4" t="s">
        <v>1359</v>
      </c>
      <c r="B313" s="38">
        <f>E148</f>
        <v>0</v>
      </c>
      <c r="C313" s="38">
        <f>E102</f>
        <v>0</v>
      </c>
      <c r="D313" s="38">
        <f>IF(ISERROR(B313),C313,0)</f>
        <v>0</v>
      </c>
      <c r="E313" s="38">
        <f>MAX($B$182,B313)*C313</f>
        <v>0</v>
      </c>
      <c r="F313" s="21">
        <f>RANK(B313,B$212:B$373,1)</f>
        <v>0</v>
      </c>
      <c r="G313" s="37">
        <v>102</v>
      </c>
      <c r="H313" s="21">
        <f>F313*162+G313</f>
        <v>0</v>
      </c>
      <c r="I313" s="21">
        <f>RANK(H313,H$212:H$373,1)</f>
        <v>0</v>
      </c>
      <c r="J313" s="21">
        <f>MATCH(G313,I$212:I$373,0)</f>
        <v>0</v>
      </c>
      <c r="K313" s="38">
        <f>INDEX(B$212:B$373,J313,1)</f>
        <v>0</v>
      </c>
      <c r="L313" s="38">
        <f>L312+INDEX(C$212:C$373,J313,1)</f>
        <v>0</v>
      </c>
      <c r="M313" s="38">
        <f>M312+(K313-K312)*L312</f>
        <v>0</v>
      </c>
      <c r="N313" s="38">
        <f>IF((M312&gt;0)=(M313&gt;0),"",K313-M313/L312)</f>
        <v>0</v>
      </c>
      <c r="O313" s="17"/>
    </row>
    <row r="314" spans="1:15">
      <c r="A314" s="4" t="s">
        <v>1360</v>
      </c>
      <c r="B314" s="38">
        <f>E149</f>
        <v>0</v>
      </c>
      <c r="C314" s="38">
        <f>E103</f>
        <v>0</v>
      </c>
      <c r="D314" s="38">
        <f>IF(ISERROR(B314),C314,0)</f>
        <v>0</v>
      </c>
      <c r="E314" s="38">
        <f>MAX($B$182,B314)*C314</f>
        <v>0</v>
      </c>
      <c r="F314" s="21">
        <f>RANK(B314,B$212:B$373,1)</f>
        <v>0</v>
      </c>
      <c r="G314" s="37">
        <v>103</v>
      </c>
      <c r="H314" s="21">
        <f>F314*162+G314</f>
        <v>0</v>
      </c>
      <c r="I314" s="21">
        <f>RANK(H314,H$212:H$373,1)</f>
        <v>0</v>
      </c>
      <c r="J314" s="21">
        <f>MATCH(G314,I$212:I$373,0)</f>
        <v>0</v>
      </c>
      <c r="K314" s="38">
        <f>INDEX(B$212:B$373,J314,1)</f>
        <v>0</v>
      </c>
      <c r="L314" s="38">
        <f>L313+INDEX(C$212:C$373,J314,1)</f>
        <v>0</v>
      </c>
      <c r="M314" s="38">
        <f>M313+(K314-K313)*L313</f>
        <v>0</v>
      </c>
      <c r="N314" s="38">
        <f>IF((M313&gt;0)=(M314&gt;0),"",K314-M314/L313)</f>
        <v>0</v>
      </c>
      <c r="O314" s="17"/>
    </row>
    <row r="315" spans="1:15">
      <c r="A315" s="4" t="s">
        <v>1361</v>
      </c>
      <c r="B315" s="38">
        <f>E150</f>
        <v>0</v>
      </c>
      <c r="C315" s="38">
        <f>E104</f>
        <v>0</v>
      </c>
      <c r="D315" s="38">
        <f>IF(ISERROR(B315),C315,0)</f>
        <v>0</v>
      </c>
      <c r="E315" s="38">
        <f>MAX($B$182,B315)*C315</f>
        <v>0</v>
      </c>
      <c r="F315" s="21">
        <f>RANK(B315,B$212:B$373,1)</f>
        <v>0</v>
      </c>
      <c r="G315" s="37">
        <v>104</v>
      </c>
      <c r="H315" s="21">
        <f>F315*162+G315</f>
        <v>0</v>
      </c>
      <c r="I315" s="21">
        <f>RANK(H315,H$212:H$373,1)</f>
        <v>0</v>
      </c>
      <c r="J315" s="21">
        <f>MATCH(G315,I$212:I$373,0)</f>
        <v>0</v>
      </c>
      <c r="K315" s="38">
        <f>INDEX(B$212:B$373,J315,1)</f>
        <v>0</v>
      </c>
      <c r="L315" s="38">
        <f>L314+INDEX(C$212:C$373,J315,1)</f>
        <v>0</v>
      </c>
      <c r="M315" s="38">
        <f>M314+(K315-K314)*L314</f>
        <v>0</v>
      </c>
      <c r="N315" s="38">
        <f>IF((M314&gt;0)=(M315&gt;0),"",K315-M315/L314)</f>
        <v>0</v>
      </c>
      <c r="O315" s="17"/>
    </row>
    <row r="316" spans="1:15">
      <c r="A316" s="4" t="s">
        <v>1362</v>
      </c>
      <c r="B316" s="38">
        <f>E151</f>
        <v>0</v>
      </c>
      <c r="C316" s="38">
        <f>E105</f>
        <v>0</v>
      </c>
      <c r="D316" s="38">
        <f>IF(ISERROR(B316),C316,0)</f>
        <v>0</v>
      </c>
      <c r="E316" s="38">
        <f>MAX($B$182,B316)*C316</f>
        <v>0</v>
      </c>
      <c r="F316" s="21">
        <f>RANK(B316,B$212:B$373,1)</f>
        <v>0</v>
      </c>
      <c r="G316" s="37">
        <v>105</v>
      </c>
      <c r="H316" s="21">
        <f>F316*162+G316</f>
        <v>0</v>
      </c>
      <c r="I316" s="21">
        <f>RANK(H316,H$212:H$373,1)</f>
        <v>0</v>
      </c>
      <c r="J316" s="21">
        <f>MATCH(G316,I$212:I$373,0)</f>
        <v>0</v>
      </c>
      <c r="K316" s="38">
        <f>INDEX(B$212:B$373,J316,1)</f>
        <v>0</v>
      </c>
      <c r="L316" s="38">
        <f>L315+INDEX(C$212:C$373,J316,1)</f>
        <v>0</v>
      </c>
      <c r="M316" s="38">
        <f>M315+(K316-K315)*L315</f>
        <v>0</v>
      </c>
      <c r="N316" s="38">
        <f>IF((M315&gt;0)=(M316&gt;0),"",K316-M316/L315)</f>
        <v>0</v>
      </c>
      <c r="O316" s="17"/>
    </row>
    <row r="317" spans="1:15">
      <c r="A317" s="4" t="s">
        <v>1363</v>
      </c>
      <c r="B317" s="38">
        <f>E152</f>
        <v>0</v>
      </c>
      <c r="C317" s="38">
        <f>E106</f>
        <v>0</v>
      </c>
      <c r="D317" s="38">
        <f>IF(ISERROR(B317),C317,0)</f>
        <v>0</v>
      </c>
      <c r="E317" s="38">
        <f>MAX($B$182,B317)*C317</f>
        <v>0</v>
      </c>
      <c r="F317" s="21">
        <f>RANK(B317,B$212:B$373,1)</f>
        <v>0</v>
      </c>
      <c r="G317" s="37">
        <v>106</v>
      </c>
      <c r="H317" s="21">
        <f>F317*162+G317</f>
        <v>0</v>
      </c>
      <c r="I317" s="21">
        <f>RANK(H317,H$212:H$373,1)</f>
        <v>0</v>
      </c>
      <c r="J317" s="21">
        <f>MATCH(G317,I$212:I$373,0)</f>
        <v>0</v>
      </c>
      <c r="K317" s="38">
        <f>INDEX(B$212:B$373,J317,1)</f>
        <v>0</v>
      </c>
      <c r="L317" s="38">
        <f>L316+INDEX(C$212:C$373,J317,1)</f>
        <v>0</v>
      </c>
      <c r="M317" s="38">
        <f>M316+(K317-K316)*L316</f>
        <v>0</v>
      </c>
      <c r="N317" s="38">
        <f>IF((M316&gt;0)=(M317&gt;0),"",K317-M317/L316)</f>
        <v>0</v>
      </c>
      <c r="O317" s="17"/>
    </row>
    <row r="318" spans="1:15">
      <c r="A318" s="4" t="s">
        <v>1364</v>
      </c>
      <c r="B318" s="38">
        <f>E153</f>
        <v>0</v>
      </c>
      <c r="C318" s="38">
        <f>E107</f>
        <v>0</v>
      </c>
      <c r="D318" s="38">
        <f>IF(ISERROR(B318),C318,0)</f>
        <v>0</v>
      </c>
      <c r="E318" s="38">
        <f>MAX($B$182,B318)*C318</f>
        <v>0</v>
      </c>
      <c r="F318" s="21">
        <f>RANK(B318,B$212:B$373,1)</f>
        <v>0</v>
      </c>
      <c r="G318" s="37">
        <v>107</v>
      </c>
      <c r="H318" s="21">
        <f>F318*162+G318</f>
        <v>0</v>
      </c>
      <c r="I318" s="21">
        <f>RANK(H318,H$212:H$373,1)</f>
        <v>0</v>
      </c>
      <c r="J318" s="21">
        <f>MATCH(G318,I$212:I$373,0)</f>
        <v>0</v>
      </c>
      <c r="K318" s="38">
        <f>INDEX(B$212:B$373,J318,1)</f>
        <v>0</v>
      </c>
      <c r="L318" s="38">
        <f>L317+INDEX(C$212:C$373,J318,1)</f>
        <v>0</v>
      </c>
      <c r="M318" s="38">
        <f>M317+(K318-K317)*L317</f>
        <v>0</v>
      </c>
      <c r="N318" s="38">
        <f>IF((M317&gt;0)=(M318&gt;0),"",K318-M318/L317)</f>
        <v>0</v>
      </c>
      <c r="O318" s="17"/>
    </row>
    <row r="319" spans="1:15">
      <c r="A319" s="4" t="s">
        <v>1365</v>
      </c>
      <c r="B319" s="38">
        <f>E154</f>
        <v>0</v>
      </c>
      <c r="C319" s="38">
        <f>E108</f>
        <v>0</v>
      </c>
      <c r="D319" s="38">
        <f>IF(ISERROR(B319),C319,0)</f>
        <v>0</v>
      </c>
      <c r="E319" s="38">
        <f>MAX($B$182,B319)*C319</f>
        <v>0</v>
      </c>
      <c r="F319" s="21">
        <f>RANK(B319,B$212:B$373,1)</f>
        <v>0</v>
      </c>
      <c r="G319" s="37">
        <v>108</v>
      </c>
      <c r="H319" s="21">
        <f>F319*162+G319</f>
        <v>0</v>
      </c>
      <c r="I319" s="21">
        <f>RANK(H319,H$212:H$373,1)</f>
        <v>0</v>
      </c>
      <c r="J319" s="21">
        <f>MATCH(G319,I$212:I$373,0)</f>
        <v>0</v>
      </c>
      <c r="K319" s="38">
        <f>INDEX(B$212:B$373,J319,1)</f>
        <v>0</v>
      </c>
      <c r="L319" s="38">
        <f>L318+INDEX(C$212:C$373,J319,1)</f>
        <v>0</v>
      </c>
      <c r="M319" s="38">
        <f>M318+(K319-K318)*L318</f>
        <v>0</v>
      </c>
      <c r="N319" s="38">
        <f>IF((M318&gt;0)=(M319&gt;0),"",K319-M319/L318)</f>
        <v>0</v>
      </c>
      <c r="O319" s="17"/>
    </row>
    <row r="320" spans="1:15">
      <c r="A320" s="4" t="s">
        <v>1366</v>
      </c>
      <c r="B320" s="38">
        <f>F128</f>
        <v>0</v>
      </c>
      <c r="C320" s="38">
        <f>F82</f>
        <v>0</v>
      </c>
      <c r="D320" s="38">
        <f>IF(ISERROR(B320),C320,0)</f>
        <v>0</v>
      </c>
      <c r="E320" s="38">
        <f>MAX($B$182,B320)*C320</f>
        <v>0</v>
      </c>
      <c r="F320" s="21">
        <f>RANK(B320,B$212:B$373,1)</f>
        <v>0</v>
      </c>
      <c r="G320" s="37">
        <v>109</v>
      </c>
      <c r="H320" s="21">
        <f>F320*162+G320</f>
        <v>0</v>
      </c>
      <c r="I320" s="21">
        <f>RANK(H320,H$212:H$373,1)</f>
        <v>0</v>
      </c>
      <c r="J320" s="21">
        <f>MATCH(G320,I$212:I$373,0)</f>
        <v>0</v>
      </c>
      <c r="K320" s="38">
        <f>INDEX(B$212:B$373,J320,1)</f>
        <v>0</v>
      </c>
      <c r="L320" s="38">
        <f>L319+INDEX(C$212:C$373,J320,1)</f>
        <v>0</v>
      </c>
      <c r="M320" s="38">
        <f>M319+(K320-K319)*L319</f>
        <v>0</v>
      </c>
      <c r="N320" s="38">
        <f>IF((M319&gt;0)=(M320&gt;0),"",K320-M320/L319)</f>
        <v>0</v>
      </c>
      <c r="O320" s="17"/>
    </row>
    <row r="321" spans="1:15">
      <c r="A321" s="4" t="s">
        <v>1367</v>
      </c>
      <c r="B321" s="38">
        <f>F129</f>
        <v>0</v>
      </c>
      <c r="C321" s="38">
        <f>F83</f>
        <v>0</v>
      </c>
      <c r="D321" s="38">
        <f>IF(ISERROR(B321),C321,0)</f>
        <v>0</v>
      </c>
      <c r="E321" s="38">
        <f>MAX($B$182,B321)*C321</f>
        <v>0</v>
      </c>
      <c r="F321" s="21">
        <f>RANK(B321,B$212:B$373,1)</f>
        <v>0</v>
      </c>
      <c r="G321" s="37">
        <v>110</v>
      </c>
      <c r="H321" s="21">
        <f>F321*162+G321</f>
        <v>0</v>
      </c>
      <c r="I321" s="21">
        <f>RANK(H321,H$212:H$373,1)</f>
        <v>0</v>
      </c>
      <c r="J321" s="21">
        <f>MATCH(G321,I$212:I$373,0)</f>
        <v>0</v>
      </c>
      <c r="K321" s="38">
        <f>INDEX(B$212:B$373,J321,1)</f>
        <v>0</v>
      </c>
      <c r="L321" s="38">
        <f>L320+INDEX(C$212:C$373,J321,1)</f>
        <v>0</v>
      </c>
      <c r="M321" s="38">
        <f>M320+(K321-K320)*L320</f>
        <v>0</v>
      </c>
      <c r="N321" s="38">
        <f>IF((M320&gt;0)=(M321&gt;0),"",K321-M321/L320)</f>
        <v>0</v>
      </c>
      <c r="O321" s="17"/>
    </row>
    <row r="322" spans="1:15">
      <c r="A322" s="4" t="s">
        <v>1368</v>
      </c>
      <c r="B322" s="38">
        <f>F130</f>
        <v>0</v>
      </c>
      <c r="C322" s="38">
        <f>F84</f>
        <v>0</v>
      </c>
      <c r="D322" s="38">
        <f>IF(ISERROR(B322),C322,0)</f>
        <v>0</v>
      </c>
      <c r="E322" s="38">
        <f>MAX($B$182,B322)*C322</f>
        <v>0</v>
      </c>
      <c r="F322" s="21">
        <f>RANK(B322,B$212:B$373,1)</f>
        <v>0</v>
      </c>
      <c r="G322" s="37">
        <v>111</v>
      </c>
      <c r="H322" s="21">
        <f>F322*162+G322</f>
        <v>0</v>
      </c>
      <c r="I322" s="21">
        <f>RANK(H322,H$212:H$373,1)</f>
        <v>0</v>
      </c>
      <c r="J322" s="21">
        <f>MATCH(G322,I$212:I$373,0)</f>
        <v>0</v>
      </c>
      <c r="K322" s="38">
        <f>INDEX(B$212:B$373,J322,1)</f>
        <v>0</v>
      </c>
      <c r="L322" s="38">
        <f>L321+INDEX(C$212:C$373,J322,1)</f>
        <v>0</v>
      </c>
      <c r="M322" s="38">
        <f>M321+(K322-K321)*L321</f>
        <v>0</v>
      </c>
      <c r="N322" s="38">
        <f>IF((M321&gt;0)=(M322&gt;0),"",K322-M322/L321)</f>
        <v>0</v>
      </c>
      <c r="O322" s="17"/>
    </row>
    <row r="323" spans="1:15">
      <c r="A323" s="4" t="s">
        <v>1369</v>
      </c>
      <c r="B323" s="38">
        <f>F131</f>
        <v>0</v>
      </c>
      <c r="C323" s="38">
        <f>F85</f>
        <v>0</v>
      </c>
      <c r="D323" s="38">
        <f>IF(ISERROR(B323),C323,0)</f>
        <v>0</v>
      </c>
      <c r="E323" s="38">
        <f>MAX($B$182,B323)*C323</f>
        <v>0</v>
      </c>
      <c r="F323" s="21">
        <f>RANK(B323,B$212:B$373,1)</f>
        <v>0</v>
      </c>
      <c r="G323" s="37">
        <v>112</v>
      </c>
      <c r="H323" s="21">
        <f>F323*162+G323</f>
        <v>0</v>
      </c>
      <c r="I323" s="21">
        <f>RANK(H323,H$212:H$373,1)</f>
        <v>0</v>
      </c>
      <c r="J323" s="21">
        <f>MATCH(G323,I$212:I$373,0)</f>
        <v>0</v>
      </c>
      <c r="K323" s="38">
        <f>INDEX(B$212:B$373,J323,1)</f>
        <v>0</v>
      </c>
      <c r="L323" s="38">
        <f>L322+INDEX(C$212:C$373,J323,1)</f>
        <v>0</v>
      </c>
      <c r="M323" s="38">
        <f>M322+(K323-K322)*L322</f>
        <v>0</v>
      </c>
      <c r="N323" s="38">
        <f>IF((M322&gt;0)=(M323&gt;0),"",K323-M323/L322)</f>
        <v>0</v>
      </c>
      <c r="O323" s="17"/>
    </row>
    <row r="324" spans="1:15">
      <c r="A324" s="4" t="s">
        <v>1370</v>
      </c>
      <c r="B324" s="38">
        <f>F132</f>
        <v>0</v>
      </c>
      <c r="C324" s="38">
        <f>F86</f>
        <v>0</v>
      </c>
      <c r="D324" s="38">
        <f>IF(ISERROR(B324),C324,0)</f>
        <v>0</v>
      </c>
      <c r="E324" s="38">
        <f>MAX($B$182,B324)*C324</f>
        <v>0</v>
      </c>
      <c r="F324" s="21">
        <f>RANK(B324,B$212:B$373,1)</f>
        <v>0</v>
      </c>
      <c r="G324" s="37">
        <v>113</v>
      </c>
      <c r="H324" s="21">
        <f>F324*162+G324</f>
        <v>0</v>
      </c>
      <c r="I324" s="21">
        <f>RANK(H324,H$212:H$373,1)</f>
        <v>0</v>
      </c>
      <c r="J324" s="21">
        <f>MATCH(G324,I$212:I$373,0)</f>
        <v>0</v>
      </c>
      <c r="K324" s="38">
        <f>INDEX(B$212:B$373,J324,1)</f>
        <v>0</v>
      </c>
      <c r="L324" s="38">
        <f>L323+INDEX(C$212:C$373,J324,1)</f>
        <v>0</v>
      </c>
      <c r="M324" s="38">
        <f>M323+(K324-K323)*L323</f>
        <v>0</v>
      </c>
      <c r="N324" s="38">
        <f>IF((M323&gt;0)=(M324&gt;0),"",K324-M324/L323)</f>
        <v>0</v>
      </c>
      <c r="O324" s="17"/>
    </row>
    <row r="325" spans="1:15">
      <c r="A325" s="4" t="s">
        <v>1371</v>
      </c>
      <c r="B325" s="38">
        <f>F133</f>
        <v>0</v>
      </c>
      <c r="C325" s="38">
        <f>F87</f>
        <v>0</v>
      </c>
      <c r="D325" s="38">
        <f>IF(ISERROR(B325),C325,0)</f>
        <v>0</v>
      </c>
      <c r="E325" s="38">
        <f>MAX($B$182,B325)*C325</f>
        <v>0</v>
      </c>
      <c r="F325" s="21">
        <f>RANK(B325,B$212:B$373,1)</f>
        <v>0</v>
      </c>
      <c r="G325" s="37">
        <v>114</v>
      </c>
      <c r="H325" s="21">
        <f>F325*162+G325</f>
        <v>0</v>
      </c>
      <c r="I325" s="21">
        <f>RANK(H325,H$212:H$373,1)</f>
        <v>0</v>
      </c>
      <c r="J325" s="21">
        <f>MATCH(G325,I$212:I$373,0)</f>
        <v>0</v>
      </c>
      <c r="K325" s="38">
        <f>INDEX(B$212:B$373,J325,1)</f>
        <v>0</v>
      </c>
      <c r="L325" s="38">
        <f>L324+INDEX(C$212:C$373,J325,1)</f>
        <v>0</v>
      </c>
      <c r="M325" s="38">
        <f>M324+(K325-K324)*L324</f>
        <v>0</v>
      </c>
      <c r="N325" s="38">
        <f>IF((M324&gt;0)=(M325&gt;0),"",K325-M325/L324)</f>
        <v>0</v>
      </c>
      <c r="O325" s="17"/>
    </row>
    <row r="326" spans="1:15">
      <c r="A326" s="4" t="s">
        <v>1372</v>
      </c>
      <c r="B326" s="38">
        <f>F134</f>
        <v>0</v>
      </c>
      <c r="C326" s="38">
        <f>F88</f>
        <v>0</v>
      </c>
      <c r="D326" s="38">
        <f>IF(ISERROR(B326),C326,0)</f>
        <v>0</v>
      </c>
      <c r="E326" s="38">
        <f>MAX($B$182,B326)*C326</f>
        <v>0</v>
      </c>
      <c r="F326" s="21">
        <f>RANK(B326,B$212:B$373,1)</f>
        <v>0</v>
      </c>
      <c r="G326" s="37">
        <v>115</v>
      </c>
      <c r="H326" s="21">
        <f>F326*162+G326</f>
        <v>0</v>
      </c>
      <c r="I326" s="21">
        <f>RANK(H326,H$212:H$373,1)</f>
        <v>0</v>
      </c>
      <c r="J326" s="21">
        <f>MATCH(G326,I$212:I$373,0)</f>
        <v>0</v>
      </c>
      <c r="K326" s="38">
        <f>INDEX(B$212:B$373,J326,1)</f>
        <v>0</v>
      </c>
      <c r="L326" s="38">
        <f>L325+INDEX(C$212:C$373,J326,1)</f>
        <v>0</v>
      </c>
      <c r="M326" s="38">
        <f>M325+(K326-K325)*L325</f>
        <v>0</v>
      </c>
      <c r="N326" s="38">
        <f>IF((M325&gt;0)=(M326&gt;0),"",K326-M326/L325)</f>
        <v>0</v>
      </c>
      <c r="O326" s="17"/>
    </row>
    <row r="327" spans="1:15">
      <c r="A327" s="4" t="s">
        <v>1373</v>
      </c>
      <c r="B327" s="38">
        <f>F135</f>
        <v>0</v>
      </c>
      <c r="C327" s="38">
        <f>F89</f>
        <v>0</v>
      </c>
      <c r="D327" s="38">
        <f>IF(ISERROR(B327),C327,0)</f>
        <v>0</v>
      </c>
      <c r="E327" s="38">
        <f>MAX($B$182,B327)*C327</f>
        <v>0</v>
      </c>
      <c r="F327" s="21">
        <f>RANK(B327,B$212:B$373,1)</f>
        <v>0</v>
      </c>
      <c r="G327" s="37">
        <v>116</v>
      </c>
      <c r="H327" s="21">
        <f>F327*162+G327</f>
        <v>0</v>
      </c>
      <c r="I327" s="21">
        <f>RANK(H327,H$212:H$373,1)</f>
        <v>0</v>
      </c>
      <c r="J327" s="21">
        <f>MATCH(G327,I$212:I$373,0)</f>
        <v>0</v>
      </c>
      <c r="K327" s="38">
        <f>INDEX(B$212:B$373,J327,1)</f>
        <v>0</v>
      </c>
      <c r="L327" s="38">
        <f>L326+INDEX(C$212:C$373,J327,1)</f>
        <v>0</v>
      </c>
      <c r="M327" s="38">
        <f>M326+(K327-K326)*L326</f>
        <v>0</v>
      </c>
      <c r="N327" s="38">
        <f>IF((M326&gt;0)=(M327&gt;0),"",K327-M327/L326)</f>
        <v>0</v>
      </c>
      <c r="O327" s="17"/>
    </row>
    <row r="328" spans="1:15">
      <c r="A328" s="4" t="s">
        <v>1374</v>
      </c>
      <c r="B328" s="38">
        <f>F136</f>
        <v>0</v>
      </c>
      <c r="C328" s="38">
        <f>F90</f>
        <v>0</v>
      </c>
      <c r="D328" s="38">
        <f>IF(ISERROR(B328),C328,0)</f>
        <v>0</v>
      </c>
      <c r="E328" s="38">
        <f>MAX($B$182,B328)*C328</f>
        <v>0</v>
      </c>
      <c r="F328" s="21">
        <f>RANK(B328,B$212:B$373,1)</f>
        <v>0</v>
      </c>
      <c r="G328" s="37">
        <v>117</v>
      </c>
      <c r="H328" s="21">
        <f>F328*162+G328</f>
        <v>0</v>
      </c>
      <c r="I328" s="21">
        <f>RANK(H328,H$212:H$373,1)</f>
        <v>0</v>
      </c>
      <c r="J328" s="21">
        <f>MATCH(G328,I$212:I$373,0)</f>
        <v>0</v>
      </c>
      <c r="K328" s="38">
        <f>INDEX(B$212:B$373,J328,1)</f>
        <v>0</v>
      </c>
      <c r="L328" s="38">
        <f>L327+INDEX(C$212:C$373,J328,1)</f>
        <v>0</v>
      </c>
      <c r="M328" s="38">
        <f>M327+(K328-K327)*L327</f>
        <v>0</v>
      </c>
      <c r="N328" s="38">
        <f>IF((M327&gt;0)=(M328&gt;0),"",K328-M328/L327)</f>
        <v>0</v>
      </c>
      <c r="O328" s="17"/>
    </row>
    <row r="329" spans="1:15">
      <c r="A329" s="4" t="s">
        <v>1375</v>
      </c>
      <c r="B329" s="38">
        <f>F137</f>
        <v>0</v>
      </c>
      <c r="C329" s="38">
        <f>F91</f>
        <v>0</v>
      </c>
      <c r="D329" s="38">
        <f>IF(ISERROR(B329),C329,0)</f>
        <v>0</v>
      </c>
      <c r="E329" s="38">
        <f>MAX($B$182,B329)*C329</f>
        <v>0</v>
      </c>
      <c r="F329" s="21">
        <f>RANK(B329,B$212:B$373,1)</f>
        <v>0</v>
      </c>
      <c r="G329" s="37">
        <v>118</v>
      </c>
      <c r="H329" s="21">
        <f>F329*162+G329</f>
        <v>0</v>
      </c>
      <c r="I329" s="21">
        <f>RANK(H329,H$212:H$373,1)</f>
        <v>0</v>
      </c>
      <c r="J329" s="21">
        <f>MATCH(G329,I$212:I$373,0)</f>
        <v>0</v>
      </c>
      <c r="K329" s="38">
        <f>INDEX(B$212:B$373,J329,1)</f>
        <v>0</v>
      </c>
      <c r="L329" s="38">
        <f>L328+INDEX(C$212:C$373,J329,1)</f>
        <v>0</v>
      </c>
      <c r="M329" s="38">
        <f>M328+(K329-K328)*L328</f>
        <v>0</v>
      </c>
      <c r="N329" s="38">
        <f>IF((M328&gt;0)=(M329&gt;0),"",K329-M329/L328)</f>
        <v>0</v>
      </c>
      <c r="O329" s="17"/>
    </row>
    <row r="330" spans="1:15">
      <c r="A330" s="4" t="s">
        <v>1376</v>
      </c>
      <c r="B330" s="38">
        <f>F138</f>
        <v>0</v>
      </c>
      <c r="C330" s="38">
        <f>F92</f>
        <v>0</v>
      </c>
      <c r="D330" s="38">
        <f>IF(ISERROR(B330),C330,0)</f>
        <v>0</v>
      </c>
      <c r="E330" s="38">
        <f>MAX($B$182,B330)*C330</f>
        <v>0</v>
      </c>
      <c r="F330" s="21">
        <f>RANK(B330,B$212:B$373,1)</f>
        <v>0</v>
      </c>
      <c r="G330" s="37">
        <v>119</v>
      </c>
      <c r="H330" s="21">
        <f>F330*162+G330</f>
        <v>0</v>
      </c>
      <c r="I330" s="21">
        <f>RANK(H330,H$212:H$373,1)</f>
        <v>0</v>
      </c>
      <c r="J330" s="21">
        <f>MATCH(G330,I$212:I$373,0)</f>
        <v>0</v>
      </c>
      <c r="K330" s="38">
        <f>INDEX(B$212:B$373,J330,1)</f>
        <v>0</v>
      </c>
      <c r="L330" s="38">
        <f>L329+INDEX(C$212:C$373,J330,1)</f>
        <v>0</v>
      </c>
      <c r="M330" s="38">
        <f>M329+(K330-K329)*L329</f>
        <v>0</v>
      </c>
      <c r="N330" s="38">
        <f>IF((M329&gt;0)=(M330&gt;0),"",K330-M330/L329)</f>
        <v>0</v>
      </c>
      <c r="O330" s="17"/>
    </row>
    <row r="331" spans="1:15">
      <c r="A331" s="4" t="s">
        <v>1377</v>
      </c>
      <c r="B331" s="38">
        <f>F139</f>
        <v>0</v>
      </c>
      <c r="C331" s="38">
        <f>F93</f>
        <v>0</v>
      </c>
      <c r="D331" s="38">
        <f>IF(ISERROR(B331),C331,0)</f>
        <v>0</v>
      </c>
      <c r="E331" s="38">
        <f>MAX($B$182,B331)*C331</f>
        <v>0</v>
      </c>
      <c r="F331" s="21">
        <f>RANK(B331,B$212:B$373,1)</f>
        <v>0</v>
      </c>
      <c r="G331" s="37">
        <v>120</v>
      </c>
      <c r="H331" s="21">
        <f>F331*162+G331</f>
        <v>0</v>
      </c>
      <c r="I331" s="21">
        <f>RANK(H331,H$212:H$373,1)</f>
        <v>0</v>
      </c>
      <c r="J331" s="21">
        <f>MATCH(G331,I$212:I$373,0)</f>
        <v>0</v>
      </c>
      <c r="K331" s="38">
        <f>INDEX(B$212:B$373,J331,1)</f>
        <v>0</v>
      </c>
      <c r="L331" s="38">
        <f>L330+INDEX(C$212:C$373,J331,1)</f>
        <v>0</v>
      </c>
      <c r="M331" s="38">
        <f>M330+(K331-K330)*L330</f>
        <v>0</v>
      </c>
      <c r="N331" s="38">
        <f>IF((M330&gt;0)=(M331&gt;0),"",K331-M331/L330)</f>
        <v>0</v>
      </c>
      <c r="O331" s="17"/>
    </row>
    <row r="332" spans="1:15">
      <c r="A332" s="4" t="s">
        <v>1378</v>
      </c>
      <c r="B332" s="38">
        <f>F140</f>
        <v>0</v>
      </c>
      <c r="C332" s="38">
        <f>F94</f>
        <v>0</v>
      </c>
      <c r="D332" s="38">
        <f>IF(ISERROR(B332),C332,0)</f>
        <v>0</v>
      </c>
      <c r="E332" s="38">
        <f>MAX($B$182,B332)*C332</f>
        <v>0</v>
      </c>
      <c r="F332" s="21">
        <f>RANK(B332,B$212:B$373,1)</f>
        <v>0</v>
      </c>
      <c r="G332" s="37">
        <v>121</v>
      </c>
      <c r="H332" s="21">
        <f>F332*162+G332</f>
        <v>0</v>
      </c>
      <c r="I332" s="21">
        <f>RANK(H332,H$212:H$373,1)</f>
        <v>0</v>
      </c>
      <c r="J332" s="21">
        <f>MATCH(G332,I$212:I$373,0)</f>
        <v>0</v>
      </c>
      <c r="K332" s="38">
        <f>INDEX(B$212:B$373,J332,1)</f>
        <v>0</v>
      </c>
      <c r="L332" s="38">
        <f>L331+INDEX(C$212:C$373,J332,1)</f>
        <v>0</v>
      </c>
      <c r="M332" s="38">
        <f>M331+(K332-K331)*L331</f>
        <v>0</v>
      </c>
      <c r="N332" s="38">
        <f>IF((M331&gt;0)=(M332&gt;0),"",K332-M332/L331)</f>
        <v>0</v>
      </c>
      <c r="O332" s="17"/>
    </row>
    <row r="333" spans="1:15">
      <c r="A333" s="4" t="s">
        <v>1379</v>
      </c>
      <c r="B333" s="38">
        <f>F141</f>
        <v>0</v>
      </c>
      <c r="C333" s="38">
        <f>F95</f>
        <v>0</v>
      </c>
      <c r="D333" s="38">
        <f>IF(ISERROR(B333),C333,0)</f>
        <v>0</v>
      </c>
      <c r="E333" s="38">
        <f>MAX($B$182,B333)*C333</f>
        <v>0</v>
      </c>
      <c r="F333" s="21">
        <f>RANK(B333,B$212:B$373,1)</f>
        <v>0</v>
      </c>
      <c r="G333" s="37">
        <v>122</v>
      </c>
      <c r="H333" s="21">
        <f>F333*162+G333</f>
        <v>0</v>
      </c>
      <c r="I333" s="21">
        <f>RANK(H333,H$212:H$373,1)</f>
        <v>0</v>
      </c>
      <c r="J333" s="21">
        <f>MATCH(G333,I$212:I$373,0)</f>
        <v>0</v>
      </c>
      <c r="K333" s="38">
        <f>INDEX(B$212:B$373,J333,1)</f>
        <v>0</v>
      </c>
      <c r="L333" s="38">
        <f>L332+INDEX(C$212:C$373,J333,1)</f>
        <v>0</v>
      </c>
      <c r="M333" s="38">
        <f>M332+(K333-K332)*L332</f>
        <v>0</v>
      </c>
      <c r="N333" s="38">
        <f>IF((M332&gt;0)=(M333&gt;0),"",K333-M333/L332)</f>
        <v>0</v>
      </c>
      <c r="O333" s="17"/>
    </row>
    <row r="334" spans="1:15">
      <c r="A334" s="4" t="s">
        <v>1380</v>
      </c>
      <c r="B334" s="38">
        <f>F142</f>
        <v>0</v>
      </c>
      <c r="C334" s="38">
        <f>F96</f>
        <v>0</v>
      </c>
      <c r="D334" s="38">
        <f>IF(ISERROR(B334),C334,0)</f>
        <v>0</v>
      </c>
      <c r="E334" s="38">
        <f>MAX($B$182,B334)*C334</f>
        <v>0</v>
      </c>
      <c r="F334" s="21">
        <f>RANK(B334,B$212:B$373,1)</f>
        <v>0</v>
      </c>
      <c r="G334" s="37">
        <v>123</v>
      </c>
      <c r="H334" s="21">
        <f>F334*162+G334</f>
        <v>0</v>
      </c>
      <c r="I334" s="21">
        <f>RANK(H334,H$212:H$373,1)</f>
        <v>0</v>
      </c>
      <c r="J334" s="21">
        <f>MATCH(G334,I$212:I$373,0)</f>
        <v>0</v>
      </c>
      <c r="K334" s="38">
        <f>INDEX(B$212:B$373,J334,1)</f>
        <v>0</v>
      </c>
      <c r="L334" s="38">
        <f>L333+INDEX(C$212:C$373,J334,1)</f>
        <v>0</v>
      </c>
      <c r="M334" s="38">
        <f>M333+(K334-K333)*L333</f>
        <v>0</v>
      </c>
      <c r="N334" s="38">
        <f>IF((M333&gt;0)=(M334&gt;0),"",K334-M334/L333)</f>
        <v>0</v>
      </c>
      <c r="O334" s="17"/>
    </row>
    <row r="335" spans="1:15">
      <c r="A335" s="4" t="s">
        <v>1381</v>
      </c>
      <c r="B335" s="38">
        <f>F143</f>
        <v>0</v>
      </c>
      <c r="C335" s="38">
        <f>F97</f>
        <v>0</v>
      </c>
      <c r="D335" s="38">
        <f>IF(ISERROR(B335),C335,0)</f>
        <v>0</v>
      </c>
      <c r="E335" s="38">
        <f>MAX($B$182,B335)*C335</f>
        <v>0</v>
      </c>
      <c r="F335" s="21">
        <f>RANK(B335,B$212:B$373,1)</f>
        <v>0</v>
      </c>
      <c r="G335" s="37">
        <v>124</v>
      </c>
      <c r="H335" s="21">
        <f>F335*162+G335</f>
        <v>0</v>
      </c>
      <c r="I335" s="21">
        <f>RANK(H335,H$212:H$373,1)</f>
        <v>0</v>
      </c>
      <c r="J335" s="21">
        <f>MATCH(G335,I$212:I$373,0)</f>
        <v>0</v>
      </c>
      <c r="K335" s="38">
        <f>INDEX(B$212:B$373,J335,1)</f>
        <v>0</v>
      </c>
      <c r="L335" s="38">
        <f>L334+INDEX(C$212:C$373,J335,1)</f>
        <v>0</v>
      </c>
      <c r="M335" s="38">
        <f>M334+(K335-K334)*L334</f>
        <v>0</v>
      </c>
      <c r="N335" s="38">
        <f>IF((M334&gt;0)=(M335&gt;0),"",K335-M335/L334)</f>
        <v>0</v>
      </c>
      <c r="O335" s="17"/>
    </row>
    <row r="336" spans="1:15">
      <c r="A336" s="4" t="s">
        <v>1382</v>
      </c>
      <c r="B336" s="38">
        <f>F144</f>
        <v>0</v>
      </c>
      <c r="C336" s="38">
        <f>F98</f>
        <v>0</v>
      </c>
      <c r="D336" s="38">
        <f>IF(ISERROR(B336),C336,0)</f>
        <v>0</v>
      </c>
      <c r="E336" s="38">
        <f>MAX($B$182,B336)*C336</f>
        <v>0</v>
      </c>
      <c r="F336" s="21">
        <f>RANK(B336,B$212:B$373,1)</f>
        <v>0</v>
      </c>
      <c r="G336" s="37">
        <v>125</v>
      </c>
      <c r="H336" s="21">
        <f>F336*162+G336</f>
        <v>0</v>
      </c>
      <c r="I336" s="21">
        <f>RANK(H336,H$212:H$373,1)</f>
        <v>0</v>
      </c>
      <c r="J336" s="21">
        <f>MATCH(G336,I$212:I$373,0)</f>
        <v>0</v>
      </c>
      <c r="K336" s="38">
        <f>INDEX(B$212:B$373,J336,1)</f>
        <v>0</v>
      </c>
      <c r="L336" s="38">
        <f>L335+INDEX(C$212:C$373,J336,1)</f>
        <v>0</v>
      </c>
      <c r="M336" s="38">
        <f>M335+(K336-K335)*L335</f>
        <v>0</v>
      </c>
      <c r="N336" s="38">
        <f>IF((M335&gt;0)=(M336&gt;0),"",K336-M336/L335)</f>
        <v>0</v>
      </c>
      <c r="O336" s="17"/>
    </row>
    <row r="337" spans="1:15">
      <c r="A337" s="4" t="s">
        <v>1383</v>
      </c>
      <c r="B337" s="38">
        <f>F145</f>
        <v>0</v>
      </c>
      <c r="C337" s="38">
        <f>F99</f>
        <v>0</v>
      </c>
      <c r="D337" s="38">
        <f>IF(ISERROR(B337),C337,0)</f>
        <v>0</v>
      </c>
      <c r="E337" s="38">
        <f>MAX($B$182,B337)*C337</f>
        <v>0</v>
      </c>
      <c r="F337" s="21">
        <f>RANK(B337,B$212:B$373,1)</f>
        <v>0</v>
      </c>
      <c r="G337" s="37">
        <v>126</v>
      </c>
      <c r="H337" s="21">
        <f>F337*162+G337</f>
        <v>0</v>
      </c>
      <c r="I337" s="21">
        <f>RANK(H337,H$212:H$373,1)</f>
        <v>0</v>
      </c>
      <c r="J337" s="21">
        <f>MATCH(G337,I$212:I$373,0)</f>
        <v>0</v>
      </c>
      <c r="K337" s="38">
        <f>INDEX(B$212:B$373,J337,1)</f>
        <v>0</v>
      </c>
      <c r="L337" s="38">
        <f>L336+INDEX(C$212:C$373,J337,1)</f>
        <v>0</v>
      </c>
      <c r="M337" s="38">
        <f>M336+(K337-K336)*L336</f>
        <v>0</v>
      </c>
      <c r="N337" s="38">
        <f>IF((M336&gt;0)=(M337&gt;0),"",K337-M337/L336)</f>
        <v>0</v>
      </c>
      <c r="O337" s="17"/>
    </row>
    <row r="338" spans="1:15">
      <c r="A338" s="4" t="s">
        <v>1384</v>
      </c>
      <c r="B338" s="38">
        <f>F146</f>
        <v>0</v>
      </c>
      <c r="C338" s="38">
        <f>F100</f>
        <v>0</v>
      </c>
      <c r="D338" s="38">
        <f>IF(ISERROR(B338),C338,0)</f>
        <v>0</v>
      </c>
      <c r="E338" s="38">
        <f>MAX($B$182,B338)*C338</f>
        <v>0</v>
      </c>
      <c r="F338" s="21">
        <f>RANK(B338,B$212:B$373,1)</f>
        <v>0</v>
      </c>
      <c r="G338" s="37">
        <v>127</v>
      </c>
      <c r="H338" s="21">
        <f>F338*162+G338</f>
        <v>0</v>
      </c>
      <c r="I338" s="21">
        <f>RANK(H338,H$212:H$373,1)</f>
        <v>0</v>
      </c>
      <c r="J338" s="21">
        <f>MATCH(G338,I$212:I$373,0)</f>
        <v>0</v>
      </c>
      <c r="K338" s="38">
        <f>INDEX(B$212:B$373,J338,1)</f>
        <v>0</v>
      </c>
      <c r="L338" s="38">
        <f>L337+INDEX(C$212:C$373,J338,1)</f>
        <v>0</v>
      </c>
      <c r="M338" s="38">
        <f>M337+(K338-K337)*L337</f>
        <v>0</v>
      </c>
      <c r="N338" s="38">
        <f>IF((M337&gt;0)=(M338&gt;0),"",K338-M338/L337)</f>
        <v>0</v>
      </c>
      <c r="O338" s="17"/>
    </row>
    <row r="339" spans="1:15">
      <c r="A339" s="4" t="s">
        <v>1385</v>
      </c>
      <c r="B339" s="38">
        <f>F147</f>
        <v>0</v>
      </c>
      <c r="C339" s="38">
        <f>F101</f>
        <v>0</v>
      </c>
      <c r="D339" s="38">
        <f>IF(ISERROR(B339),C339,0)</f>
        <v>0</v>
      </c>
      <c r="E339" s="38">
        <f>MAX($B$182,B339)*C339</f>
        <v>0</v>
      </c>
      <c r="F339" s="21">
        <f>RANK(B339,B$212:B$373,1)</f>
        <v>0</v>
      </c>
      <c r="G339" s="37">
        <v>128</v>
      </c>
      <c r="H339" s="21">
        <f>F339*162+G339</f>
        <v>0</v>
      </c>
      <c r="I339" s="21">
        <f>RANK(H339,H$212:H$373,1)</f>
        <v>0</v>
      </c>
      <c r="J339" s="21">
        <f>MATCH(G339,I$212:I$373,0)</f>
        <v>0</v>
      </c>
      <c r="K339" s="38">
        <f>INDEX(B$212:B$373,J339,1)</f>
        <v>0</v>
      </c>
      <c r="L339" s="38">
        <f>L338+INDEX(C$212:C$373,J339,1)</f>
        <v>0</v>
      </c>
      <c r="M339" s="38">
        <f>M338+(K339-K338)*L338</f>
        <v>0</v>
      </c>
      <c r="N339" s="38">
        <f>IF((M338&gt;0)=(M339&gt;0),"",K339-M339/L338)</f>
        <v>0</v>
      </c>
      <c r="O339" s="17"/>
    </row>
    <row r="340" spans="1:15">
      <c r="A340" s="4" t="s">
        <v>1386</v>
      </c>
      <c r="B340" s="38">
        <f>F148</f>
        <v>0</v>
      </c>
      <c r="C340" s="38">
        <f>F102</f>
        <v>0</v>
      </c>
      <c r="D340" s="38">
        <f>IF(ISERROR(B340),C340,0)</f>
        <v>0</v>
      </c>
      <c r="E340" s="38">
        <f>MAX($B$182,B340)*C340</f>
        <v>0</v>
      </c>
      <c r="F340" s="21">
        <f>RANK(B340,B$212:B$373,1)</f>
        <v>0</v>
      </c>
      <c r="G340" s="37">
        <v>129</v>
      </c>
      <c r="H340" s="21">
        <f>F340*162+G340</f>
        <v>0</v>
      </c>
      <c r="I340" s="21">
        <f>RANK(H340,H$212:H$373,1)</f>
        <v>0</v>
      </c>
      <c r="J340" s="21">
        <f>MATCH(G340,I$212:I$373,0)</f>
        <v>0</v>
      </c>
      <c r="K340" s="38">
        <f>INDEX(B$212:B$373,J340,1)</f>
        <v>0</v>
      </c>
      <c r="L340" s="38">
        <f>L339+INDEX(C$212:C$373,J340,1)</f>
        <v>0</v>
      </c>
      <c r="M340" s="38">
        <f>M339+(K340-K339)*L339</f>
        <v>0</v>
      </c>
      <c r="N340" s="38">
        <f>IF((M339&gt;0)=(M340&gt;0),"",K340-M340/L339)</f>
        <v>0</v>
      </c>
      <c r="O340" s="17"/>
    </row>
    <row r="341" spans="1:15">
      <c r="A341" s="4" t="s">
        <v>1387</v>
      </c>
      <c r="B341" s="38">
        <f>F149</f>
        <v>0</v>
      </c>
      <c r="C341" s="38">
        <f>F103</f>
        <v>0</v>
      </c>
      <c r="D341" s="38">
        <f>IF(ISERROR(B341),C341,0)</f>
        <v>0</v>
      </c>
      <c r="E341" s="38">
        <f>MAX($B$182,B341)*C341</f>
        <v>0</v>
      </c>
      <c r="F341" s="21">
        <f>RANK(B341,B$212:B$373,1)</f>
        <v>0</v>
      </c>
      <c r="G341" s="37">
        <v>130</v>
      </c>
      <c r="H341" s="21">
        <f>F341*162+G341</f>
        <v>0</v>
      </c>
      <c r="I341" s="21">
        <f>RANK(H341,H$212:H$373,1)</f>
        <v>0</v>
      </c>
      <c r="J341" s="21">
        <f>MATCH(G341,I$212:I$373,0)</f>
        <v>0</v>
      </c>
      <c r="K341" s="38">
        <f>INDEX(B$212:B$373,J341,1)</f>
        <v>0</v>
      </c>
      <c r="L341" s="38">
        <f>L340+INDEX(C$212:C$373,J341,1)</f>
        <v>0</v>
      </c>
      <c r="M341" s="38">
        <f>M340+(K341-K340)*L340</f>
        <v>0</v>
      </c>
      <c r="N341" s="38">
        <f>IF((M340&gt;0)=(M341&gt;0),"",K341-M341/L340)</f>
        <v>0</v>
      </c>
      <c r="O341" s="17"/>
    </row>
    <row r="342" spans="1:15">
      <c r="A342" s="4" t="s">
        <v>1388</v>
      </c>
      <c r="B342" s="38">
        <f>F150</f>
        <v>0</v>
      </c>
      <c r="C342" s="38">
        <f>F104</f>
        <v>0</v>
      </c>
      <c r="D342" s="38">
        <f>IF(ISERROR(B342),C342,0)</f>
        <v>0</v>
      </c>
      <c r="E342" s="38">
        <f>MAX($B$182,B342)*C342</f>
        <v>0</v>
      </c>
      <c r="F342" s="21">
        <f>RANK(B342,B$212:B$373,1)</f>
        <v>0</v>
      </c>
      <c r="G342" s="37">
        <v>131</v>
      </c>
      <c r="H342" s="21">
        <f>F342*162+G342</f>
        <v>0</v>
      </c>
      <c r="I342" s="21">
        <f>RANK(H342,H$212:H$373,1)</f>
        <v>0</v>
      </c>
      <c r="J342" s="21">
        <f>MATCH(G342,I$212:I$373,0)</f>
        <v>0</v>
      </c>
      <c r="K342" s="38">
        <f>INDEX(B$212:B$373,J342,1)</f>
        <v>0</v>
      </c>
      <c r="L342" s="38">
        <f>L341+INDEX(C$212:C$373,J342,1)</f>
        <v>0</v>
      </c>
      <c r="M342" s="38">
        <f>M341+(K342-K341)*L341</f>
        <v>0</v>
      </c>
      <c r="N342" s="38">
        <f>IF((M341&gt;0)=(M342&gt;0),"",K342-M342/L341)</f>
        <v>0</v>
      </c>
      <c r="O342" s="17"/>
    </row>
    <row r="343" spans="1:15">
      <c r="A343" s="4" t="s">
        <v>1389</v>
      </c>
      <c r="B343" s="38">
        <f>F151</f>
        <v>0</v>
      </c>
      <c r="C343" s="38">
        <f>F105</f>
        <v>0</v>
      </c>
      <c r="D343" s="38">
        <f>IF(ISERROR(B343),C343,0)</f>
        <v>0</v>
      </c>
      <c r="E343" s="38">
        <f>MAX($B$182,B343)*C343</f>
        <v>0</v>
      </c>
      <c r="F343" s="21">
        <f>RANK(B343,B$212:B$373,1)</f>
        <v>0</v>
      </c>
      <c r="G343" s="37">
        <v>132</v>
      </c>
      <c r="H343" s="21">
        <f>F343*162+G343</f>
        <v>0</v>
      </c>
      <c r="I343" s="21">
        <f>RANK(H343,H$212:H$373,1)</f>
        <v>0</v>
      </c>
      <c r="J343" s="21">
        <f>MATCH(G343,I$212:I$373,0)</f>
        <v>0</v>
      </c>
      <c r="K343" s="38">
        <f>INDEX(B$212:B$373,J343,1)</f>
        <v>0</v>
      </c>
      <c r="L343" s="38">
        <f>L342+INDEX(C$212:C$373,J343,1)</f>
        <v>0</v>
      </c>
      <c r="M343" s="38">
        <f>M342+(K343-K342)*L342</f>
        <v>0</v>
      </c>
      <c r="N343" s="38">
        <f>IF((M342&gt;0)=(M343&gt;0),"",K343-M343/L342)</f>
        <v>0</v>
      </c>
      <c r="O343" s="17"/>
    </row>
    <row r="344" spans="1:15">
      <c r="A344" s="4" t="s">
        <v>1390</v>
      </c>
      <c r="B344" s="38">
        <f>F152</f>
        <v>0</v>
      </c>
      <c r="C344" s="38">
        <f>F106</f>
        <v>0</v>
      </c>
      <c r="D344" s="38">
        <f>IF(ISERROR(B344),C344,0)</f>
        <v>0</v>
      </c>
      <c r="E344" s="38">
        <f>MAX($B$182,B344)*C344</f>
        <v>0</v>
      </c>
      <c r="F344" s="21">
        <f>RANK(B344,B$212:B$373,1)</f>
        <v>0</v>
      </c>
      <c r="G344" s="37">
        <v>133</v>
      </c>
      <c r="H344" s="21">
        <f>F344*162+G344</f>
        <v>0</v>
      </c>
      <c r="I344" s="21">
        <f>RANK(H344,H$212:H$373,1)</f>
        <v>0</v>
      </c>
      <c r="J344" s="21">
        <f>MATCH(G344,I$212:I$373,0)</f>
        <v>0</v>
      </c>
      <c r="K344" s="38">
        <f>INDEX(B$212:B$373,J344,1)</f>
        <v>0</v>
      </c>
      <c r="L344" s="38">
        <f>L343+INDEX(C$212:C$373,J344,1)</f>
        <v>0</v>
      </c>
      <c r="M344" s="38">
        <f>M343+(K344-K343)*L343</f>
        <v>0</v>
      </c>
      <c r="N344" s="38">
        <f>IF((M343&gt;0)=(M344&gt;0),"",K344-M344/L343)</f>
        <v>0</v>
      </c>
      <c r="O344" s="17"/>
    </row>
    <row r="345" spans="1:15">
      <c r="A345" s="4" t="s">
        <v>1391</v>
      </c>
      <c r="B345" s="38">
        <f>F153</f>
        <v>0</v>
      </c>
      <c r="C345" s="38">
        <f>F107</f>
        <v>0</v>
      </c>
      <c r="D345" s="38">
        <f>IF(ISERROR(B345),C345,0)</f>
        <v>0</v>
      </c>
      <c r="E345" s="38">
        <f>MAX($B$182,B345)*C345</f>
        <v>0</v>
      </c>
      <c r="F345" s="21">
        <f>RANK(B345,B$212:B$373,1)</f>
        <v>0</v>
      </c>
      <c r="G345" s="37">
        <v>134</v>
      </c>
      <c r="H345" s="21">
        <f>F345*162+G345</f>
        <v>0</v>
      </c>
      <c r="I345" s="21">
        <f>RANK(H345,H$212:H$373,1)</f>
        <v>0</v>
      </c>
      <c r="J345" s="21">
        <f>MATCH(G345,I$212:I$373,0)</f>
        <v>0</v>
      </c>
      <c r="K345" s="38">
        <f>INDEX(B$212:B$373,J345,1)</f>
        <v>0</v>
      </c>
      <c r="L345" s="38">
        <f>L344+INDEX(C$212:C$373,J345,1)</f>
        <v>0</v>
      </c>
      <c r="M345" s="38">
        <f>M344+(K345-K344)*L344</f>
        <v>0</v>
      </c>
      <c r="N345" s="38">
        <f>IF((M344&gt;0)=(M345&gt;0),"",K345-M345/L344)</f>
        <v>0</v>
      </c>
      <c r="O345" s="17"/>
    </row>
    <row r="346" spans="1:15">
      <c r="A346" s="4" t="s">
        <v>1392</v>
      </c>
      <c r="B346" s="38">
        <f>F154</f>
        <v>0</v>
      </c>
      <c r="C346" s="38">
        <f>F108</f>
        <v>0</v>
      </c>
      <c r="D346" s="38">
        <f>IF(ISERROR(B346),C346,0)</f>
        <v>0</v>
      </c>
      <c r="E346" s="38">
        <f>MAX($B$182,B346)*C346</f>
        <v>0</v>
      </c>
      <c r="F346" s="21">
        <f>RANK(B346,B$212:B$373,1)</f>
        <v>0</v>
      </c>
      <c r="G346" s="37">
        <v>135</v>
      </c>
      <c r="H346" s="21">
        <f>F346*162+G346</f>
        <v>0</v>
      </c>
      <c r="I346" s="21">
        <f>RANK(H346,H$212:H$373,1)</f>
        <v>0</v>
      </c>
      <c r="J346" s="21">
        <f>MATCH(G346,I$212:I$373,0)</f>
        <v>0</v>
      </c>
      <c r="K346" s="38">
        <f>INDEX(B$212:B$373,J346,1)</f>
        <v>0</v>
      </c>
      <c r="L346" s="38">
        <f>L345+INDEX(C$212:C$373,J346,1)</f>
        <v>0</v>
      </c>
      <c r="M346" s="38">
        <f>M345+(K346-K345)*L345</f>
        <v>0</v>
      </c>
      <c r="N346" s="38">
        <f>IF((M345&gt;0)=(M346&gt;0),"",K346-M346/L345)</f>
        <v>0</v>
      </c>
      <c r="O346" s="17"/>
    </row>
    <row r="347" spans="1:15">
      <c r="A347" s="4" t="s">
        <v>1393</v>
      </c>
      <c r="B347" s="38">
        <f>G128</f>
        <v>0</v>
      </c>
      <c r="C347" s="38">
        <f>G82</f>
        <v>0</v>
      </c>
      <c r="D347" s="38">
        <f>IF(ISERROR(B347),C347,0)</f>
        <v>0</v>
      </c>
      <c r="E347" s="38">
        <f>MAX($B$182,B347)*C347</f>
        <v>0</v>
      </c>
      <c r="F347" s="21">
        <f>RANK(B347,B$212:B$373,1)</f>
        <v>0</v>
      </c>
      <c r="G347" s="37">
        <v>136</v>
      </c>
      <c r="H347" s="21">
        <f>F347*162+G347</f>
        <v>0</v>
      </c>
      <c r="I347" s="21">
        <f>RANK(H347,H$212:H$373,1)</f>
        <v>0</v>
      </c>
      <c r="J347" s="21">
        <f>MATCH(G347,I$212:I$373,0)</f>
        <v>0</v>
      </c>
      <c r="K347" s="38">
        <f>INDEX(B$212:B$373,J347,1)</f>
        <v>0</v>
      </c>
      <c r="L347" s="38">
        <f>L346+INDEX(C$212:C$373,J347,1)</f>
        <v>0</v>
      </c>
      <c r="M347" s="38">
        <f>M346+(K347-K346)*L346</f>
        <v>0</v>
      </c>
      <c r="N347" s="38">
        <f>IF((M346&gt;0)=(M347&gt;0),"",K347-M347/L346)</f>
        <v>0</v>
      </c>
      <c r="O347" s="17"/>
    </row>
    <row r="348" spans="1:15">
      <c r="A348" s="4" t="s">
        <v>1394</v>
      </c>
      <c r="B348" s="38">
        <f>G129</f>
        <v>0</v>
      </c>
      <c r="C348" s="38">
        <f>G83</f>
        <v>0</v>
      </c>
      <c r="D348" s="38">
        <f>IF(ISERROR(B348),C348,0)</f>
        <v>0</v>
      </c>
      <c r="E348" s="38">
        <f>MAX($B$182,B348)*C348</f>
        <v>0</v>
      </c>
      <c r="F348" s="21">
        <f>RANK(B348,B$212:B$373,1)</f>
        <v>0</v>
      </c>
      <c r="G348" s="37">
        <v>137</v>
      </c>
      <c r="H348" s="21">
        <f>F348*162+G348</f>
        <v>0</v>
      </c>
      <c r="I348" s="21">
        <f>RANK(H348,H$212:H$373,1)</f>
        <v>0</v>
      </c>
      <c r="J348" s="21">
        <f>MATCH(G348,I$212:I$373,0)</f>
        <v>0</v>
      </c>
      <c r="K348" s="38">
        <f>INDEX(B$212:B$373,J348,1)</f>
        <v>0</v>
      </c>
      <c r="L348" s="38">
        <f>L347+INDEX(C$212:C$373,J348,1)</f>
        <v>0</v>
      </c>
      <c r="M348" s="38">
        <f>M347+(K348-K347)*L347</f>
        <v>0</v>
      </c>
      <c r="N348" s="38">
        <f>IF((M347&gt;0)=(M348&gt;0),"",K348-M348/L347)</f>
        <v>0</v>
      </c>
      <c r="O348" s="17"/>
    </row>
    <row r="349" spans="1:15">
      <c r="A349" s="4" t="s">
        <v>1395</v>
      </c>
      <c r="B349" s="38">
        <f>G130</f>
        <v>0</v>
      </c>
      <c r="C349" s="38">
        <f>G84</f>
        <v>0</v>
      </c>
      <c r="D349" s="38">
        <f>IF(ISERROR(B349),C349,0)</f>
        <v>0</v>
      </c>
      <c r="E349" s="38">
        <f>MAX($B$182,B349)*C349</f>
        <v>0</v>
      </c>
      <c r="F349" s="21">
        <f>RANK(B349,B$212:B$373,1)</f>
        <v>0</v>
      </c>
      <c r="G349" s="37">
        <v>138</v>
      </c>
      <c r="H349" s="21">
        <f>F349*162+G349</f>
        <v>0</v>
      </c>
      <c r="I349" s="21">
        <f>RANK(H349,H$212:H$373,1)</f>
        <v>0</v>
      </c>
      <c r="J349" s="21">
        <f>MATCH(G349,I$212:I$373,0)</f>
        <v>0</v>
      </c>
      <c r="K349" s="38">
        <f>INDEX(B$212:B$373,J349,1)</f>
        <v>0</v>
      </c>
      <c r="L349" s="38">
        <f>L348+INDEX(C$212:C$373,J349,1)</f>
        <v>0</v>
      </c>
      <c r="M349" s="38">
        <f>M348+(K349-K348)*L348</f>
        <v>0</v>
      </c>
      <c r="N349" s="38">
        <f>IF((M348&gt;0)=(M349&gt;0),"",K349-M349/L348)</f>
        <v>0</v>
      </c>
      <c r="O349" s="17"/>
    </row>
    <row r="350" spans="1:15">
      <c r="A350" s="4" t="s">
        <v>1396</v>
      </c>
      <c r="B350" s="38">
        <f>G131</f>
        <v>0</v>
      </c>
      <c r="C350" s="38">
        <f>G85</f>
        <v>0</v>
      </c>
      <c r="D350" s="38">
        <f>IF(ISERROR(B350),C350,0)</f>
        <v>0</v>
      </c>
      <c r="E350" s="38">
        <f>MAX($B$182,B350)*C350</f>
        <v>0</v>
      </c>
      <c r="F350" s="21">
        <f>RANK(B350,B$212:B$373,1)</f>
        <v>0</v>
      </c>
      <c r="G350" s="37">
        <v>139</v>
      </c>
      <c r="H350" s="21">
        <f>F350*162+G350</f>
        <v>0</v>
      </c>
      <c r="I350" s="21">
        <f>RANK(H350,H$212:H$373,1)</f>
        <v>0</v>
      </c>
      <c r="J350" s="21">
        <f>MATCH(G350,I$212:I$373,0)</f>
        <v>0</v>
      </c>
      <c r="K350" s="38">
        <f>INDEX(B$212:B$373,J350,1)</f>
        <v>0</v>
      </c>
      <c r="L350" s="38">
        <f>L349+INDEX(C$212:C$373,J350,1)</f>
        <v>0</v>
      </c>
      <c r="M350" s="38">
        <f>M349+(K350-K349)*L349</f>
        <v>0</v>
      </c>
      <c r="N350" s="38">
        <f>IF((M349&gt;0)=(M350&gt;0),"",K350-M350/L349)</f>
        <v>0</v>
      </c>
      <c r="O350" s="17"/>
    </row>
    <row r="351" spans="1:15">
      <c r="A351" s="4" t="s">
        <v>1397</v>
      </c>
      <c r="B351" s="38">
        <f>G132</f>
        <v>0</v>
      </c>
      <c r="C351" s="38">
        <f>G86</f>
        <v>0</v>
      </c>
      <c r="D351" s="38">
        <f>IF(ISERROR(B351),C351,0)</f>
        <v>0</v>
      </c>
      <c r="E351" s="38">
        <f>MAX($B$182,B351)*C351</f>
        <v>0</v>
      </c>
      <c r="F351" s="21">
        <f>RANK(B351,B$212:B$373,1)</f>
        <v>0</v>
      </c>
      <c r="G351" s="37">
        <v>140</v>
      </c>
      <c r="H351" s="21">
        <f>F351*162+G351</f>
        <v>0</v>
      </c>
      <c r="I351" s="21">
        <f>RANK(H351,H$212:H$373,1)</f>
        <v>0</v>
      </c>
      <c r="J351" s="21">
        <f>MATCH(G351,I$212:I$373,0)</f>
        <v>0</v>
      </c>
      <c r="K351" s="38">
        <f>INDEX(B$212:B$373,J351,1)</f>
        <v>0</v>
      </c>
      <c r="L351" s="38">
        <f>L350+INDEX(C$212:C$373,J351,1)</f>
        <v>0</v>
      </c>
      <c r="M351" s="38">
        <f>M350+(K351-K350)*L350</f>
        <v>0</v>
      </c>
      <c r="N351" s="38">
        <f>IF((M350&gt;0)=(M351&gt;0),"",K351-M351/L350)</f>
        <v>0</v>
      </c>
      <c r="O351" s="17"/>
    </row>
    <row r="352" spans="1:15">
      <c r="A352" s="4" t="s">
        <v>1398</v>
      </c>
      <c r="B352" s="38">
        <f>G133</f>
        <v>0</v>
      </c>
      <c r="C352" s="38">
        <f>G87</f>
        <v>0</v>
      </c>
      <c r="D352" s="38">
        <f>IF(ISERROR(B352),C352,0)</f>
        <v>0</v>
      </c>
      <c r="E352" s="38">
        <f>MAX($B$182,B352)*C352</f>
        <v>0</v>
      </c>
      <c r="F352" s="21">
        <f>RANK(B352,B$212:B$373,1)</f>
        <v>0</v>
      </c>
      <c r="G352" s="37">
        <v>141</v>
      </c>
      <c r="H352" s="21">
        <f>F352*162+G352</f>
        <v>0</v>
      </c>
      <c r="I352" s="21">
        <f>RANK(H352,H$212:H$373,1)</f>
        <v>0</v>
      </c>
      <c r="J352" s="21">
        <f>MATCH(G352,I$212:I$373,0)</f>
        <v>0</v>
      </c>
      <c r="K352" s="38">
        <f>INDEX(B$212:B$373,J352,1)</f>
        <v>0</v>
      </c>
      <c r="L352" s="38">
        <f>L351+INDEX(C$212:C$373,J352,1)</f>
        <v>0</v>
      </c>
      <c r="M352" s="38">
        <f>M351+(K352-K351)*L351</f>
        <v>0</v>
      </c>
      <c r="N352" s="38">
        <f>IF((M351&gt;0)=(M352&gt;0),"",K352-M352/L351)</f>
        <v>0</v>
      </c>
      <c r="O352" s="17"/>
    </row>
    <row r="353" spans="1:15">
      <c r="A353" s="4" t="s">
        <v>1399</v>
      </c>
      <c r="B353" s="38">
        <f>G134</f>
        <v>0</v>
      </c>
      <c r="C353" s="38">
        <f>G88</f>
        <v>0</v>
      </c>
      <c r="D353" s="38">
        <f>IF(ISERROR(B353),C353,0)</f>
        <v>0</v>
      </c>
      <c r="E353" s="38">
        <f>MAX($B$182,B353)*C353</f>
        <v>0</v>
      </c>
      <c r="F353" s="21">
        <f>RANK(B353,B$212:B$373,1)</f>
        <v>0</v>
      </c>
      <c r="G353" s="37">
        <v>142</v>
      </c>
      <c r="H353" s="21">
        <f>F353*162+G353</f>
        <v>0</v>
      </c>
      <c r="I353" s="21">
        <f>RANK(H353,H$212:H$373,1)</f>
        <v>0</v>
      </c>
      <c r="J353" s="21">
        <f>MATCH(G353,I$212:I$373,0)</f>
        <v>0</v>
      </c>
      <c r="K353" s="38">
        <f>INDEX(B$212:B$373,J353,1)</f>
        <v>0</v>
      </c>
      <c r="L353" s="38">
        <f>L352+INDEX(C$212:C$373,J353,1)</f>
        <v>0</v>
      </c>
      <c r="M353" s="38">
        <f>M352+(K353-K352)*L352</f>
        <v>0</v>
      </c>
      <c r="N353" s="38">
        <f>IF((M352&gt;0)=(M353&gt;0),"",K353-M353/L352)</f>
        <v>0</v>
      </c>
      <c r="O353" s="17"/>
    </row>
    <row r="354" spans="1:15">
      <c r="A354" s="4" t="s">
        <v>1400</v>
      </c>
      <c r="B354" s="38">
        <f>G135</f>
        <v>0</v>
      </c>
      <c r="C354" s="38">
        <f>G89</f>
        <v>0</v>
      </c>
      <c r="D354" s="38">
        <f>IF(ISERROR(B354),C354,0)</f>
        <v>0</v>
      </c>
      <c r="E354" s="38">
        <f>MAX($B$182,B354)*C354</f>
        <v>0</v>
      </c>
      <c r="F354" s="21">
        <f>RANK(B354,B$212:B$373,1)</f>
        <v>0</v>
      </c>
      <c r="G354" s="37">
        <v>143</v>
      </c>
      <c r="H354" s="21">
        <f>F354*162+G354</f>
        <v>0</v>
      </c>
      <c r="I354" s="21">
        <f>RANK(H354,H$212:H$373,1)</f>
        <v>0</v>
      </c>
      <c r="J354" s="21">
        <f>MATCH(G354,I$212:I$373,0)</f>
        <v>0</v>
      </c>
      <c r="K354" s="38">
        <f>INDEX(B$212:B$373,J354,1)</f>
        <v>0</v>
      </c>
      <c r="L354" s="38">
        <f>L353+INDEX(C$212:C$373,J354,1)</f>
        <v>0</v>
      </c>
      <c r="M354" s="38">
        <f>M353+(K354-K353)*L353</f>
        <v>0</v>
      </c>
      <c r="N354" s="38">
        <f>IF((M353&gt;0)=(M354&gt;0),"",K354-M354/L353)</f>
        <v>0</v>
      </c>
      <c r="O354" s="17"/>
    </row>
    <row r="355" spans="1:15">
      <c r="A355" s="4" t="s">
        <v>1401</v>
      </c>
      <c r="B355" s="38">
        <f>G136</f>
        <v>0</v>
      </c>
      <c r="C355" s="38">
        <f>G90</f>
        <v>0</v>
      </c>
      <c r="D355" s="38">
        <f>IF(ISERROR(B355),C355,0)</f>
        <v>0</v>
      </c>
      <c r="E355" s="38">
        <f>MAX($B$182,B355)*C355</f>
        <v>0</v>
      </c>
      <c r="F355" s="21">
        <f>RANK(B355,B$212:B$373,1)</f>
        <v>0</v>
      </c>
      <c r="G355" s="37">
        <v>144</v>
      </c>
      <c r="H355" s="21">
        <f>F355*162+G355</f>
        <v>0</v>
      </c>
      <c r="I355" s="21">
        <f>RANK(H355,H$212:H$373,1)</f>
        <v>0</v>
      </c>
      <c r="J355" s="21">
        <f>MATCH(G355,I$212:I$373,0)</f>
        <v>0</v>
      </c>
      <c r="K355" s="38">
        <f>INDEX(B$212:B$373,J355,1)</f>
        <v>0</v>
      </c>
      <c r="L355" s="38">
        <f>L354+INDEX(C$212:C$373,J355,1)</f>
        <v>0</v>
      </c>
      <c r="M355" s="38">
        <f>M354+(K355-K354)*L354</f>
        <v>0</v>
      </c>
      <c r="N355" s="38">
        <f>IF((M354&gt;0)=(M355&gt;0),"",K355-M355/L354)</f>
        <v>0</v>
      </c>
      <c r="O355" s="17"/>
    </row>
    <row r="356" spans="1:15">
      <c r="A356" s="4" t="s">
        <v>1402</v>
      </c>
      <c r="B356" s="38">
        <f>G137</f>
        <v>0</v>
      </c>
      <c r="C356" s="38">
        <f>G91</f>
        <v>0</v>
      </c>
      <c r="D356" s="38">
        <f>IF(ISERROR(B356),C356,0)</f>
        <v>0</v>
      </c>
      <c r="E356" s="38">
        <f>MAX($B$182,B356)*C356</f>
        <v>0</v>
      </c>
      <c r="F356" s="21">
        <f>RANK(B356,B$212:B$373,1)</f>
        <v>0</v>
      </c>
      <c r="G356" s="37">
        <v>145</v>
      </c>
      <c r="H356" s="21">
        <f>F356*162+G356</f>
        <v>0</v>
      </c>
      <c r="I356" s="21">
        <f>RANK(H356,H$212:H$373,1)</f>
        <v>0</v>
      </c>
      <c r="J356" s="21">
        <f>MATCH(G356,I$212:I$373,0)</f>
        <v>0</v>
      </c>
      <c r="K356" s="38">
        <f>INDEX(B$212:B$373,J356,1)</f>
        <v>0</v>
      </c>
      <c r="L356" s="38">
        <f>L355+INDEX(C$212:C$373,J356,1)</f>
        <v>0</v>
      </c>
      <c r="M356" s="38">
        <f>M355+(K356-K355)*L355</f>
        <v>0</v>
      </c>
      <c r="N356" s="38">
        <f>IF((M355&gt;0)=(M356&gt;0),"",K356-M356/L355)</f>
        <v>0</v>
      </c>
      <c r="O356" s="17"/>
    </row>
    <row r="357" spans="1:15">
      <c r="A357" s="4" t="s">
        <v>1403</v>
      </c>
      <c r="B357" s="38">
        <f>G138</f>
        <v>0</v>
      </c>
      <c r="C357" s="38">
        <f>G92</f>
        <v>0</v>
      </c>
      <c r="D357" s="38">
        <f>IF(ISERROR(B357),C357,0)</f>
        <v>0</v>
      </c>
      <c r="E357" s="38">
        <f>MAX($B$182,B357)*C357</f>
        <v>0</v>
      </c>
      <c r="F357" s="21">
        <f>RANK(B357,B$212:B$373,1)</f>
        <v>0</v>
      </c>
      <c r="G357" s="37">
        <v>146</v>
      </c>
      <c r="H357" s="21">
        <f>F357*162+G357</f>
        <v>0</v>
      </c>
      <c r="I357" s="21">
        <f>RANK(H357,H$212:H$373,1)</f>
        <v>0</v>
      </c>
      <c r="J357" s="21">
        <f>MATCH(G357,I$212:I$373,0)</f>
        <v>0</v>
      </c>
      <c r="K357" s="38">
        <f>INDEX(B$212:B$373,J357,1)</f>
        <v>0</v>
      </c>
      <c r="L357" s="38">
        <f>L356+INDEX(C$212:C$373,J357,1)</f>
        <v>0</v>
      </c>
      <c r="M357" s="38">
        <f>M356+(K357-K356)*L356</f>
        <v>0</v>
      </c>
      <c r="N357" s="38">
        <f>IF((M356&gt;0)=(M357&gt;0),"",K357-M357/L356)</f>
        <v>0</v>
      </c>
      <c r="O357" s="17"/>
    </row>
    <row r="358" spans="1:15">
      <c r="A358" s="4" t="s">
        <v>1404</v>
      </c>
      <c r="B358" s="38">
        <f>G139</f>
        <v>0</v>
      </c>
      <c r="C358" s="38">
        <f>G93</f>
        <v>0</v>
      </c>
      <c r="D358" s="38">
        <f>IF(ISERROR(B358),C358,0)</f>
        <v>0</v>
      </c>
      <c r="E358" s="38">
        <f>MAX($B$182,B358)*C358</f>
        <v>0</v>
      </c>
      <c r="F358" s="21">
        <f>RANK(B358,B$212:B$373,1)</f>
        <v>0</v>
      </c>
      <c r="G358" s="37">
        <v>147</v>
      </c>
      <c r="H358" s="21">
        <f>F358*162+G358</f>
        <v>0</v>
      </c>
      <c r="I358" s="21">
        <f>RANK(H358,H$212:H$373,1)</f>
        <v>0</v>
      </c>
      <c r="J358" s="21">
        <f>MATCH(G358,I$212:I$373,0)</f>
        <v>0</v>
      </c>
      <c r="K358" s="38">
        <f>INDEX(B$212:B$373,J358,1)</f>
        <v>0</v>
      </c>
      <c r="L358" s="38">
        <f>L357+INDEX(C$212:C$373,J358,1)</f>
        <v>0</v>
      </c>
      <c r="M358" s="38">
        <f>M357+(K358-K357)*L357</f>
        <v>0</v>
      </c>
      <c r="N358" s="38">
        <f>IF((M357&gt;0)=(M358&gt;0),"",K358-M358/L357)</f>
        <v>0</v>
      </c>
      <c r="O358" s="17"/>
    </row>
    <row r="359" spans="1:15">
      <c r="A359" s="4" t="s">
        <v>1405</v>
      </c>
      <c r="B359" s="38">
        <f>G140</f>
        <v>0</v>
      </c>
      <c r="C359" s="38">
        <f>G94</f>
        <v>0</v>
      </c>
      <c r="D359" s="38">
        <f>IF(ISERROR(B359),C359,0)</f>
        <v>0</v>
      </c>
      <c r="E359" s="38">
        <f>MAX($B$182,B359)*C359</f>
        <v>0</v>
      </c>
      <c r="F359" s="21">
        <f>RANK(B359,B$212:B$373,1)</f>
        <v>0</v>
      </c>
      <c r="G359" s="37">
        <v>148</v>
      </c>
      <c r="H359" s="21">
        <f>F359*162+G359</f>
        <v>0</v>
      </c>
      <c r="I359" s="21">
        <f>RANK(H359,H$212:H$373,1)</f>
        <v>0</v>
      </c>
      <c r="J359" s="21">
        <f>MATCH(G359,I$212:I$373,0)</f>
        <v>0</v>
      </c>
      <c r="K359" s="38">
        <f>INDEX(B$212:B$373,J359,1)</f>
        <v>0</v>
      </c>
      <c r="L359" s="38">
        <f>L358+INDEX(C$212:C$373,J359,1)</f>
        <v>0</v>
      </c>
      <c r="M359" s="38">
        <f>M358+(K359-K358)*L358</f>
        <v>0</v>
      </c>
      <c r="N359" s="38">
        <f>IF((M358&gt;0)=(M359&gt;0),"",K359-M359/L358)</f>
        <v>0</v>
      </c>
      <c r="O359" s="17"/>
    </row>
    <row r="360" spans="1:15">
      <c r="A360" s="4" t="s">
        <v>1406</v>
      </c>
      <c r="B360" s="38">
        <f>G141</f>
        <v>0</v>
      </c>
      <c r="C360" s="38">
        <f>G95</f>
        <v>0</v>
      </c>
      <c r="D360" s="38">
        <f>IF(ISERROR(B360),C360,0)</f>
        <v>0</v>
      </c>
      <c r="E360" s="38">
        <f>MAX($B$182,B360)*C360</f>
        <v>0</v>
      </c>
      <c r="F360" s="21">
        <f>RANK(B360,B$212:B$373,1)</f>
        <v>0</v>
      </c>
      <c r="G360" s="37">
        <v>149</v>
      </c>
      <c r="H360" s="21">
        <f>F360*162+G360</f>
        <v>0</v>
      </c>
      <c r="I360" s="21">
        <f>RANK(H360,H$212:H$373,1)</f>
        <v>0</v>
      </c>
      <c r="J360" s="21">
        <f>MATCH(G360,I$212:I$373,0)</f>
        <v>0</v>
      </c>
      <c r="K360" s="38">
        <f>INDEX(B$212:B$373,J360,1)</f>
        <v>0</v>
      </c>
      <c r="L360" s="38">
        <f>L359+INDEX(C$212:C$373,J360,1)</f>
        <v>0</v>
      </c>
      <c r="M360" s="38">
        <f>M359+(K360-K359)*L359</f>
        <v>0</v>
      </c>
      <c r="N360" s="38">
        <f>IF((M359&gt;0)=(M360&gt;0),"",K360-M360/L359)</f>
        <v>0</v>
      </c>
      <c r="O360" s="17"/>
    </row>
    <row r="361" spans="1:15">
      <c r="A361" s="4" t="s">
        <v>1407</v>
      </c>
      <c r="B361" s="38">
        <f>G142</f>
        <v>0</v>
      </c>
      <c r="C361" s="38">
        <f>G96</f>
        <v>0</v>
      </c>
      <c r="D361" s="38">
        <f>IF(ISERROR(B361),C361,0)</f>
        <v>0</v>
      </c>
      <c r="E361" s="38">
        <f>MAX($B$182,B361)*C361</f>
        <v>0</v>
      </c>
      <c r="F361" s="21">
        <f>RANK(B361,B$212:B$373,1)</f>
        <v>0</v>
      </c>
      <c r="G361" s="37">
        <v>150</v>
      </c>
      <c r="H361" s="21">
        <f>F361*162+G361</f>
        <v>0</v>
      </c>
      <c r="I361" s="21">
        <f>RANK(H361,H$212:H$373,1)</f>
        <v>0</v>
      </c>
      <c r="J361" s="21">
        <f>MATCH(G361,I$212:I$373,0)</f>
        <v>0</v>
      </c>
      <c r="K361" s="38">
        <f>INDEX(B$212:B$373,J361,1)</f>
        <v>0</v>
      </c>
      <c r="L361" s="38">
        <f>L360+INDEX(C$212:C$373,J361,1)</f>
        <v>0</v>
      </c>
      <c r="M361" s="38">
        <f>M360+(K361-K360)*L360</f>
        <v>0</v>
      </c>
      <c r="N361" s="38">
        <f>IF((M360&gt;0)=(M361&gt;0),"",K361-M361/L360)</f>
        <v>0</v>
      </c>
      <c r="O361" s="17"/>
    </row>
    <row r="362" spans="1:15">
      <c r="A362" s="4" t="s">
        <v>1408</v>
      </c>
      <c r="B362" s="38">
        <f>G143</f>
        <v>0</v>
      </c>
      <c r="C362" s="38">
        <f>G97</f>
        <v>0</v>
      </c>
      <c r="D362" s="38">
        <f>IF(ISERROR(B362),C362,0)</f>
        <v>0</v>
      </c>
      <c r="E362" s="38">
        <f>MAX($B$182,B362)*C362</f>
        <v>0</v>
      </c>
      <c r="F362" s="21">
        <f>RANK(B362,B$212:B$373,1)</f>
        <v>0</v>
      </c>
      <c r="G362" s="37">
        <v>151</v>
      </c>
      <c r="H362" s="21">
        <f>F362*162+G362</f>
        <v>0</v>
      </c>
      <c r="I362" s="21">
        <f>RANK(H362,H$212:H$373,1)</f>
        <v>0</v>
      </c>
      <c r="J362" s="21">
        <f>MATCH(G362,I$212:I$373,0)</f>
        <v>0</v>
      </c>
      <c r="K362" s="38">
        <f>INDEX(B$212:B$373,J362,1)</f>
        <v>0</v>
      </c>
      <c r="L362" s="38">
        <f>L361+INDEX(C$212:C$373,J362,1)</f>
        <v>0</v>
      </c>
      <c r="M362" s="38">
        <f>M361+(K362-K361)*L361</f>
        <v>0</v>
      </c>
      <c r="N362" s="38">
        <f>IF((M361&gt;0)=(M362&gt;0),"",K362-M362/L361)</f>
        <v>0</v>
      </c>
      <c r="O362" s="17"/>
    </row>
    <row r="363" spans="1:15">
      <c r="A363" s="4" t="s">
        <v>1409</v>
      </c>
      <c r="B363" s="38">
        <f>G144</f>
        <v>0</v>
      </c>
      <c r="C363" s="38">
        <f>G98</f>
        <v>0</v>
      </c>
      <c r="D363" s="38">
        <f>IF(ISERROR(B363),C363,0)</f>
        <v>0</v>
      </c>
      <c r="E363" s="38">
        <f>MAX($B$182,B363)*C363</f>
        <v>0</v>
      </c>
      <c r="F363" s="21">
        <f>RANK(B363,B$212:B$373,1)</f>
        <v>0</v>
      </c>
      <c r="G363" s="37">
        <v>152</v>
      </c>
      <c r="H363" s="21">
        <f>F363*162+G363</f>
        <v>0</v>
      </c>
      <c r="I363" s="21">
        <f>RANK(H363,H$212:H$373,1)</f>
        <v>0</v>
      </c>
      <c r="J363" s="21">
        <f>MATCH(G363,I$212:I$373,0)</f>
        <v>0</v>
      </c>
      <c r="K363" s="38">
        <f>INDEX(B$212:B$373,J363,1)</f>
        <v>0</v>
      </c>
      <c r="L363" s="38">
        <f>L362+INDEX(C$212:C$373,J363,1)</f>
        <v>0</v>
      </c>
      <c r="M363" s="38">
        <f>M362+(K363-K362)*L362</f>
        <v>0</v>
      </c>
      <c r="N363" s="38">
        <f>IF((M362&gt;0)=(M363&gt;0),"",K363-M363/L362)</f>
        <v>0</v>
      </c>
      <c r="O363" s="17"/>
    </row>
    <row r="364" spans="1:15">
      <c r="A364" s="4" t="s">
        <v>1410</v>
      </c>
      <c r="B364" s="38">
        <f>G145</f>
        <v>0</v>
      </c>
      <c r="C364" s="38">
        <f>G99</f>
        <v>0</v>
      </c>
      <c r="D364" s="38">
        <f>IF(ISERROR(B364),C364,0)</f>
        <v>0</v>
      </c>
      <c r="E364" s="38">
        <f>MAX($B$182,B364)*C364</f>
        <v>0</v>
      </c>
      <c r="F364" s="21">
        <f>RANK(B364,B$212:B$373,1)</f>
        <v>0</v>
      </c>
      <c r="G364" s="37">
        <v>153</v>
      </c>
      <c r="H364" s="21">
        <f>F364*162+G364</f>
        <v>0</v>
      </c>
      <c r="I364" s="21">
        <f>RANK(H364,H$212:H$373,1)</f>
        <v>0</v>
      </c>
      <c r="J364" s="21">
        <f>MATCH(G364,I$212:I$373,0)</f>
        <v>0</v>
      </c>
      <c r="K364" s="38">
        <f>INDEX(B$212:B$373,J364,1)</f>
        <v>0</v>
      </c>
      <c r="L364" s="38">
        <f>L363+INDEX(C$212:C$373,J364,1)</f>
        <v>0</v>
      </c>
      <c r="M364" s="38">
        <f>M363+(K364-K363)*L363</f>
        <v>0</v>
      </c>
      <c r="N364" s="38">
        <f>IF((M363&gt;0)=(M364&gt;0),"",K364-M364/L363)</f>
        <v>0</v>
      </c>
      <c r="O364" s="17"/>
    </row>
    <row r="365" spans="1:15">
      <c r="A365" s="4" t="s">
        <v>1411</v>
      </c>
      <c r="B365" s="38">
        <f>G146</f>
        <v>0</v>
      </c>
      <c r="C365" s="38">
        <f>G100</f>
        <v>0</v>
      </c>
      <c r="D365" s="38">
        <f>IF(ISERROR(B365),C365,0)</f>
        <v>0</v>
      </c>
      <c r="E365" s="38">
        <f>MAX($B$182,B365)*C365</f>
        <v>0</v>
      </c>
      <c r="F365" s="21">
        <f>RANK(B365,B$212:B$373,1)</f>
        <v>0</v>
      </c>
      <c r="G365" s="37">
        <v>154</v>
      </c>
      <c r="H365" s="21">
        <f>F365*162+G365</f>
        <v>0</v>
      </c>
      <c r="I365" s="21">
        <f>RANK(H365,H$212:H$373,1)</f>
        <v>0</v>
      </c>
      <c r="J365" s="21">
        <f>MATCH(G365,I$212:I$373,0)</f>
        <v>0</v>
      </c>
      <c r="K365" s="38">
        <f>INDEX(B$212:B$373,J365,1)</f>
        <v>0</v>
      </c>
      <c r="L365" s="38">
        <f>L364+INDEX(C$212:C$373,J365,1)</f>
        <v>0</v>
      </c>
      <c r="M365" s="38">
        <f>M364+(K365-K364)*L364</f>
        <v>0</v>
      </c>
      <c r="N365" s="38">
        <f>IF((M364&gt;0)=(M365&gt;0),"",K365-M365/L364)</f>
        <v>0</v>
      </c>
      <c r="O365" s="17"/>
    </row>
    <row r="366" spans="1:15">
      <c r="A366" s="4" t="s">
        <v>1412</v>
      </c>
      <c r="B366" s="38">
        <f>G147</f>
        <v>0</v>
      </c>
      <c r="C366" s="38">
        <f>G101</f>
        <v>0</v>
      </c>
      <c r="D366" s="38">
        <f>IF(ISERROR(B366),C366,0)</f>
        <v>0</v>
      </c>
      <c r="E366" s="38">
        <f>MAX($B$182,B366)*C366</f>
        <v>0</v>
      </c>
      <c r="F366" s="21">
        <f>RANK(B366,B$212:B$373,1)</f>
        <v>0</v>
      </c>
      <c r="G366" s="37">
        <v>155</v>
      </c>
      <c r="H366" s="21">
        <f>F366*162+G366</f>
        <v>0</v>
      </c>
      <c r="I366" s="21">
        <f>RANK(H366,H$212:H$373,1)</f>
        <v>0</v>
      </c>
      <c r="J366" s="21">
        <f>MATCH(G366,I$212:I$373,0)</f>
        <v>0</v>
      </c>
      <c r="K366" s="38">
        <f>INDEX(B$212:B$373,J366,1)</f>
        <v>0</v>
      </c>
      <c r="L366" s="38">
        <f>L365+INDEX(C$212:C$373,J366,1)</f>
        <v>0</v>
      </c>
      <c r="M366" s="38">
        <f>M365+(K366-K365)*L365</f>
        <v>0</v>
      </c>
      <c r="N366" s="38">
        <f>IF((M365&gt;0)=(M366&gt;0),"",K366-M366/L365)</f>
        <v>0</v>
      </c>
      <c r="O366" s="17"/>
    </row>
    <row r="367" spans="1:15">
      <c r="A367" s="4" t="s">
        <v>1413</v>
      </c>
      <c r="B367" s="38">
        <f>G148</f>
        <v>0</v>
      </c>
      <c r="C367" s="38">
        <f>G102</f>
        <v>0</v>
      </c>
      <c r="D367" s="38">
        <f>IF(ISERROR(B367),C367,0)</f>
        <v>0</v>
      </c>
      <c r="E367" s="38">
        <f>MAX($B$182,B367)*C367</f>
        <v>0</v>
      </c>
      <c r="F367" s="21">
        <f>RANK(B367,B$212:B$373,1)</f>
        <v>0</v>
      </c>
      <c r="G367" s="37">
        <v>156</v>
      </c>
      <c r="H367" s="21">
        <f>F367*162+G367</f>
        <v>0</v>
      </c>
      <c r="I367" s="21">
        <f>RANK(H367,H$212:H$373,1)</f>
        <v>0</v>
      </c>
      <c r="J367" s="21">
        <f>MATCH(G367,I$212:I$373,0)</f>
        <v>0</v>
      </c>
      <c r="K367" s="38">
        <f>INDEX(B$212:B$373,J367,1)</f>
        <v>0</v>
      </c>
      <c r="L367" s="38">
        <f>L366+INDEX(C$212:C$373,J367,1)</f>
        <v>0</v>
      </c>
      <c r="M367" s="38">
        <f>M366+(K367-K366)*L366</f>
        <v>0</v>
      </c>
      <c r="N367" s="38">
        <f>IF((M366&gt;0)=(M367&gt;0),"",K367-M367/L366)</f>
        <v>0</v>
      </c>
      <c r="O367" s="17"/>
    </row>
    <row r="368" spans="1:15">
      <c r="A368" s="4" t="s">
        <v>1414</v>
      </c>
      <c r="B368" s="38">
        <f>G149</f>
        <v>0</v>
      </c>
      <c r="C368" s="38">
        <f>G103</f>
        <v>0</v>
      </c>
      <c r="D368" s="38">
        <f>IF(ISERROR(B368),C368,0)</f>
        <v>0</v>
      </c>
      <c r="E368" s="38">
        <f>MAX($B$182,B368)*C368</f>
        <v>0</v>
      </c>
      <c r="F368" s="21">
        <f>RANK(B368,B$212:B$373,1)</f>
        <v>0</v>
      </c>
      <c r="G368" s="37">
        <v>157</v>
      </c>
      <c r="H368" s="21">
        <f>F368*162+G368</f>
        <v>0</v>
      </c>
      <c r="I368" s="21">
        <f>RANK(H368,H$212:H$373,1)</f>
        <v>0</v>
      </c>
      <c r="J368" s="21">
        <f>MATCH(G368,I$212:I$373,0)</f>
        <v>0</v>
      </c>
      <c r="K368" s="38">
        <f>INDEX(B$212:B$373,J368,1)</f>
        <v>0</v>
      </c>
      <c r="L368" s="38">
        <f>L367+INDEX(C$212:C$373,J368,1)</f>
        <v>0</v>
      </c>
      <c r="M368" s="38">
        <f>M367+(K368-K367)*L367</f>
        <v>0</v>
      </c>
      <c r="N368" s="38">
        <f>IF((M367&gt;0)=(M368&gt;0),"",K368-M368/L367)</f>
        <v>0</v>
      </c>
      <c r="O368" s="17"/>
    </row>
    <row r="369" spans="1:15">
      <c r="A369" s="4" t="s">
        <v>1415</v>
      </c>
      <c r="B369" s="38">
        <f>G150</f>
        <v>0</v>
      </c>
      <c r="C369" s="38">
        <f>G104</f>
        <v>0</v>
      </c>
      <c r="D369" s="38">
        <f>IF(ISERROR(B369),C369,0)</f>
        <v>0</v>
      </c>
      <c r="E369" s="38">
        <f>MAX($B$182,B369)*C369</f>
        <v>0</v>
      </c>
      <c r="F369" s="21">
        <f>RANK(B369,B$212:B$373,1)</f>
        <v>0</v>
      </c>
      <c r="G369" s="37">
        <v>158</v>
      </c>
      <c r="H369" s="21">
        <f>F369*162+G369</f>
        <v>0</v>
      </c>
      <c r="I369" s="21">
        <f>RANK(H369,H$212:H$373,1)</f>
        <v>0</v>
      </c>
      <c r="J369" s="21">
        <f>MATCH(G369,I$212:I$373,0)</f>
        <v>0</v>
      </c>
      <c r="K369" s="38">
        <f>INDEX(B$212:B$373,J369,1)</f>
        <v>0</v>
      </c>
      <c r="L369" s="38">
        <f>L368+INDEX(C$212:C$373,J369,1)</f>
        <v>0</v>
      </c>
      <c r="M369" s="38">
        <f>M368+(K369-K368)*L368</f>
        <v>0</v>
      </c>
      <c r="N369" s="38">
        <f>IF((M368&gt;0)=(M369&gt;0),"",K369-M369/L368)</f>
        <v>0</v>
      </c>
      <c r="O369" s="17"/>
    </row>
    <row r="370" spans="1:15">
      <c r="A370" s="4" t="s">
        <v>1416</v>
      </c>
      <c r="B370" s="38">
        <f>G151</f>
        <v>0</v>
      </c>
      <c r="C370" s="38">
        <f>G105</f>
        <v>0</v>
      </c>
      <c r="D370" s="38">
        <f>IF(ISERROR(B370),C370,0)</f>
        <v>0</v>
      </c>
      <c r="E370" s="38">
        <f>MAX($B$182,B370)*C370</f>
        <v>0</v>
      </c>
      <c r="F370" s="21">
        <f>RANK(B370,B$212:B$373,1)</f>
        <v>0</v>
      </c>
      <c r="G370" s="37">
        <v>159</v>
      </c>
      <c r="H370" s="21">
        <f>F370*162+G370</f>
        <v>0</v>
      </c>
      <c r="I370" s="21">
        <f>RANK(H370,H$212:H$373,1)</f>
        <v>0</v>
      </c>
      <c r="J370" s="21">
        <f>MATCH(G370,I$212:I$373,0)</f>
        <v>0</v>
      </c>
      <c r="K370" s="38">
        <f>INDEX(B$212:B$373,J370,1)</f>
        <v>0</v>
      </c>
      <c r="L370" s="38">
        <f>L369+INDEX(C$212:C$373,J370,1)</f>
        <v>0</v>
      </c>
      <c r="M370" s="38">
        <f>M369+(K370-K369)*L369</f>
        <v>0</v>
      </c>
      <c r="N370" s="38">
        <f>IF((M369&gt;0)=(M370&gt;0),"",K370-M370/L369)</f>
        <v>0</v>
      </c>
      <c r="O370" s="17"/>
    </row>
    <row r="371" spans="1:15">
      <c r="A371" s="4" t="s">
        <v>1417</v>
      </c>
      <c r="B371" s="38">
        <f>G152</f>
        <v>0</v>
      </c>
      <c r="C371" s="38">
        <f>G106</f>
        <v>0</v>
      </c>
      <c r="D371" s="38">
        <f>IF(ISERROR(B371),C371,0)</f>
        <v>0</v>
      </c>
      <c r="E371" s="38">
        <f>MAX($B$182,B371)*C371</f>
        <v>0</v>
      </c>
      <c r="F371" s="21">
        <f>RANK(B371,B$212:B$373,1)</f>
        <v>0</v>
      </c>
      <c r="G371" s="37">
        <v>160</v>
      </c>
      <c r="H371" s="21">
        <f>F371*162+G371</f>
        <v>0</v>
      </c>
      <c r="I371" s="21">
        <f>RANK(H371,H$212:H$373,1)</f>
        <v>0</v>
      </c>
      <c r="J371" s="21">
        <f>MATCH(G371,I$212:I$373,0)</f>
        <v>0</v>
      </c>
      <c r="K371" s="38">
        <f>INDEX(B$212:B$373,J371,1)</f>
        <v>0</v>
      </c>
      <c r="L371" s="38">
        <f>L370+INDEX(C$212:C$373,J371,1)</f>
        <v>0</v>
      </c>
      <c r="M371" s="38">
        <f>M370+(K371-K370)*L370</f>
        <v>0</v>
      </c>
      <c r="N371" s="38">
        <f>IF((M370&gt;0)=(M371&gt;0),"",K371-M371/L370)</f>
        <v>0</v>
      </c>
      <c r="O371" s="17"/>
    </row>
    <row r="372" spans="1:15">
      <c r="A372" s="4" t="s">
        <v>1418</v>
      </c>
      <c r="B372" s="38">
        <f>G153</f>
        <v>0</v>
      </c>
      <c r="C372" s="38">
        <f>G107</f>
        <v>0</v>
      </c>
      <c r="D372" s="38">
        <f>IF(ISERROR(B372),C372,0)</f>
        <v>0</v>
      </c>
      <c r="E372" s="38">
        <f>MAX($B$182,B372)*C372</f>
        <v>0</v>
      </c>
      <c r="F372" s="21">
        <f>RANK(B372,B$212:B$373,1)</f>
        <v>0</v>
      </c>
      <c r="G372" s="37">
        <v>161</v>
      </c>
      <c r="H372" s="21">
        <f>F372*162+G372</f>
        <v>0</v>
      </c>
      <c r="I372" s="21">
        <f>RANK(H372,H$212:H$373,1)</f>
        <v>0</v>
      </c>
      <c r="J372" s="21">
        <f>MATCH(G372,I$212:I$373,0)</f>
        <v>0</v>
      </c>
      <c r="K372" s="38">
        <f>INDEX(B$212:B$373,J372,1)</f>
        <v>0</v>
      </c>
      <c r="L372" s="38">
        <f>L371+INDEX(C$212:C$373,J372,1)</f>
        <v>0</v>
      </c>
      <c r="M372" s="38">
        <f>M371+(K372-K371)*L371</f>
        <v>0</v>
      </c>
      <c r="N372" s="38">
        <f>IF((M371&gt;0)=(M372&gt;0),"",K372-M372/L371)</f>
        <v>0</v>
      </c>
      <c r="O372" s="17"/>
    </row>
    <row r="373" spans="1:15">
      <c r="A373" s="4" t="s">
        <v>1419</v>
      </c>
      <c r="B373" s="38">
        <f>G154</f>
        <v>0</v>
      </c>
      <c r="C373" s="38">
        <f>G108</f>
        <v>0</v>
      </c>
      <c r="D373" s="38">
        <f>IF(ISERROR(B373),C373,0)</f>
        <v>0</v>
      </c>
      <c r="E373" s="38">
        <f>MAX($B$182,B373)*C373</f>
        <v>0</v>
      </c>
      <c r="F373" s="21">
        <f>RANK(B373,B$212:B$373,1)</f>
        <v>0</v>
      </c>
      <c r="G373" s="37">
        <v>162</v>
      </c>
      <c r="H373" s="21">
        <f>F373*162+G373</f>
        <v>0</v>
      </c>
      <c r="I373" s="21">
        <f>RANK(H373,H$212:H$373,1)</f>
        <v>0</v>
      </c>
      <c r="J373" s="21">
        <f>MATCH(G373,I$212:I$373,0)</f>
        <v>0</v>
      </c>
      <c r="K373" s="38">
        <f>INDEX(B$212:B$373,J373,1)</f>
        <v>0</v>
      </c>
      <c r="L373" s="38">
        <f>L372+INDEX(C$212:C$373,J373,1)</f>
        <v>0</v>
      </c>
      <c r="M373" s="38">
        <f>M372+(K373-K372)*L372</f>
        <v>0</v>
      </c>
      <c r="N373" s="38">
        <f>IF((M372&gt;0)=(M373&gt;0),"",K373-M373/L372)</f>
        <v>0</v>
      </c>
      <c r="O373" s="17"/>
    </row>
    <row r="375" spans="1:15" ht="21" customHeight="1">
      <c r="A375" s="1" t="s">
        <v>1420</v>
      </c>
    </row>
    <row r="376" spans="1:15">
      <c r="A376" s="2" t="s">
        <v>353</v>
      </c>
    </row>
    <row r="377" spans="1:15">
      <c r="A377" s="33" t="s">
        <v>1421</v>
      </c>
    </row>
    <row r="378" spans="1:15">
      <c r="A378" s="2" t="s">
        <v>1422</v>
      </c>
    </row>
    <row r="380" spans="1:15">
      <c r="B380" s="15" t="s">
        <v>1423</v>
      </c>
    </row>
    <row r="381" spans="1:15">
      <c r="A381" s="4" t="s">
        <v>1423</v>
      </c>
      <c r="B381" s="38">
        <f>MIN($N$211:$N$373)</f>
        <v>0</v>
      </c>
      <c r="C381" s="17"/>
    </row>
    <row r="383" spans="1:15" ht="21" customHeight="1">
      <c r="A383" s="1" t="s">
        <v>1424</v>
      </c>
    </row>
    <row r="384" spans="1:15">
      <c r="A384" s="2" t="s">
        <v>353</v>
      </c>
    </row>
    <row r="385" spans="1:1">
      <c r="A385" s="33" t="s">
        <v>1042</v>
      </c>
    </row>
    <row r="386" spans="1:1">
      <c r="A386" s="33" t="s">
        <v>1154</v>
      </c>
    </row>
    <row r="387" spans="1:1">
      <c r="A387" s="33" t="s">
        <v>1425</v>
      </c>
    </row>
    <row r="388" spans="1:1">
      <c r="A388" s="33" t="s">
        <v>1426</v>
      </c>
    </row>
    <row r="389" spans="1:1">
      <c r="A389" s="33" t="s">
        <v>1427</v>
      </c>
    </row>
    <row r="390" spans="1:1">
      <c r="A390" s="33" t="s">
        <v>1428</v>
      </c>
    </row>
    <row r="391" spans="1:1">
      <c r="A391" s="33" t="s">
        <v>1429</v>
      </c>
    </row>
    <row r="392" spans="1:1">
      <c r="A392" s="33" t="s">
        <v>1430</v>
      </c>
    </row>
    <row r="393" spans="1:1">
      <c r="A393" s="33" t="s">
        <v>1431</v>
      </c>
    </row>
    <row r="394" spans="1:1">
      <c r="A394" s="33" t="s">
        <v>1432</v>
      </c>
    </row>
    <row r="395" spans="1:1">
      <c r="A395" s="33" t="s">
        <v>1163</v>
      </c>
    </row>
    <row r="396" spans="1:1">
      <c r="A396" s="33" t="s">
        <v>1433</v>
      </c>
    </row>
    <row r="397" spans="1:1">
      <c r="A397" s="33" t="s">
        <v>1165</v>
      </c>
    </row>
    <row r="398" spans="1:1">
      <c r="A398" s="33" t="s">
        <v>1434</v>
      </c>
    </row>
    <row r="399" spans="1:1">
      <c r="A399" s="33" t="s">
        <v>1435</v>
      </c>
    </row>
    <row r="400" spans="1:1">
      <c r="A400" s="33" t="s">
        <v>1436</v>
      </c>
    </row>
    <row r="401" spans="1:9">
      <c r="A401" s="33" t="s">
        <v>1437</v>
      </c>
    </row>
    <row r="402" spans="1:9">
      <c r="A402" s="33" t="s">
        <v>1438</v>
      </c>
    </row>
    <row r="403" spans="1:9">
      <c r="A403" s="33" t="s">
        <v>1439</v>
      </c>
    </row>
    <row r="404" spans="1:9">
      <c r="A404" s="33" t="s">
        <v>1440</v>
      </c>
    </row>
    <row r="405" spans="1:9">
      <c r="A405" s="33" t="s">
        <v>1441</v>
      </c>
    </row>
    <row r="406" spans="1:9">
      <c r="A406" s="33" t="s">
        <v>1442</v>
      </c>
    </row>
    <row r="407" spans="1:9">
      <c r="A407" s="33" t="s">
        <v>1443</v>
      </c>
    </row>
    <row r="408" spans="1:9">
      <c r="A408" s="33" t="s">
        <v>1444</v>
      </c>
    </row>
    <row r="409" spans="1:9">
      <c r="A409" s="33" t="s">
        <v>1445</v>
      </c>
    </row>
    <row r="410" spans="1:9">
      <c r="A410" s="33" t="s">
        <v>1446</v>
      </c>
    </row>
    <row r="411" spans="1:9">
      <c r="A411" s="33" t="s">
        <v>1447</v>
      </c>
    </row>
    <row r="412" spans="1:9">
      <c r="A412" s="34" t="s">
        <v>356</v>
      </c>
      <c r="B412" s="34" t="s">
        <v>486</v>
      </c>
      <c r="C412" s="34" t="s">
        <v>486</v>
      </c>
      <c r="D412" s="34" t="s">
        <v>486</v>
      </c>
      <c r="E412" s="34" t="s">
        <v>486</v>
      </c>
      <c r="F412" s="34" t="s">
        <v>486</v>
      </c>
      <c r="G412" s="34" t="s">
        <v>486</v>
      </c>
      <c r="H412" s="34" t="s">
        <v>486</v>
      </c>
    </row>
    <row r="413" spans="1:9">
      <c r="A413" s="34" t="s">
        <v>359</v>
      </c>
      <c r="B413" s="34" t="s">
        <v>1448</v>
      </c>
      <c r="C413" s="34" t="s">
        <v>1449</v>
      </c>
      <c r="D413" s="34" t="s">
        <v>1450</v>
      </c>
      <c r="E413" s="34" t="s">
        <v>1451</v>
      </c>
      <c r="F413" s="34" t="s">
        <v>1452</v>
      </c>
      <c r="G413" s="34" t="s">
        <v>1453</v>
      </c>
      <c r="H413" s="34" t="s">
        <v>1454</v>
      </c>
    </row>
    <row r="415" spans="1:9">
      <c r="B415" s="15" t="s">
        <v>1455</v>
      </c>
      <c r="C415" s="15" t="s">
        <v>1456</v>
      </c>
      <c r="D415" s="15" t="s">
        <v>1457</v>
      </c>
      <c r="E415" s="15" t="s">
        <v>1458</v>
      </c>
      <c r="F415" s="15" t="s">
        <v>1459</v>
      </c>
      <c r="G415" s="15" t="s">
        <v>1460</v>
      </c>
      <c r="H415" s="15" t="s">
        <v>1461</v>
      </c>
    </row>
    <row r="416" spans="1:9">
      <c r="A416" s="4" t="s">
        <v>174</v>
      </c>
      <c r="B416" s="38">
        <f>IF('Loads'!$B46&lt;0,0,IF($B34*$B$381+'Aggreg'!$B238&gt;0,$B34*$B$381,0-'Aggreg'!$B238))</f>
        <v>0</v>
      </c>
      <c r="C416" s="38">
        <f>IF('Loads'!$B46&lt;0,0,IF($C34*$B$381+'Aggreg'!$C238&gt;0,$C34*$B$381,0-'Aggreg'!$C238))</f>
        <v>0</v>
      </c>
      <c r="D416" s="38">
        <f>IF('Loads'!$B46&lt;0,0,IF($D34*$B$381+'Aggreg'!$D238&gt;0,$D34*$B$381,0-'Aggreg'!$D238))</f>
        <v>0</v>
      </c>
      <c r="E416" s="38">
        <f>IF('Loads'!$B46&lt;0,0,IF($E34*$B$381+'Aggreg'!$E238&gt;0,$E34*$B$381,0-'Aggreg'!$E238))</f>
        <v>0</v>
      </c>
      <c r="F416" s="38">
        <f>IF('Loads'!$B46&lt;0,0,IF($F34*$B$381+'Aggreg'!$F238&gt;0,$F34*$B$381,0-'Aggreg'!$F238))</f>
        <v>0</v>
      </c>
      <c r="G416" s="38">
        <f>IF('Loads'!$B46&lt;0,0,IF($G34*$B$381+'Aggreg'!$G238&gt;0,$G34*$B$381,0-'Aggreg'!$G238))</f>
        <v>0</v>
      </c>
      <c r="H416" s="21">
        <f>0.01*'Input'!$F$58*(E416*'Loads'!$E199+F416*'Loads'!$F199)+10*(B416*'Loads'!$B199+C416*'Loads'!$C199+D416*'Loads'!$D199+G416*'Loads'!$G199)</f>
        <v>0</v>
      </c>
      <c r="I416" s="17"/>
    </row>
    <row r="417" spans="1:9">
      <c r="A417" s="4" t="s">
        <v>175</v>
      </c>
      <c r="B417" s="38">
        <f>IF('Loads'!$B47&lt;0,0,IF($B35*$B$381+'Aggreg'!$B239&gt;0,$B35*$B$381,0-'Aggreg'!$B239))</f>
        <v>0</v>
      </c>
      <c r="C417" s="38">
        <f>IF('Loads'!$B47&lt;0,0,IF($C35*$B$381+'Aggreg'!$C239&gt;0,$C35*$B$381,0-'Aggreg'!$C239))</f>
        <v>0</v>
      </c>
      <c r="D417" s="38">
        <f>IF('Loads'!$B47&lt;0,0,IF($D35*$B$381+'Aggreg'!$D239&gt;0,$D35*$B$381,0-'Aggreg'!$D239))</f>
        <v>0</v>
      </c>
      <c r="E417" s="38">
        <f>IF('Loads'!$B47&lt;0,0,IF($E35*$B$381+'Aggreg'!$E239&gt;0,$E35*$B$381,0-'Aggreg'!$E239))</f>
        <v>0</v>
      </c>
      <c r="F417" s="38">
        <f>IF('Loads'!$B47&lt;0,0,IF($F35*$B$381+'Aggreg'!$F239&gt;0,$F35*$B$381,0-'Aggreg'!$F239))</f>
        <v>0</v>
      </c>
      <c r="G417" s="38">
        <f>IF('Loads'!$B47&lt;0,0,IF($G35*$B$381+'Aggreg'!$G239&gt;0,$G35*$B$381,0-'Aggreg'!$G239))</f>
        <v>0</v>
      </c>
      <c r="H417" s="21">
        <f>0.01*'Input'!$F$58*(E417*'Loads'!$E200+F417*'Loads'!$F200)+10*(B417*'Loads'!$B200+C417*'Loads'!$C200+D417*'Loads'!$D200+G417*'Loads'!$G200)</f>
        <v>0</v>
      </c>
      <c r="I417" s="17"/>
    </row>
    <row r="418" spans="1:9">
      <c r="A418" s="4" t="s">
        <v>211</v>
      </c>
      <c r="B418" s="38">
        <f>IF('Loads'!$B48&lt;0,0,IF($B36*$B$381+'Aggreg'!$B240&gt;0,$B36*$B$381,0-'Aggreg'!$B240))</f>
        <v>0</v>
      </c>
      <c r="C418" s="38">
        <f>IF('Loads'!$B48&lt;0,0,IF($C36*$B$381+'Aggreg'!$C240&gt;0,$C36*$B$381,0-'Aggreg'!$C240))</f>
        <v>0</v>
      </c>
      <c r="D418" s="38">
        <f>IF('Loads'!$B48&lt;0,0,IF($D36*$B$381+'Aggreg'!$D240&gt;0,$D36*$B$381,0-'Aggreg'!$D240))</f>
        <v>0</v>
      </c>
      <c r="E418" s="38">
        <f>IF('Loads'!$B48&lt;0,0,IF($E36*$B$381+'Aggreg'!$E240&gt;0,$E36*$B$381,0-'Aggreg'!$E240))</f>
        <v>0</v>
      </c>
      <c r="F418" s="38">
        <f>IF('Loads'!$B48&lt;0,0,IF($F36*$B$381+'Aggreg'!$F240&gt;0,$F36*$B$381,0-'Aggreg'!$F240))</f>
        <v>0</v>
      </c>
      <c r="G418" s="38">
        <f>IF('Loads'!$B48&lt;0,0,IF($G36*$B$381+'Aggreg'!$G240&gt;0,$G36*$B$381,0-'Aggreg'!$G240))</f>
        <v>0</v>
      </c>
      <c r="H418" s="21">
        <f>0.01*'Input'!$F$58*(E418*'Loads'!$E201+F418*'Loads'!$F201)+10*(B418*'Loads'!$B201+C418*'Loads'!$C201+D418*'Loads'!$D201+G418*'Loads'!$G201)</f>
        <v>0</v>
      </c>
      <c r="I418" s="17"/>
    </row>
    <row r="419" spans="1:9">
      <c r="A419" s="4" t="s">
        <v>176</v>
      </c>
      <c r="B419" s="38">
        <f>IF('Loads'!$B49&lt;0,0,IF($B37*$B$381+'Aggreg'!$B241&gt;0,$B37*$B$381,0-'Aggreg'!$B241))</f>
        <v>0</v>
      </c>
      <c r="C419" s="38">
        <f>IF('Loads'!$B49&lt;0,0,IF($C37*$B$381+'Aggreg'!$C241&gt;0,$C37*$B$381,0-'Aggreg'!$C241))</f>
        <v>0</v>
      </c>
      <c r="D419" s="38">
        <f>IF('Loads'!$B49&lt;0,0,IF($D37*$B$381+'Aggreg'!$D241&gt;0,$D37*$B$381,0-'Aggreg'!$D241))</f>
        <v>0</v>
      </c>
      <c r="E419" s="38">
        <f>IF('Loads'!$B49&lt;0,0,IF($E37*$B$381+'Aggreg'!$E241&gt;0,$E37*$B$381,0-'Aggreg'!$E241))</f>
        <v>0</v>
      </c>
      <c r="F419" s="38">
        <f>IF('Loads'!$B49&lt;0,0,IF($F37*$B$381+'Aggreg'!$F241&gt;0,$F37*$B$381,0-'Aggreg'!$F241))</f>
        <v>0</v>
      </c>
      <c r="G419" s="38">
        <f>IF('Loads'!$B49&lt;0,0,IF($G37*$B$381+'Aggreg'!$G241&gt;0,$G37*$B$381,0-'Aggreg'!$G241))</f>
        <v>0</v>
      </c>
      <c r="H419" s="21">
        <f>0.01*'Input'!$F$58*(E419*'Loads'!$E202+F419*'Loads'!$F202)+10*(B419*'Loads'!$B202+C419*'Loads'!$C202+D419*'Loads'!$D202+G419*'Loads'!$G202)</f>
        <v>0</v>
      </c>
      <c r="I419" s="17"/>
    </row>
    <row r="420" spans="1:9">
      <c r="A420" s="4" t="s">
        <v>177</v>
      </c>
      <c r="B420" s="38">
        <f>IF('Loads'!$B50&lt;0,0,IF($B38*$B$381+'Aggreg'!$B242&gt;0,$B38*$B$381,0-'Aggreg'!$B242))</f>
        <v>0</v>
      </c>
      <c r="C420" s="38">
        <f>IF('Loads'!$B50&lt;0,0,IF($C38*$B$381+'Aggreg'!$C242&gt;0,$C38*$B$381,0-'Aggreg'!$C242))</f>
        <v>0</v>
      </c>
      <c r="D420" s="38">
        <f>IF('Loads'!$B50&lt;0,0,IF($D38*$B$381+'Aggreg'!$D242&gt;0,$D38*$B$381,0-'Aggreg'!$D242))</f>
        <v>0</v>
      </c>
      <c r="E420" s="38">
        <f>IF('Loads'!$B50&lt;0,0,IF($E38*$B$381+'Aggreg'!$E242&gt;0,$E38*$B$381,0-'Aggreg'!$E242))</f>
        <v>0</v>
      </c>
      <c r="F420" s="38">
        <f>IF('Loads'!$B50&lt;0,0,IF($F38*$B$381+'Aggreg'!$F242&gt;0,$F38*$B$381,0-'Aggreg'!$F242))</f>
        <v>0</v>
      </c>
      <c r="G420" s="38">
        <f>IF('Loads'!$B50&lt;0,0,IF($G38*$B$381+'Aggreg'!$G242&gt;0,$G38*$B$381,0-'Aggreg'!$G242))</f>
        <v>0</v>
      </c>
      <c r="H420" s="21">
        <f>0.01*'Input'!$F$58*(E420*'Loads'!$E203+F420*'Loads'!$F203)+10*(B420*'Loads'!$B203+C420*'Loads'!$C203+D420*'Loads'!$D203+G420*'Loads'!$G203)</f>
        <v>0</v>
      </c>
      <c r="I420" s="17"/>
    </row>
    <row r="421" spans="1:9">
      <c r="A421" s="4" t="s">
        <v>221</v>
      </c>
      <c r="B421" s="38">
        <f>IF('Loads'!$B51&lt;0,0,IF($B39*$B$381+'Aggreg'!$B243&gt;0,$B39*$B$381,0-'Aggreg'!$B243))</f>
        <v>0</v>
      </c>
      <c r="C421" s="38">
        <f>IF('Loads'!$B51&lt;0,0,IF($C39*$B$381+'Aggreg'!$C243&gt;0,$C39*$B$381,0-'Aggreg'!$C243))</f>
        <v>0</v>
      </c>
      <c r="D421" s="38">
        <f>IF('Loads'!$B51&lt;0,0,IF($D39*$B$381+'Aggreg'!$D243&gt;0,$D39*$B$381,0-'Aggreg'!$D243))</f>
        <v>0</v>
      </c>
      <c r="E421" s="38">
        <f>IF('Loads'!$B51&lt;0,0,IF($E39*$B$381+'Aggreg'!$E243&gt;0,$E39*$B$381,0-'Aggreg'!$E243))</f>
        <v>0</v>
      </c>
      <c r="F421" s="38">
        <f>IF('Loads'!$B51&lt;0,0,IF($F39*$B$381+'Aggreg'!$F243&gt;0,$F39*$B$381,0-'Aggreg'!$F243))</f>
        <v>0</v>
      </c>
      <c r="G421" s="38">
        <f>IF('Loads'!$B51&lt;0,0,IF($G39*$B$381+'Aggreg'!$G243&gt;0,$G39*$B$381,0-'Aggreg'!$G243))</f>
        <v>0</v>
      </c>
      <c r="H421" s="21">
        <f>0.01*'Input'!$F$58*(E421*'Loads'!$E204+F421*'Loads'!$F204)+10*(B421*'Loads'!$B204+C421*'Loads'!$C204+D421*'Loads'!$D204+G421*'Loads'!$G204)</f>
        <v>0</v>
      </c>
      <c r="I421" s="17"/>
    </row>
    <row r="422" spans="1:9">
      <c r="A422" s="4" t="s">
        <v>178</v>
      </c>
      <c r="B422" s="38">
        <f>IF('Loads'!$B52&lt;0,0,IF($B40*$B$381+'Aggreg'!$B244&gt;0,$B40*$B$381,0-'Aggreg'!$B244))</f>
        <v>0</v>
      </c>
      <c r="C422" s="38">
        <f>IF('Loads'!$B52&lt;0,0,IF($C40*$B$381+'Aggreg'!$C244&gt;0,$C40*$B$381,0-'Aggreg'!$C244))</f>
        <v>0</v>
      </c>
      <c r="D422" s="38">
        <f>IF('Loads'!$B52&lt;0,0,IF($D40*$B$381+'Aggreg'!$D244&gt;0,$D40*$B$381,0-'Aggreg'!$D244))</f>
        <v>0</v>
      </c>
      <c r="E422" s="38">
        <f>IF('Loads'!$B52&lt;0,0,IF($E40*$B$381+'Aggreg'!$E244&gt;0,$E40*$B$381,0-'Aggreg'!$E244))</f>
        <v>0</v>
      </c>
      <c r="F422" s="38">
        <f>IF('Loads'!$B52&lt;0,0,IF($F40*$B$381+'Aggreg'!$F244&gt;0,$F40*$B$381,0-'Aggreg'!$F244))</f>
        <v>0</v>
      </c>
      <c r="G422" s="38">
        <f>IF('Loads'!$B52&lt;0,0,IF($G40*$B$381+'Aggreg'!$G244&gt;0,$G40*$B$381,0-'Aggreg'!$G244))</f>
        <v>0</v>
      </c>
      <c r="H422" s="21">
        <f>0.01*'Input'!$F$58*(E422*'Loads'!$E205+F422*'Loads'!$F205)+10*(B422*'Loads'!$B205+C422*'Loads'!$C205+D422*'Loads'!$D205+G422*'Loads'!$G205)</f>
        <v>0</v>
      </c>
      <c r="I422" s="17"/>
    </row>
    <row r="423" spans="1:9">
      <c r="A423" s="4" t="s">
        <v>179</v>
      </c>
      <c r="B423" s="38">
        <f>IF('Loads'!$B53&lt;0,0,IF($B41*$B$381+'Aggreg'!$B245&gt;0,$B41*$B$381,0-'Aggreg'!$B245))</f>
        <v>0</v>
      </c>
      <c r="C423" s="38">
        <f>IF('Loads'!$B53&lt;0,0,IF($C41*$B$381+'Aggreg'!$C245&gt;0,$C41*$B$381,0-'Aggreg'!$C245))</f>
        <v>0</v>
      </c>
      <c r="D423" s="38">
        <f>IF('Loads'!$B53&lt;0,0,IF($D41*$B$381+'Aggreg'!$D245&gt;0,$D41*$B$381,0-'Aggreg'!$D245))</f>
        <v>0</v>
      </c>
      <c r="E423" s="38">
        <f>IF('Loads'!$B53&lt;0,0,IF($E41*$B$381+'Aggreg'!$E245&gt;0,$E41*$B$381,0-'Aggreg'!$E245))</f>
        <v>0</v>
      </c>
      <c r="F423" s="38">
        <f>IF('Loads'!$B53&lt;0,0,IF($F41*$B$381+'Aggreg'!$F245&gt;0,$F41*$B$381,0-'Aggreg'!$F245))</f>
        <v>0</v>
      </c>
      <c r="G423" s="38">
        <f>IF('Loads'!$B53&lt;0,0,IF($G41*$B$381+'Aggreg'!$G245&gt;0,$G41*$B$381,0-'Aggreg'!$G245))</f>
        <v>0</v>
      </c>
      <c r="H423" s="21">
        <f>0.01*'Input'!$F$58*(E423*'Loads'!$E206+F423*'Loads'!$F206)+10*(B423*'Loads'!$B206+C423*'Loads'!$C206+D423*'Loads'!$D206+G423*'Loads'!$G206)</f>
        <v>0</v>
      </c>
      <c r="I423" s="17"/>
    </row>
    <row r="424" spans="1:9">
      <c r="A424" s="4" t="s">
        <v>195</v>
      </c>
      <c r="B424" s="38">
        <f>IF('Loads'!$B54&lt;0,0,IF($B42*$B$381+'Aggreg'!$B246&gt;0,$B42*$B$381,0-'Aggreg'!$B246))</f>
        <v>0</v>
      </c>
      <c r="C424" s="38">
        <f>IF('Loads'!$B54&lt;0,0,IF($C42*$B$381+'Aggreg'!$C246&gt;0,$C42*$B$381,0-'Aggreg'!$C246))</f>
        <v>0</v>
      </c>
      <c r="D424" s="38">
        <f>IF('Loads'!$B54&lt;0,0,IF($D42*$B$381+'Aggreg'!$D246&gt;0,$D42*$B$381,0-'Aggreg'!$D246))</f>
        <v>0</v>
      </c>
      <c r="E424" s="38">
        <f>IF('Loads'!$B54&lt;0,0,IF($E42*$B$381+'Aggreg'!$E246&gt;0,$E42*$B$381,0-'Aggreg'!$E246))</f>
        <v>0</v>
      </c>
      <c r="F424" s="38">
        <f>IF('Loads'!$B54&lt;0,0,IF($F42*$B$381+'Aggreg'!$F246&gt;0,$F42*$B$381,0-'Aggreg'!$F246))</f>
        <v>0</v>
      </c>
      <c r="G424" s="38">
        <f>IF('Loads'!$B54&lt;0,0,IF($G42*$B$381+'Aggreg'!$G246&gt;0,$G42*$B$381,0-'Aggreg'!$G246))</f>
        <v>0</v>
      </c>
      <c r="H424" s="21">
        <f>0.01*'Input'!$F$58*(E424*'Loads'!$E207+F424*'Loads'!$F207)+10*(B424*'Loads'!$B207+C424*'Loads'!$C207+D424*'Loads'!$D207+G424*'Loads'!$G207)</f>
        <v>0</v>
      </c>
      <c r="I424" s="17"/>
    </row>
    <row r="425" spans="1:9">
      <c r="A425" s="4" t="s">
        <v>180</v>
      </c>
      <c r="B425" s="38">
        <f>IF('Loads'!$B55&lt;0,0,IF($B43*$B$381+'Aggreg'!$B247&gt;0,$B43*$B$381,0-'Aggreg'!$B247))</f>
        <v>0</v>
      </c>
      <c r="C425" s="38">
        <f>IF('Loads'!$B55&lt;0,0,IF($C43*$B$381+'Aggreg'!$C247&gt;0,$C43*$B$381,0-'Aggreg'!$C247))</f>
        <v>0</v>
      </c>
      <c r="D425" s="38">
        <f>IF('Loads'!$B55&lt;0,0,IF($D43*$B$381+'Aggreg'!$D247&gt;0,$D43*$B$381,0-'Aggreg'!$D247))</f>
        <v>0</v>
      </c>
      <c r="E425" s="38">
        <f>IF('Loads'!$B55&lt;0,0,IF($E43*$B$381+'Aggreg'!$E247&gt;0,$E43*$B$381,0-'Aggreg'!$E247))</f>
        <v>0</v>
      </c>
      <c r="F425" s="38">
        <f>IF('Loads'!$B55&lt;0,0,IF($F43*$B$381+'Aggreg'!$F247&gt;0,$F43*$B$381,0-'Aggreg'!$F247))</f>
        <v>0</v>
      </c>
      <c r="G425" s="38">
        <f>IF('Loads'!$B55&lt;0,0,IF($G43*$B$381+'Aggreg'!$G247&gt;0,$G43*$B$381,0-'Aggreg'!$G247))</f>
        <v>0</v>
      </c>
      <c r="H425" s="21">
        <f>0.01*'Input'!$F$58*(E425*'Loads'!$E208+F425*'Loads'!$F208)+10*(B425*'Loads'!$B208+C425*'Loads'!$C208+D425*'Loads'!$D208+G425*'Loads'!$G208)</f>
        <v>0</v>
      </c>
      <c r="I425" s="17"/>
    </row>
    <row r="426" spans="1:9">
      <c r="A426" s="4" t="s">
        <v>181</v>
      </c>
      <c r="B426" s="38">
        <f>IF('Loads'!$B56&lt;0,0,IF($B44*$B$381+'Aggreg'!$B248&gt;0,$B44*$B$381,0-'Aggreg'!$B248))</f>
        <v>0</v>
      </c>
      <c r="C426" s="38">
        <f>IF('Loads'!$B56&lt;0,0,IF($C44*$B$381+'Aggreg'!$C248&gt;0,$C44*$B$381,0-'Aggreg'!$C248))</f>
        <v>0</v>
      </c>
      <c r="D426" s="38">
        <f>IF('Loads'!$B56&lt;0,0,IF($D44*$B$381+'Aggreg'!$D248&gt;0,$D44*$B$381,0-'Aggreg'!$D248))</f>
        <v>0</v>
      </c>
      <c r="E426" s="38">
        <f>IF('Loads'!$B56&lt;0,0,IF($E44*$B$381+'Aggreg'!$E248&gt;0,$E44*$B$381,0-'Aggreg'!$E248))</f>
        <v>0</v>
      </c>
      <c r="F426" s="38">
        <f>IF('Loads'!$B56&lt;0,0,IF($F44*$B$381+'Aggreg'!$F248&gt;0,$F44*$B$381,0-'Aggreg'!$F248))</f>
        <v>0</v>
      </c>
      <c r="G426" s="38">
        <f>IF('Loads'!$B56&lt;0,0,IF($G44*$B$381+'Aggreg'!$G248&gt;0,$G44*$B$381,0-'Aggreg'!$G248))</f>
        <v>0</v>
      </c>
      <c r="H426" s="21">
        <f>0.01*'Input'!$F$58*(E426*'Loads'!$E209+F426*'Loads'!$F209)+10*(B426*'Loads'!$B209+C426*'Loads'!$C209+D426*'Loads'!$D209+G426*'Loads'!$G209)</f>
        <v>0</v>
      </c>
      <c r="I426" s="17"/>
    </row>
    <row r="427" spans="1:9">
      <c r="A427" s="4" t="s">
        <v>182</v>
      </c>
      <c r="B427" s="38">
        <f>IF('Loads'!$B57&lt;0,0,IF($B45*$B$381+'Aggreg'!$B249&gt;0,$B45*$B$381,0-'Aggreg'!$B249))</f>
        <v>0</v>
      </c>
      <c r="C427" s="38">
        <f>IF('Loads'!$B57&lt;0,0,IF($C45*$B$381+'Aggreg'!$C249&gt;0,$C45*$B$381,0-'Aggreg'!$C249))</f>
        <v>0</v>
      </c>
      <c r="D427" s="38">
        <f>IF('Loads'!$B57&lt;0,0,IF($D45*$B$381+'Aggreg'!$D249&gt;0,$D45*$B$381,0-'Aggreg'!$D249))</f>
        <v>0</v>
      </c>
      <c r="E427" s="38">
        <f>IF('Loads'!$B57&lt;0,0,IF($E45*$B$381+'Aggreg'!$E249&gt;0,$E45*$B$381,0-'Aggreg'!$E249))</f>
        <v>0</v>
      </c>
      <c r="F427" s="38">
        <f>IF('Loads'!$B57&lt;0,0,IF($F45*$B$381+'Aggreg'!$F249&gt;0,$F45*$B$381,0-'Aggreg'!$F249))</f>
        <v>0</v>
      </c>
      <c r="G427" s="38">
        <f>IF('Loads'!$B57&lt;0,0,IF($G45*$B$381+'Aggreg'!$G249&gt;0,$G45*$B$381,0-'Aggreg'!$G249))</f>
        <v>0</v>
      </c>
      <c r="H427" s="21">
        <f>0.01*'Input'!$F$58*(E427*'Loads'!$E210+F427*'Loads'!$F210)+10*(B427*'Loads'!$B210+C427*'Loads'!$C210+D427*'Loads'!$D210+G427*'Loads'!$G210)</f>
        <v>0</v>
      </c>
      <c r="I427" s="17"/>
    </row>
    <row r="428" spans="1:9">
      <c r="A428" s="4" t="s">
        <v>183</v>
      </c>
      <c r="B428" s="38">
        <f>IF('Loads'!$B58&lt;0,0,IF($B46*$B$381+'Aggreg'!$B250&gt;0,$B46*$B$381,0-'Aggreg'!$B250))</f>
        <v>0</v>
      </c>
      <c r="C428" s="38">
        <f>IF('Loads'!$B58&lt;0,0,IF($C46*$B$381+'Aggreg'!$C250&gt;0,$C46*$B$381,0-'Aggreg'!$C250))</f>
        <v>0</v>
      </c>
      <c r="D428" s="38">
        <f>IF('Loads'!$B58&lt;0,0,IF($D46*$B$381+'Aggreg'!$D250&gt;0,$D46*$B$381,0-'Aggreg'!$D250))</f>
        <v>0</v>
      </c>
      <c r="E428" s="38">
        <f>IF('Loads'!$B58&lt;0,0,IF($E46*$B$381+'Aggreg'!$E250&gt;0,$E46*$B$381,0-'Aggreg'!$E250))</f>
        <v>0</v>
      </c>
      <c r="F428" s="38">
        <f>IF('Loads'!$B58&lt;0,0,IF($F46*$B$381+'Aggreg'!$F250&gt;0,$F46*$B$381,0-'Aggreg'!$F250))</f>
        <v>0</v>
      </c>
      <c r="G428" s="38">
        <f>IF('Loads'!$B58&lt;0,0,IF($G46*$B$381+'Aggreg'!$G250&gt;0,$G46*$B$381,0-'Aggreg'!$G250))</f>
        <v>0</v>
      </c>
      <c r="H428" s="21">
        <f>0.01*'Input'!$F$58*(E428*'Loads'!$E211+F428*'Loads'!$F211)+10*(B428*'Loads'!$B211+C428*'Loads'!$C211+D428*'Loads'!$D211+G428*'Loads'!$G211)</f>
        <v>0</v>
      </c>
      <c r="I428" s="17"/>
    </row>
    <row r="429" spans="1:9">
      <c r="A429" s="4" t="s">
        <v>196</v>
      </c>
      <c r="B429" s="38">
        <f>IF('Loads'!$B59&lt;0,0,IF($B47*$B$381+'Aggreg'!$B251&gt;0,$B47*$B$381,0-'Aggreg'!$B251))</f>
        <v>0</v>
      </c>
      <c r="C429" s="38">
        <f>IF('Loads'!$B59&lt;0,0,IF($C47*$B$381+'Aggreg'!$C251&gt;0,$C47*$B$381,0-'Aggreg'!$C251))</f>
        <v>0</v>
      </c>
      <c r="D429" s="38">
        <f>IF('Loads'!$B59&lt;0,0,IF($D47*$B$381+'Aggreg'!$D251&gt;0,$D47*$B$381,0-'Aggreg'!$D251))</f>
        <v>0</v>
      </c>
      <c r="E429" s="38">
        <f>IF('Loads'!$B59&lt;0,0,IF($E47*$B$381+'Aggreg'!$E251&gt;0,$E47*$B$381,0-'Aggreg'!$E251))</f>
        <v>0</v>
      </c>
      <c r="F429" s="38">
        <f>IF('Loads'!$B59&lt;0,0,IF($F47*$B$381+'Aggreg'!$F251&gt;0,$F47*$B$381,0-'Aggreg'!$F251))</f>
        <v>0</v>
      </c>
      <c r="G429" s="38">
        <f>IF('Loads'!$B59&lt;0,0,IF($G47*$B$381+'Aggreg'!$G251&gt;0,$G47*$B$381,0-'Aggreg'!$G251))</f>
        <v>0</v>
      </c>
      <c r="H429" s="21">
        <f>0.01*'Input'!$F$58*(E429*'Loads'!$E212+F429*'Loads'!$F212)+10*(B429*'Loads'!$B212+C429*'Loads'!$C212+D429*'Loads'!$D212+G429*'Loads'!$G212)</f>
        <v>0</v>
      </c>
      <c r="I429" s="17"/>
    </row>
    <row r="430" spans="1:9">
      <c r="A430" s="4" t="s">
        <v>243</v>
      </c>
      <c r="B430" s="38">
        <f>IF('Loads'!$B60&lt;0,0,IF($B48*$B$381+'Aggreg'!$B252&gt;0,$B48*$B$381,0-'Aggreg'!$B252))</f>
        <v>0</v>
      </c>
      <c r="C430" s="38">
        <f>IF('Loads'!$B60&lt;0,0,IF($C48*$B$381+'Aggreg'!$C252&gt;0,$C48*$B$381,0-'Aggreg'!$C252))</f>
        <v>0</v>
      </c>
      <c r="D430" s="38">
        <f>IF('Loads'!$B60&lt;0,0,IF($D48*$B$381+'Aggreg'!$D252&gt;0,$D48*$B$381,0-'Aggreg'!$D252))</f>
        <v>0</v>
      </c>
      <c r="E430" s="38">
        <f>IF('Loads'!$B60&lt;0,0,IF($E48*$B$381+'Aggreg'!$E252&gt;0,$E48*$B$381,0-'Aggreg'!$E252))</f>
        <v>0</v>
      </c>
      <c r="F430" s="38">
        <f>IF('Loads'!$B60&lt;0,0,IF($F48*$B$381+'Aggreg'!$F252&gt;0,$F48*$B$381,0-'Aggreg'!$F252))</f>
        <v>0</v>
      </c>
      <c r="G430" s="38">
        <f>IF('Loads'!$B60&lt;0,0,IF($G48*$B$381+'Aggreg'!$G252&gt;0,$G48*$B$381,0-'Aggreg'!$G252))</f>
        <v>0</v>
      </c>
      <c r="H430" s="21">
        <f>0.01*'Input'!$F$58*(E430*'Loads'!$E213+F430*'Loads'!$F213)+10*(B430*'Loads'!$B213+C430*'Loads'!$C213+D430*'Loads'!$D213+G430*'Loads'!$G213)</f>
        <v>0</v>
      </c>
      <c r="I430" s="17"/>
    </row>
    <row r="431" spans="1:9">
      <c r="A431" s="4" t="s">
        <v>247</v>
      </c>
      <c r="B431" s="38">
        <f>IF('Loads'!$B61&lt;0,0,IF($B49*$B$381+'Aggreg'!$B253&gt;0,$B49*$B$381,0-'Aggreg'!$B253))</f>
        <v>0</v>
      </c>
      <c r="C431" s="38">
        <f>IF('Loads'!$B61&lt;0,0,IF($C49*$B$381+'Aggreg'!$C253&gt;0,$C49*$B$381,0-'Aggreg'!$C253))</f>
        <v>0</v>
      </c>
      <c r="D431" s="38">
        <f>IF('Loads'!$B61&lt;0,0,IF($D49*$B$381+'Aggreg'!$D253&gt;0,$D49*$B$381,0-'Aggreg'!$D253))</f>
        <v>0</v>
      </c>
      <c r="E431" s="38">
        <f>IF('Loads'!$B61&lt;0,0,IF($E49*$B$381+'Aggreg'!$E253&gt;0,$E49*$B$381,0-'Aggreg'!$E253))</f>
        <v>0</v>
      </c>
      <c r="F431" s="38">
        <f>IF('Loads'!$B61&lt;0,0,IF($F49*$B$381+'Aggreg'!$F253&gt;0,$F49*$B$381,0-'Aggreg'!$F253))</f>
        <v>0</v>
      </c>
      <c r="G431" s="38">
        <f>IF('Loads'!$B61&lt;0,0,IF($G49*$B$381+'Aggreg'!$G253&gt;0,$G49*$B$381,0-'Aggreg'!$G253))</f>
        <v>0</v>
      </c>
      <c r="H431" s="21">
        <f>0.01*'Input'!$F$58*(E431*'Loads'!$E214+F431*'Loads'!$F214)+10*(B431*'Loads'!$B214+C431*'Loads'!$C214+D431*'Loads'!$D214+G431*'Loads'!$G214)</f>
        <v>0</v>
      </c>
      <c r="I431" s="17"/>
    </row>
    <row r="432" spans="1:9">
      <c r="A432" s="4" t="s">
        <v>251</v>
      </c>
      <c r="B432" s="38">
        <f>IF('Loads'!$B62&lt;0,0,IF($B50*$B$381+'Aggreg'!$B254&gt;0,$B50*$B$381,0-'Aggreg'!$B254))</f>
        <v>0</v>
      </c>
      <c r="C432" s="38">
        <f>IF('Loads'!$B62&lt;0,0,IF($C50*$B$381+'Aggreg'!$C254&gt;0,$C50*$B$381,0-'Aggreg'!$C254))</f>
        <v>0</v>
      </c>
      <c r="D432" s="38">
        <f>IF('Loads'!$B62&lt;0,0,IF($D50*$B$381+'Aggreg'!$D254&gt;0,$D50*$B$381,0-'Aggreg'!$D254))</f>
        <v>0</v>
      </c>
      <c r="E432" s="38">
        <f>IF('Loads'!$B62&lt;0,0,IF($E50*$B$381+'Aggreg'!$E254&gt;0,$E50*$B$381,0-'Aggreg'!$E254))</f>
        <v>0</v>
      </c>
      <c r="F432" s="38">
        <f>IF('Loads'!$B62&lt;0,0,IF($F50*$B$381+'Aggreg'!$F254&gt;0,$F50*$B$381,0-'Aggreg'!$F254))</f>
        <v>0</v>
      </c>
      <c r="G432" s="38">
        <f>IF('Loads'!$B62&lt;0,0,IF($G50*$B$381+'Aggreg'!$G254&gt;0,$G50*$B$381,0-'Aggreg'!$G254))</f>
        <v>0</v>
      </c>
      <c r="H432" s="21">
        <f>0.01*'Input'!$F$58*(E432*'Loads'!$E215+F432*'Loads'!$F215)+10*(B432*'Loads'!$B215+C432*'Loads'!$C215+D432*'Loads'!$D215+G432*'Loads'!$G215)</f>
        <v>0</v>
      </c>
      <c r="I432" s="17"/>
    </row>
    <row r="433" spans="1:9">
      <c r="A433" s="4" t="s">
        <v>255</v>
      </c>
      <c r="B433" s="38">
        <f>IF('Loads'!$B63&lt;0,0,IF($B51*$B$381+'Aggreg'!$B255&gt;0,$B51*$B$381,0-'Aggreg'!$B255))</f>
        <v>0</v>
      </c>
      <c r="C433" s="38">
        <f>IF('Loads'!$B63&lt;0,0,IF($C51*$B$381+'Aggreg'!$C255&gt;0,$C51*$B$381,0-'Aggreg'!$C255))</f>
        <v>0</v>
      </c>
      <c r="D433" s="38">
        <f>IF('Loads'!$B63&lt;0,0,IF($D51*$B$381+'Aggreg'!$D255&gt;0,$D51*$B$381,0-'Aggreg'!$D255))</f>
        <v>0</v>
      </c>
      <c r="E433" s="38">
        <f>IF('Loads'!$B63&lt;0,0,IF($E51*$B$381+'Aggreg'!$E255&gt;0,$E51*$B$381,0-'Aggreg'!$E255))</f>
        <v>0</v>
      </c>
      <c r="F433" s="38">
        <f>IF('Loads'!$B63&lt;0,0,IF($F51*$B$381+'Aggreg'!$F255&gt;0,$F51*$B$381,0-'Aggreg'!$F255))</f>
        <v>0</v>
      </c>
      <c r="G433" s="38">
        <f>IF('Loads'!$B63&lt;0,0,IF($G51*$B$381+'Aggreg'!$G255&gt;0,$G51*$B$381,0-'Aggreg'!$G255))</f>
        <v>0</v>
      </c>
      <c r="H433" s="21">
        <f>0.01*'Input'!$F$58*(E433*'Loads'!$E216+F433*'Loads'!$F216)+10*(B433*'Loads'!$B216+C433*'Loads'!$C216+D433*'Loads'!$D216+G433*'Loads'!$G216)</f>
        <v>0</v>
      </c>
      <c r="I433" s="17"/>
    </row>
    <row r="434" spans="1:9">
      <c r="A434" s="4" t="s">
        <v>259</v>
      </c>
      <c r="B434" s="38">
        <f>IF('Loads'!$B64&lt;0,0,IF($B52*$B$381+'Aggreg'!$B256&gt;0,$B52*$B$381,0-'Aggreg'!$B256))</f>
        <v>0</v>
      </c>
      <c r="C434" s="38">
        <f>IF('Loads'!$B64&lt;0,0,IF($C52*$B$381+'Aggreg'!$C256&gt;0,$C52*$B$381,0-'Aggreg'!$C256))</f>
        <v>0</v>
      </c>
      <c r="D434" s="38">
        <f>IF('Loads'!$B64&lt;0,0,IF($D52*$B$381+'Aggreg'!$D256&gt;0,$D52*$B$381,0-'Aggreg'!$D256))</f>
        <v>0</v>
      </c>
      <c r="E434" s="38">
        <f>IF('Loads'!$B64&lt;0,0,IF($E52*$B$381+'Aggreg'!$E256&gt;0,$E52*$B$381,0-'Aggreg'!$E256))</f>
        <v>0</v>
      </c>
      <c r="F434" s="38">
        <f>IF('Loads'!$B64&lt;0,0,IF($F52*$B$381+'Aggreg'!$F256&gt;0,$F52*$B$381,0-'Aggreg'!$F256))</f>
        <v>0</v>
      </c>
      <c r="G434" s="38">
        <f>IF('Loads'!$B64&lt;0,0,IF($G52*$B$381+'Aggreg'!$G256&gt;0,$G52*$B$381,0-'Aggreg'!$G256))</f>
        <v>0</v>
      </c>
      <c r="H434" s="21">
        <f>0.01*'Input'!$F$58*(E434*'Loads'!$E217+F434*'Loads'!$F217)+10*(B434*'Loads'!$B217+C434*'Loads'!$C217+D434*'Loads'!$D217+G434*'Loads'!$G217)</f>
        <v>0</v>
      </c>
      <c r="I434" s="17"/>
    </row>
    <row r="435" spans="1:9">
      <c r="A435" s="4" t="s">
        <v>184</v>
      </c>
      <c r="B435" s="38">
        <f>IF('Loads'!$B65&lt;0,0,IF($B53*$B$381+'Aggreg'!$B257&gt;0,$B53*$B$381,0-'Aggreg'!$B257))</f>
        <v>0</v>
      </c>
      <c r="C435" s="38">
        <f>IF('Loads'!$B65&lt;0,0,IF($C53*$B$381+'Aggreg'!$C257&gt;0,$C53*$B$381,0-'Aggreg'!$C257))</f>
        <v>0</v>
      </c>
      <c r="D435" s="38">
        <f>IF('Loads'!$B65&lt;0,0,IF($D53*$B$381+'Aggreg'!$D257&gt;0,$D53*$B$381,0-'Aggreg'!$D257))</f>
        <v>0</v>
      </c>
      <c r="E435" s="38">
        <f>IF('Loads'!$B65&lt;0,0,IF($E53*$B$381+'Aggreg'!$E257&gt;0,$E53*$B$381,0-'Aggreg'!$E257))</f>
        <v>0</v>
      </c>
      <c r="F435" s="38">
        <f>IF('Loads'!$B65&lt;0,0,IF($F53*$B$381+'Aggreg'!$F257&gt;0,$F53*$B$381,0-'Aggreg'!$F257))</f>
        <v>0</v>
      </c>
      <c r="G435" s="38">
        <f>IF('Loads'!$B65&lt;0,0,IF($G53*$B$381+'Aggreg'!$G257&gt;0,$G53*$B$381,0-'Aggreg'!$G257))</f>
        <v>0</v>
      </c>
      <c r="H435" s="21">
        <f>0.01*'Input'!$F$58*(E435*'Loads'!$E218+F435*'Loads'!$F218)+10*(B435*'Loads'!$B218+C435*'Loads'!$C218+D435*'Loads'!$D218+G435*'Loads'!$G218)</f>
        <v>0</v>
      </c>
      <c r="I435" s="17"/>
    </row>
    <row r="436" spans="1:9">
      <c r="A436" s="4" t="s">
        <v>185</v>
      </c>
      <c r="B436" s="38">
        <f>IF('Loads'!$B66&lt;0,0,IF($B54*$B$381+'Aggreg'!$B258&gt;0,$B54*$B$381,0-'Aggreg'!$B258))</f>
        <v>0</v>
      </c>
      <c r="C436" s="38">
        <f>IF('Loads'!$B66&lt;0,0,IF($C54*$B$381+'Aggreg'!$C258&gt;0,$C54*$B$381,0-'Aggreg'!$C258))</f>
        <v>0</v>
      </c>
      <c r="D436" s="38">
        <f>IF('Loads'!$B66&lt;0,0,IF($D54*$B$381+'Aggreg'!$D258&gt;0,$D54*$B$381,0-'Aggreg'!$D258))</f>
        <v>0</v>
      </c>
      <c r="E436" s="38">
        <f>IF('Loads'!$B66&lt;0,0,IF($E54*$B$381+'Aggreg'!$E258&gt;0,$E54*$B$381,0-'Aggreg'!$E258))</f>
        <v>0</v>
      </c>
      <c r="F436" s="38">
        <f>IF('Loads'!$B66&lt;0,0,IF($F54*$B$381+'Aggreg'!$F258&gt;0,$F54*$B$381,0-'Aggreg'!$F258))</f>
        <v>0</v>
      </c>
      <c r="G436" s="38">
        <f>IF('Loads'!$B66&lt;0,0,IF($G54*$B$381+'Aggreg'!$G258&gt;0,$G54*$B$381,0-'Aggreg'!$G258))</f>
        <v>0</v>
      </c>
      <c r="H436" s="21">
        <f>0.01*'Input'!$F$58*(E436*'Loads'!$E219+F436*'Loads'!$F219)+10*(B436*'Loads'!$B219+C436*'Loads'!$C219+D436*'Loads'!$D219+G436*'Loads'!$G219)</f>
        <v>0</v>
      </c>
      <c r="I436" s="17"/>
    </row>
    <row r="437" spans="1:9">
      <c r="A437" s="4" t="s">
        <v>186</v>
      </c>
      <c r="B437" s="38">
        <f>IF('Loads'!$B67&lt;0,0,IF($B55*$B$381+'Aggreg'!$B259&gt;0,$B55*$B$381,0-'Aggreg'!$B259))</f>
        <v>0</v>
      </c>
      <c r="C437" s="38">
        <f>IF('Loads'!$B67&lt;0,0,IF($C55*$B$381+'Aggreg'!$C259&gt;0,$C55*$B$381,0-'Aggreg'!$C259))</f>
        <v>0</v>
      </c>
      <c r="D437" s="38">
        <f>IF('Loads'!$B67&lt;0,0,IF($D55*$B$381+'Aggreg'!$D259&gt;0,$D55*$B$381,0-'Aggreg'!$D259))</f>
        <v>0</v>
      </c>
      <c r="E437" s="38">
        <f>IF('Loads'!$B67&lt;0,0,IF($E55*$B$381+'Aggreg'!$E259&gt;0,$E55*$B$381,0-'Aggreg'!$E259))</f>
        <v>0</v>
      </c>
      <c r="F437" s="38">
        <f>IF('Loads'!$B67&lt;0,0,IF($F55*$B$381+'Aggreg'!$F259&gt;0,$F55*$B$381,0-'Aggreg'!$F259))</f>
        <v>0</v>
      </c>
      <c r="G437" s="38">
        <f>IF('Loads'!$B67&lt;0,0,IF($G55*$B$381+'Aggreg'!$G259&gt;0,$G55*$B$381,0-'Aggreg'!$G259))</f>
        <v>0</v>
      </c>
      <c r="H437" s="21">
        <f>0.01*'Input'!$F$58*(E437*'Loads'!$E220+F437*'Loads'!$F220)+10*(B437*'Loads'!$B220+C437*'Loads'!$C220+D437*'Loads'!$D220+G437*'Loads'!$G220)</f>
        <v>0</v>
      </c>
      <c r="I437" s="17"/>
    </row>
    <row r="438" spans="1:9">
      <c r="A438" s="4" t="s">
        <v>187</v>
      </c>
      <c r="B438" s="38">
        <f>IF('Loads'!$B68&lt;0,0,IF($B56*$B$381+'Aggreg'!$B260&gt;0,$B56*$B$381,0-'Aggreg'!$B260))</f>
        <v>0</v>
      </c>
      <c r="C438" s="38">
        <f>IF('Loads'!$B68&lt;0,0,IF($C56*$B$381+'Aggreg'!$C260&gt;0,$C56*$B$381,0-'Aggreg'!$C260))</f>
        <v>0</v>
      </c>
      <c r="D438" s="38">
        <f>IF('Loads'!$B68&lt;0,0,IF($D56*$B$381+'Aggreg'!$D260&gt;0,$D56*$B$381,0-'Aggreg'!$D260))</f>
        <v>0</v>
      </c>
      <c r="E438" s="38">
        <f>IF('Loads'!$B68&lt;0,0,IF($E56*$B$381+'Aggreg'!$E260&gt;0,$E56*$B$381,0-'Aggreg'!$E260))</f>
        <v>0</v>
      </c>
      <c r="F438" s="38">
        <f>IF('Loads'!$B68&lt;0,0,IF($F56*$B$381+'Aggreg'!$F260&gt;0,$F56*$B$381,0-'Aggreg'!$F260))</f>
        <v>0</v>
      </c>
      <c r="G438" s="38">
        <f>IF('Loads'!$B68&lt;0,0,IF($G56*$B$381+'Aggreg'!$G260&gt;0,$G56*$B$381,0-'Aggreg'!$G260))</f>
        <v>0</v>
      </c>
      <c r="H438" s="21">
        <f>0.01*'Input'!$F$58*(E438*'Loads'!$E221+F438*'Loads'!$F221)+10*(B438*'Loads'!$B221+C438*'Loads'!$C221+D438*'Loads'!$D221+G438*'Loads'!$G221)</f>
        <v>0</v>
      </c>
      <c r="I438" s="17"/>
    </row>
    <row r="439" spans="1:9">
      <c r="A439" s="4" t="s">
        <v>188</v>
      </c>
      <c r="B439" s="38">
        <f>IF('Loads'!$B69&lt;0,0,IF($B57*$B$381+'Aggreg'!$B261&gt;0,$B57*$B$381,0-'Aggreg'!$B261))</f>
        <v>0</v>
      </c>
      <c r="C439" s="38">
        <f>IF('Loads'!$B69&lt;0,0,IF($C57*$B$381+'Aggreg'!$C261&gt;0,$C57*$B$381,0-'Aggreg'!$C261))</f>
        <v>0</v>
      </c>
      <c r="D439" s="38">
        <f>IF('Loads'!$B69&lt;0,0,IF($D57*$B$381+'Aggreg'!$D261&gt;0,$D57*$B$381,0-'Aggreg'!$D261))</f>
        <v>0</v>
      </c>
      <c r="E439" s="38">
        <f>IF('Loads'!$B69&lt;0,0,IF($E57*$B$381+'Aggreg'!$E261&gt;0,$E57*$B$381,0-'Aggreg'!$E261))</f>
        <v>0</v>
      </c>
      <c r="F439" s="38">
        <f>IF('Loads'!$B69&lt;0,0,IF($F57*$B$381+'Aggreg'!$F261&gt;0,$F57*$B$381,0-'Aggreg'!$F261))</f>
        <v>0</v>
      </c>
      <c r="G439" s="38">
        <f>IF('Loads'!$B69&lt;0,0,IF($G57*$B$381+'Aggreg'!$G261&gt;0,$G57*$B$381,0-'Aggreg'!$G261))</f>
        <v>0</v>
      </c>
      <c r="H439" s="21">
        <f>0.01*'Input'!$F$58*(E439*'Loads'!$E222+F439*'Loads'!$F222)+10*(B439*'Loads'!$B222+C439*'Loads'!$C222+D439*'Loads'!$D222+G439*'Loads'!$G222)</f>
        <v>0</v>
      </c>
      <c r="I439" s="17"/>
    </row>
    <row r="440" spans="1:9">
      <c r="A440" s="4" t="s">
        <v>189</v>
      </c>
      <c r="B440" s="38">
        <f>IF('Loads'!$B70&lt;0,0,IF($B58*$B$381+'Aggreg'!$B262&gt;0,$B58*$B$381,0-'Aggreg'!$B262))</f>
        <v>0</v>
      </c>
      <c r="C440" s="38">
        <f>IF('Loads'!$B70&lt;0,0,IF($C58*$B$381+'Aggreg'!$C262&gt;0,$C58*$B$381,0-'Aggreg'!$C262))</f>
        <v>0</v>
      </c>
      <c r="D440" s="38">
        <f>IF('Loads'!$B70&lt;0,0,IF($D58*$B$381+'Aggreg'!$D262&gt;0,$D58*$B$381,0-'Aggreg'!$D262))</f>
        <v>0</v>
      </c>
      <c r="E440" s="38">
        <f>IF('Loads'!$B70&lt;0,0,IF($E58*$B$381+'Aggreg'!$E262&gt;0,$E58*$B$381,0-'Aggreg'!$E262))</f>
        <v>0</v>
      </c>
      <c r="F440" s="38">
        <f>IF('Loads'!$B70&lt;0,0,IF($F58*$B$381+'Aggreg'!$F262&gt;0,$F58*$B$381,0-'Aggreg'!$F262))</f>
        <v>0</v>
      </c>
      <c r="G440" s="38">
        <f>IF('Loads'!$B70&lt;0,0,IF($G58*$B$381+'Aggreg'!$G262&gt;0,$G58*$B$381,0-'Aggreg'!$G262))</f>
        <v>0</v>
      </c>
      <c r="H440" s="21">
        <f>0.01*'Input'!$F$58*(E440*'Loads'!$E223+F440*'Loads'!$F223)+10*(B440*'Loads'!$B223+C440*'Loads'!$C223+D440*'Loads'!$D223+G440*'Loads'!$G223)</f>
        <v>0</v>
      </c>
      <c r="I440" s="17"/>
    </row>
    <row r="441" spans="1:9">
      <c r="A441" s="4" t="s">
        <v>197</v>
      </c>
      <c r="B441" s="38">
        <f>IF('Loads'!$B71&lt;0,0,IF($B59*$B$381+'Aggreg'!$B263&gt;0,$B59*$B$381,0-'Aggreg'!$B263))</f>
        <v>0</v>
      </c>
      <c r="C441" s="38">
        <f>IF('Loads'!$B71&lt;0,0,IF($C59*$B$381+'Aggreg'!$C263&gt;0,$C59*$B$381,0-'Aggreg'!$C263))</f>
        <v>0</v>
      </c>
      <c r="D441" s="38">
        <f>IF('Loads'!$B71&lt;0,0,IF($D59*$B$381+'Aggreg'!$D263&gt;0,$D59*$B$381,0-'Aggreg'!$D263))</f>
        <v>0</v>
      </c>
      <c r="E441" s="38">
        <f>IF('Loads'!$B71&lt;0,0,IF($E59*$B$381+'Aggreg'!$E263&gt;0,$E59*$B$381,0-'Aggreg'!$E263))</f>
        <v>0</v>
      </c>
      <c r="F441" s="38">
        <f>IF('Loads'!$B71&lt;0,0,IF($F59*$B$381+'Aggreg'!$F263&gt;0,$F59*$B$381,0-'Aggreg'!$F263))</f>
        <v>0</v>
      </c>
      <c r="G441" s="38">
        <f>IF('Loads'!$B71&lt;0,0,IF($G59*$B$381+'Aggreg'!$G263&gt;0,$G59*$B$381,0-'Aggreg'!$G263))</f>
        <v>0</v>
      </c>
      <c r="H441" s="21">
        <f>0.01*'Input'!$F$58*(E441*'Loads'!$E224+F441*'Loads'!$F224)+10*(B441*'Loads'!$B224+C441*'Loads'!$C224+D441*'Loads'!$D224+G441*'Loads'!$G224)</f>
        <v>0</v>
      </c>
      <c r="I441" s="17"/>
    </row>
    <row r="442" spans="1:9">
      <c r="A442" s="4" t="s">
        <v>198</v>
      </c>
      <c r="B442" s="38">
        <f>IF('Loads'!$B72&lt;0,0,IF($B60*$B$381+'Aggreg'!$B264&gt;0,$B60*$B$381,0-'Aggreg'!$B264))</f>
        <v>0</v>
      </c>
      <c r="C442" s="38">
        <f>IF('Loads'!$B72&lt;0,0,IF($C60*$B$381+'Aggreg'!$C264&gt;0,$C60*$B$381,0-'Aggreg'!$C264))</f>
        <v>0</v>
      </c>
      <c r="D442" s="38">
        <f>IF('Loads'!$B72&lt;0,0,IF($D60*$B$381+'Aggreg'!$D264&gt;0,$D60*$B$381,0-'Aggreg'!$D264))</f>
        <v>0</v>
      </c>
      <c r="E442" s="38">
        <f>IF('Loads'!$B72&lt;0,0,IF($E60*$B$381+'Aggreg'!$E264&gt;0,$E60*$B$381,0-'Aggreg'!$E264))</f>
        <v>0</v>
      </c>
      <c r="F442" s="38">
        <f>IF('Loads'!$B72&lt;0,0,IF($F60*$B$381+'Aggreg'!$F264&gt;0,$F60*$B$381,0-'Aggreg'!$F264))</f>
        <v>0</v>
      </c>
      <c r="G442" s="38">
        <f>IF('Loads'!$B72&lt;0,0,IF($G60*$B$381+'Aggreg'!$G264&gt;0,$G60*$B$381,0-'Aggreg'!$G264))</f>
        <v>0</v>
      </c>
      <c r="H442" s="21">
        <f>0.01*'Input'!$F$58*(E442*'Loads'!$E225+F442*'Loads'!$F225)+10*(B442*'Loads'!$B225+C442*'Loads'!$C225+D442*'Loads'!$D225+G442*'Loads'!$G225)</f>
        <v>0</v>
      </c>
      <c r="I442" s="17"/>
    </row>
  </sheetData>
  <sheetProtection sheet="1" objects="1" scenarios="1"/>
  <hyperlinks>
    <hyperlink ref="A6" location="'Yard'!B10" display="x1 = 2901. Unit cost at each level, £/kW/year (relative to system simultaneous maximum load)"/>
    <hyperlink ref="A14" location="'Scaler'!B9" display="x1 = 3501. Factor to scale to £1/kW at transmission exit level"/>
    <hyperlink ref="A23" location="'Aggreg'!B14" display="x1 = 3301. Unit rate 1 p/kWh (elements)"/>
    <hyperlink ref="A24" location="'Scaler'!B18" display="x2 = 3502. Applicability factor for £1/kW scaler"/>
    <hyperlink ref="A25" location="'Aggreg'!B52" display="x3 = 3302. Unit rate 2 p/kWh (elements)"/>
    <hyperlink ref="A26" location="'Aggreg'!B90" display="x4 = 3303. Unit rate 3 p/kWh (elements)"/>
    <hyperlink ref="A27" location="'Aggreg'!B128" display="x5 = 3304. Fixed charge p/MPAN/day (elements)"/>
    <hyperlink ref="A28" location="'Aggreg'!B162" display="x6 = 3305. Capacity charge p/kVA/day (elements)"/>
    <hyperlink ref="A29" location="'Aggreg'!B197" display="x7 = 3306. Reactive power charge p/kVArh (elements)"/>
    <hyperlink ref="A64" location="'Loads'!B45" display="x1 = 2302. Load coefficient"/>
    <hyperlink ref="A65" location="'Scaler'!B33" display="x2 = 3503. Unit rate 1 p/kWh scalable part (in Scalable elements of tariff components)"/>
    <hyperlink ref="A66" location="'Loads'!B198" display="x3 = 2304. Rate 1 units (MWh) (in Equivalent volume for each end user)"/>
    <hyperlink ref="A67" location="'Scaler'!C33" display="x4 = 3503. Unit rate 2 p/kWh scalable part (in Scalable elements of tariff components)"/>
    <hyperlink ref="A68" location="'Loads'!C198" display="x5 = 2304. Rate 2 units (MWh) (in Equivalent volume for each end user)"/>
    <hyperlink ref="A69" location="'Scaler'!D33" display="x6 = 3503. Unit rate 3 p/kWh scalable part (in Scalable elements of tariff components)"/>
    <hyperlink ref="A70" location="'Loads'!D198" display="x7 = 2304. Rate 3 units (MWh) (in Equivalent volume for each end user)"/>
    <hyperlink ref="A71" location="'Scaler'!E33" display="x8 = 3503. Fixed charge p/MPAN/day scalable part (in Scalable elements of tariff components)"/>
    <hyperlink ref="A72" location="'Input'!F57" display="x9 = 1010. Days in the charging year (in Financial and general assumptions)"/>
    <hyperlink ref="A73" location="'Loads'!E198" display="x10 = 2304. MPANs (in Equivalent volume for each end user)"/>
    <hyperlink ref="A74" location="'Scaler'!F33" display="x11 = 3503. Capacity charge p/kVA/day scalable part (in Scalable elements of tariff components)"/>
    <hyperlink ref="A75" location="'Loads'!F198" display="x12 = 2304. Import capacity (kVA) (in Equivalent volume for each end user)"/>
    <hyperlink ref="A76" location="'Scaler'!G33" display="x13 = 3503. Reactive power charge p/kVArh scalable part (in Scalable elements of tariff components)"/>
    <hyperlink ref="A77" location="'Loads'!G198" display="x14 = 2304. Reactive power units (MVArh) (in Equivalent volume for each end user)"/>
    <hyperlink ref="A112" location="'Scaler'!B33" display="x1 = 3503. Unit rate 1 p/kWh scalable part (in Scalable elements of tariff components)"/>
    <hyperlink ref="A113" location="'Aggreg'!B237" display="x2 = 3307. Unit rate 1 p/kWh (total) (in Summary of charges before revenue matching)"/>
    <hyperlink ref="A114" location="'Scaler'!C33" display="x3 = 3503. Unit rate 2 p/kWh scalable part (in Scalable elements of tariff components)"/>
    <hyperlink ref="A115" location="'Aggreg'!C237" display="x4 = 3307. Unit rate 2 p/kWh (total) (in Summary of charges before revenue matching)"/>
    <hyperlink ref="A116" location="'Scaler'!D33" display="x5 = 3503. Unit rate 3 p/kWh scalable part (in Scalable elements of tariff components)"/>
    <hyperlink ref="A117" location="'Aggreg'!D237" display="x6 = 3307. Unit rate 3 p/kWh (total) (in Summary of charges before revenue matching)"/>
    <hyperlink ref="A118" location="'Scaler'!E33" display="x7 = 3503. Fixed charge p/MPAN/day scalable part (in Scalable elements of tariff components)"/>
    <hyperlink ref="A119" location="'Aggreg'!E237" display="x8 = 3307. Fixed charge p/MPAN/day (total) (in Summary of charges before revenue matching)"/>
    <hyperlink ref="A120" location="'Scaler'!F33" display="x9 = 3503. Capacity charge p/kVA/day scalable part (in Scalable elements of tariff components)"/>
    <hyperlink ref="A121" location="'Aggreg'!F237" display="x10 = 3307. Capacity charge p/kVA/day (total) (in Summary of charges before revenue matching)"/>
    <hyperlink ref="A122" location="'Scaler'!G33" display="x11 = 3503. Reactive power charge p/kVArh scalable part (in Scalable elements of tariff components)"/>
    <hyperlink ref="A123" location="'Aggreg'!G237" display="x12 = 3307. Reactive power charge p/kVArh (in Summary of charges before revenue matching)"/>
    <hyperlink ref="A158" location="'Revenue'!C68" display="x1 = 3403. Revenue shortfall (surplus) £ (in Revenue surplus or shortfall)"/>
    <hyperlink ref="A159" location="'Scaler'!B81" display="x2 = 3504. Effect through Unit rate 1 p/kWh (in Marginal revenue effect of scaler)"/>
    <hyperlink ref="A160" location="'Scaler'!C81" display="x3 = 3504. Effect through Unit rate 2 p/kWh (in Marginal revenue effect of scaler)"/>
    <hyperlink ref="A161" location="'Scaler'!D81" display="x4 = 3504. Effect through Unit rate 3 p/kWh (in Marginal revenue effect of scaler)"/>
    <hyperlink ref="A162" location="'Scaler'!E81" display="x5 = 3504. Effect through Fixed charge p/MPAN/day (in Marginal revenue effect of scaler)"/>
    <hyperlink ref="A163" location="'Scaler'!F81" display="x6 = 3504. Effect through Capacity charge p/kVA/day (in Marginal revenue effect of scaler)"/>
    <hyperlink ref="A164" location="'Scaler'!G81" display="x7 = 3504. Effect through Reactive power charge p/kVArh (in Marginal revenue effect of scaler)"/>
    <hyperlink ref="A172" location="'Scaler'!B167" display="x1 = 3506. Constraint-free solution"/>
    <hyperlink ref="A173" location="'Scaler'!B127" display="x2 = 3505. Scaler threshold for Unit rate 1 p/kWh (in Scaler value at which the minimum is breached)"/>
    <hyperlink ref="A174" location="'Scaler'!C127" display="x3 = 3505. Scaler threshold for Unit rate 2 p/kWh (in Scaler value at which the minimum is breached)"/>
    <hyperlink ref="A175" location="'Scaler'!D127" display="x4 = 3505. Scaler threshold for Unit rate 3 p/kWh (in Scaler value at which the minimum is breached)"/>
    <hyperlink ref="A176" location="'Scaler'!E127" display="x5 = 3505. Scaler threshold for Fixed charge p/MPAN/day (in Scaler value at which the minimum is breached)"/>
    <hyperlink ref="A177" location="'Scaler'!F127" display="x6 = 3505. Scaler threshold for Capacity charge p/kVA/day (in Scaler value at which the minimum is breached)"/>
    <hyperlink ref="A178" location="'Scaler'!G127" display="x7 = 3505. Scaler threshold for Reactive power charge p/kVArh (in Scaler value at which the minimum is breached)"/>
    <hyperlink ref="A186" location="'Scaler'!B181" display="x1 = 3507. Starting point"/>
    <hyperlink ref="A187" location="'Scaler'!B81" display="x2 = 3504. Effect through Unit rate 1 p/kWh (in Marginal revenue effect of scaler)"/>
    <hyperlink ref="A188" location="'Scaler'!C81" display="x3 = 3504. Effect through Unit rate 2 p/kWh (in Marginal revenue effect of scaler)"/>
    <hyperlink ref="A189" location="'Scaler'!D81" display="x4 = 3504. Effect through Unit rate 3 p/kWh (in Marginal revenue effect of scaler)"/>
    <hyperlink ref="A190" location="'Scaler'!E81" display="x5 = 3504. Effect through Fixed charge p/MPAN/day (in Marginal revenue effect of scaler)"/>
    <hyperlink ref="A191" location="'Scaler'!F81" display="x6 = 3504. Effect through Capacity charge p/kVA/day (in Marginal revenue effect of scaler)"/>
    <hyperlink ref="A192" location="'Scaler'!G81" display="x7 = 3504. Effect through Reactive power charge p/kVArh (in Marginal revenue effect of scaler)"/>
    <hyperlink ref="A193" location="'Scaler'!B210" display="x8 = Location (in Solve for General scaler rate)"/>
    <hyperlink ref="A194" location="'Scaler'!C210" display="x9 = Kink (in Solve for General scaler rate)"/>
    <hyperlink ref="A195" location="'Scaler'!F210" display="x10 = Ranking before tie break (in Solve for General scaler rate)"/>
    <hyperlink ref="A196" location="'Scaler'!G210" display="x11 = Counter (in Solve for General scaler rate)"/>
    <hyperlink ref="A197" location="'Scaler'!H210" display="x12 = Tie breaker (in Solve for General scaler rate)"/>
    <hyperlink ref="A198" location="'Scaler'!I210" display="x13 = Ranking (in Solve for General scaler rate)"/>
    <hyperlink ref="A199" location="'Scaler'!J210" display="x14 = Kink reordering (in Solve for General scaler rate)"/>
    <hyperlink ref="A200" location="'Scaler'!D210" display="x15 = Starting slope contributions (in Solve for General scaler rate)"/>
    <hyperlink ref="A201" location="'Scaler'!L210" display="x16 = New slope (in Solve for General scaler rate)"/>
    <hyperlink ref="A202" location="'Scaler'!K210" display="x17 = Location (ordered) (in Solve for General scaler rate)"/>
    <hyperlink ref="A203" location="'Scaler'!E210" display="x18 = Starting values (in Solve for General scaler rate)"/>
    <hyperlink ref="A204" location="'Revenue'!C68" display="x19 = 3403. Revenue shortfall (surplus) £ (in Revenue surplus or shortfall)"/>
    <hyperlink ref="A205" location="'Scaler'!B167" display="x20 = 3506. Constraint-free solution"/>
    <hyperlink ref="A206" location="'Scaler'!M210" display="x21 = Value (in Solve for General scaler rate)"/>
    <hyperlink ref="A377" location="'Scaler'!N210" display="x1 = 3508. Root (in Solve for General scaler rate)"/>
    <hyperlink ref="A385" location="'Loads'!B45" display="x1 = 2302. Load coefficient"/>
    <hyperlink ref="A386" location="'Scaler'!B33" display="x2 = 3503. Unit rate 1 p/kWh scalable part (in Scalable elements of tariff components)"/>
    <hyperlink ref="A387" location="'Scaler'!B380" display="x3 = 3509. General scaler rate"/>
    <hyperlink ref="A388" location="'Aggreg'!B237" display="x4 = 3307. Unit rate 1 p/kWh (total) (in Summary of charges before revenue matching)"/>
    <hyperlink ref="A389" location="'Scaler'!C33" display="x5 = 3503. Unit rate 2 p/kWh scalable part (in Scalable elements of tariff components)"/>
    <hyperlink ref="A390" location="'Aggreg'!C237" display="x6 = 3307. Unit rate 2 p/kWh (total) (in Summary of charges before revenue matching)"/>
    <hyperlink ref="A391" location="'Scaler'!D33" display="x7 = 3503. Unit rate 3 p/kWh scalable part (in Scalable elements of tariff components)"/>
    <hyperlink ref="A392" location="'Aggreg'!D237" display="x8 = 3307. Unit rate 3 p/kWh (total) (in Summary of charges before revenue matching)"/>
    <hyperlink ref="A393" location="'Scaler'!E33" display="x9 = 3503. Fixed charge p/MPAN/day scalable part (in Scalable elements of tariff components)"/>
    <hyperlink ref="A394" location="'Aggreg'!E237" display="x10 = 3307. Fixed charge p/MPAN/day (total) (in Summary of charges before revenue matching)"/>
    <hyperlink ref="A395" location="'Scaler'!F33" display="x11 = 3503. Capacity charge p/kVA/day scalable part (in Scalable elements of tariff components)"/>
    <hyperlink ref="A396" location="'Aggreg'!F237" display="x12 = 3307. Capacity charge p/kVA/day (total) (in Summary of charges before revenue matching)"/>
    <hyperlink ref="A397" location="'Scaler'!G33" display="x13 = 3503. Reactive power charge p/kVArh scalable part (in Scalable elements of tariff components)"/>
    <hyperlink ref="A398" location="'Aggreg'!G237" display="x14 = 3307. Reactive power charge p/kVArh (in Summary of charges before revenue matching)"/>
    <hyperlink ref="A399" location="'Input'!F57" display="x15 = 1010. Days in the charging year (in Financial and general assumptions)"/>
    <hyperlink ref="A400" location="'Scaler'!E415" display="x16 = Fixed charge p/MPAN/day scaler (in Scaler)"/>
    <hyperlink ref="A401" location="'Loads'!E198" display="x17 = 2304. MPANs (in Equivalent volume for each end user)"/>
    <hyperlink ref="A402" location="'Scaler'!F415" display="x18 = Capacity charge p/kVA/day scaler (in Scaler)"/>
    <hyperlink ref="A403" location="'Loads'!F198" display="x19 = 2304. Import capacity (kVA) (in Equivalent volume for each end user)"/>
    <hyperlink ref="A404" location="'Scaler'!B415" display="x20 = Unit rate 1 p/kWh scaler (in Scaler)"/>
    <hyperlink ref="A405" location="'Loads'!B198" display="x21 = 2304. Rate 1 units (MWh) (in Equivalent volume for each end user)"/>
    <hyperlink ref="A406" location="'Scaler'!C415" display="x22 = Unit rate 2 p/kWh scaler (in Scaler)"/>
    <hyperlink ref="A407" location="'Loads'!C198" display="x23 = 2304. Rate 2 units (MWh) (in Equivalent volume for each end user)"/>
    <hyperlink ref="A408" location="'Scaler'!D415" display="x24 = Unit rate 3 p/kWh scaler (in Scaler)"/>
    <hyperlink ref="A409" location="'Loads'!D198" display="x25 = 2304. Rate 3 units (MWh) (in Equivalent volume for each end user)"/>
    <hyperlink ref="A410" location="'Scaler'!G415" display="x26 = Reactive power charge p/kVArh scaler (in Scaler)"/>
    <hyperlink ref="A411" location="'Loads'!G198" display="x27 = 2304. Reactive power units (MVArh) (in Equivalent volume for each end user)"/>
  </hyperlinks>
  <pageMargins left="0.7" right="0.7" top="0.75" bottom="0.75" header="0.3" footer="0.3"/>
  <pageSetup paperSize="9" fitToHeight="0" orientation="landscape"/>
  <headerFooter>
    <oddHeader>&amp;L&amp;A&amp;C&amp;R&amp;P of &amp;N</oddHeader>
    <oddFooter>&amp;F</oddFooter>
  </headerFooter>
</worksheet>
</file>

<file path=xl/worksheets/sheet19.xml><?xml version="1.0" encoding="utf-8"?>
<worksheet xmlns="http://schemas.openxmlformats.org/spreadsheetml/2006/main" xmlns:r="http://schemas.openxmlformats.org/officeDocument/2006/relationships">
  <sheetPr>
    <pageSetUpPr fitToPage="1"/>
  </sheetPr>
  <dimension ref="A1:H318"/>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8.7109375" customWidth="1"/>
  </cols>
  <sheetData>
    <row r="1" spans="1:1" ht="21" customHeight="1">
      <c r="A1" s="1">
        <f>"Tariff component adjustment and rounding for "&amp;'Input'!B7&amp;" in "&amp;'Input'!C7&amp;" ("&amp;'Input'!D7&amp;")"</f>
        <v>0</v>
      </c>
    </row>
    <row r="3" spans="1:1" ht="21" customHeight="1">
      <c r="A3" s="1" t="s">
        <v>1462</v>
      </c>
    </row>
    <row r="4" spans="1:1">
      <c r="A4" s="2" t="s">
        <v>353</v>
      </c>
    </row>
    <row r="5" spans="1:1">
      <c r="A5" s="33" t="s">
        <v>1463</v>
      </c>
    </row>
    <row r="6" spans="1:1">
      <c r="A6" s="33" t="s">
        <v>1464</v>
      </c>
    </row>
    <row r="7" spans="1:1">
      <c r="A7" s="33" t="s">
        <v>1465</v>
      </c>
    </row>
    <row r="8" spans="1:1">
      <c r="A8" s="33" t="s">
        <v>1466</v>
      </c>
    </row>
    <row r="9" spans="1:1">
      <c r="A9" s="33" t="s">
        <v>1467</v>
      </c>
    </row>
    <row r="10" spans="1:1">
      <c r="A10" s="33" t="s">
        <v>1468</v>
      </c>
    </row>
    <row r="11" spans="1:1">
      <c r="A11" s="33" t="s">
        <v>1469</v>
      </c>
    </row>
    <row r="12" spans="1:1">
      <c r="A12" s="33" t="s">
        <v>1470</v>
      </c>
    </row>
    <row r="13" spans="1:1">
      <c r="A13" s="33" t="s">
        <v>1471</v>
      </c>
    </row>
    <row r="14" spans="1:1">
      <c r="A14" s="33" t="s">
        <v>1472</v>
      </c>
    </row>
    <row r="15" spans="1:1">
      <c r="A15" s="33" t="s">
        <v>1473</v>
      </c>
    </row>
    <row r="16" spans="1:1">
      <c r="A16" s="33" t="s">
        <v>1474</v>
      </c>
    </row>
    <row r="17" spans="1:8">
      <c r="A17" s="34" t="s">
        <v>356</v>
      </c>
      <c r="B17" s="34" t="s">
        <v>486</v>
      </c>
      <c r="C17" s="34" t="s">
        <v>486</v>
      </c>
      <c r="D17" s="34" t="s">
        <v>486</v>
      </c>
      <c r="E17" s="34" t="s">
        <v>486</v>
      </c>
      <c r="F17" s="34" t="s">
        <v>486</v>
      </c>
      <c r="G17" s="34" t="s">
        <v>486</v>
      </c>
    </row>
    <row r="18" spans="1:8">
      <c r="A18" s="34" t="s">
        <v>359</v>
      </c>
      <c r="B18" s="34" t="s">
        <v>1475</v>
      </c>
      <c r="C18" s="34" t="s">
        <v>1476</v>
      </c>
      <c r="D18" s="34" t="s">
        <v>1477</v>
      </c>
      <c r="E18" s="34" t="s">
        <v>1478</v>
      </c>
      <c r="F18" s="34" t="s">
        <v>1479</v>
      </c>
      <c r="G18" s="34" t="s">
        <v>1480</v>
      </c>
    </row>
    <row r="20" spans="1:8">
      <c r="B20" s="15" t="s">
        <v>1481</v>
      </c>
      <c r="C20" s="15" t="s">
        <v>1482</v>
      </c>
      <c r="D20" s="15" t="s">
        <v>1483</v>
      </c>
      <c r="E20" s="15" t="s">
        <v>1484</v>
      </c>
      <c r="F20" s="15" t="s">
        <v>1485</v>
      </c>
      <c r="G20" s="15" t="s">
        <v>1096</v>
      </c>
    </row>
    <row r="21" spans="1:8">
      <c r="A21" s="4" t="s">
        <v>174</v>
      </c>
      <c r="B21" s="45">
        <f>'Aggreg'!$B238+'Scaler'!$B416</f>
        <v>0</v>
      </c>
      <c r="C21" s="10"/>
      <c r="D21" s="10"/>
      <c r="E21" s="45">
        <f>'Aggreg'!$E238+'Scaler'!$E416</f>
        <v>0</v>
      </c>
      <c r="F21" s="10"/>
      <c r="G21" s="10"/>
      <c r="H21" s="17"/>
    </row>
    <row r="22" spans="1:8">
      <c r="A22" s="4" t="s">
        <v>175</v>
      </c>
      <c r="B22" s="45">
        <f>'Aggreg'!$B239+'Scaler'!$B417</f>
        <v>0</v>
      </c>
      <c r="C22" s="45">
        <f>'Aggreg'!$C239+'Scaler'!$C417</f>
        <v>0</v>
      </c>
      <c r="D22" s="10"/>
      <c r="E22" s="45">
        <f>'Aggreg'!$E239+'Scaler'!$E417</f>
        <v>0</v>
      </c>
      <c r="F22" s="10"/>
      <c r="G22" s="10"/>
      <c r="H22" s="17"/>
    </row>
    <row r="23" spans="1:8">
      <c r="A23" s="4" t="s">
        <v>211</v>
      </c>
      <c r="B23" s="45">
        <f>'Aggreg'!$B240+'Scaler'!$B418</f>
        <v>0</v>
      </c>
      <c r="C23" s="10"/>
      <c r="D23" s="10"/>
      <c r="E23" s="10"/>
      <c r="F23" s="10"/>
      <c r="G23" s="10"/>
      <c r="H23" s="17"/>
    </row>
    <row r="24" spans="1:8">
      <c r="A24" s="4" t="s">
        <v>176</v>
      </c>
      <c r="B24" s="45">
        <f>'Aggreg'!$B241+'Scaler'!$B419</f>
        <v>0</v>
      </c>
      <c r="C24" s="10"/>
      <c r="D24" s="10"/>
      <c r="E24" s="45">
        <f>'Aggreg'!$E241+'Scaler'!$E419</f>
        <v>0</v>
      </c>
      <c r="F24" s="10"/>
      <c r="G24" s="10"/>
      <c r="H24" s="17"/>
    </row>
    <row r="25" spans="1:8">
      <c r="A25" s="4" t="s">
        <v>177</v>
      </c>
      <c r="B25" s="45">
        <f>'Aggreg'!$B242+'Scaler'!$B420</f>
        <v>0</v>
      </c>
      <c r="C25" s="45">
        <f>'Aggreg'!$C242+'Scaler'!$C420</f>
        <v>0</v>
      </c>
      <c r="D25" s="10"/>
      <c r="E25" s="45">
        <f>'Aggreg'!$E242+'Scaler'!$E420</f>
        <v>0</v>
      </c>
      <c r="F25" s="10"/>
      <c r="G25" s="10"/>
      <c r="H25" s="17"/>
    </row>
    <row r="26" spans="1:8">
      <c r="A26" s="4" t="s">
        <v>221</v>
      </c>
      <c r="B26" s="45">
        <f>'Aggreg'!$B243+'Scaler'!$B421</f>
        <v>0</v>
      </c>
      <c r="C26" s="10"/>
      <c r="D26" s="10"/>
      <c r="E26" s="10"/>
      <c r="F26" s="10"/>
      <c r="G26" s="10"/>
      <c r="H26" s="17"/>
    </row>
    <row r="27" spans="1:8">
      <c r="A27" s="4" t="s">
        <v>178</v>
      </c>
      <c r="B27" s="45">
        <f>'Aggreg'!$B244+'Scaler'!$B422</f>
        <v>0</v>
      </c>
      <c r="C27" s="45">
        <f>'Aggreg'!$C244+'Scaler'!$C422</f>
        <v>0</v>
      </c>
      <c r="D27" s="10"/>
      <c r="E27" s="45">
        <f>'Aggreg'!$E244+'Scaler'!$E422</f>
        <v>0</v>
      </c>
      <c r="F27" s="10"/>
      <c r="G27" s="10"/>
      <c r="H27" s="17"/>
    </row>
    <row r="28" spans="1:8">
      <c r="A28" s="4" t="s">
        <v>179</v>
      </c>
      <c r="B28" s="45">
        <f>'Aggreg'!$B245+'Scaler'!$B423</f>
        <v>0</v>
      </c>
      <c r="C28" s="45">
        <f>'Aggreg'!$C245+'Scaler'!$C423</f>
        <v>0</v>
      </c>
      <c r="D28" s="10"/>
      <c r="E28" s="45">
        <f>'Aggreg'!$E245+'Scaler'!$E423</f>
        <v>0</v>
      </c>
      <c r="F28" s="10"/>
      <c r="G28" s="10"/>
      <c r="H28" s="17"/>
    </row>
    <row r="29" spans="1:8">
      <c r="A29" s="4" t="s">
        <v>195</v>
      </c>
      <c r="B29" s="45">
        <f>'Aggreg'!$B246+'Scaler'!$B424</f>
        <v>0</v>
      </c>
      <c r="C29" s="45">
        <f>'Aggreg'!$C246+'Scaler'!$C424</f>
        <v>0</v>
      </c>
      <c r="D29" s="10"/>
      <c r="E29" s="45">
        <f>'Aggreg'!$E246+'Scaler'!$E424</f>
        <v>0</v>
      </c>
      <c r="F29" s="10"/>
      <c r="G29" s="10"/>
      <c r="H29" s="17"/>
    </row>
    <row r="30" spans="1:8">
      <c r="A30" s="4" t="s">
        <v>180</v>
      </c>
      <c r="B30" s="45">
        <f>'Aggreg'!$B247+'Scaler'!$B425</f>
        <v>0</v>
      </c>
      <c r="C30" s="45">
        <f>'Aggreg'!$C247+'Scaler'!$C425</f>
        <v>0</v>
      </c>
      <c r="D30" s="45">
        <f>'Aggreg'!$D247+'Scaler'!$D425</f>
        <v>0</v>
      </c>
      <c r="E30" s="45">
        <f>'Aggreg'!$E247+'Scaler'!$E425</f>
        <v>0</v>
      </c>
      <c r="F30" s="10"/>
      <c r="G30" s="10"/>
      <c r="H30" s="17"/>
    </row>
    <row r="31" spans="1:8">
      <c r="A31" s="4" t="s">
        <v>181</v>
      </c>
      <c r="B31" s="45">
        <f>'Aggreg'!$B248+'Scaler'!$B426</f>
        <v>0</v>
      </c>
      <c r="C31" s="45">
        <f>'Aggreg'!$C248+'Scaler'!$C426</f>
        <v>0</v>
      </c>
      <c r="D31" s="45">
        <f>'Aggreg'!$D248+'Scaler'!$D426</f>
        <v>0</v>
      </c>
      <c r="E31" s="45">
        <f>'Aggreg'!$E248+'Scaler'!$E426</f>
        <v>0</v>
      </c>
      <c r="F31" s="10"/>
      <c r="G31" s="10"/>
      <c r="H31" s="17"/>
    </row>
    <row r="32" spans="1:8">
      <c r="A32" s="4" t="s">
        <v>182</v>
      </c>
      <c r="B32" s="45">
        <f>'Aggreg'!$B249+'Scaler'!$B427</f>
        <v>0</v>
      </c>
      <c r="C32" s="45">
        <f>'Aggreg'!$C249+'Scaler'!$C427</f>
        <v>0</v>
      </c>
      <c r="D32" s="45">
        <f>'Aggreg'!$D249+'Scaler'!$D427</f>
        <v>0</v>
      </c>
      <c r="E32" s="45">
        <f>'Aggreg'!$E249+'Scaler'!$E427</f>
        <v>0</v>
      </c>
      <c r="F32" s="45">
        <f>'Aggreg'!$F249+'Scaler'!$F427</f>
        <v>0</v>
      </c>
      <c r="G32" s="45">
        <f>'Aggreg'!$G249+'Scaler'!$G427</f>
        <v>0</v>
      </c>
      <c r="H32" s="17"/>
    </row>
    <row r="33" spans="1:8">
      <c r="A33" s="4" t="s">
        <v>183</v>
      </c>
      <c r="B33" s="45">
        <f>'Aggreg'!$B250+'Scaler'!$B428</f>
        <v>0</v>
      </c>
      <c r="C33" s="45">
        <f>'Aggreg'!$C250+'Scaler'!$C428</f>
        <v>0</v>
      </c>
      <c r="D33" s="45">
        <f>'Aggreg'!$D250+'Scaler'!$D428</f>
        <v>0</v>
      </c>
      <c r="E33" s="45">
        <f>'Aggreg'!$E250+'Scaler'!$E428</f>
        <v>0</v>
      </c>
      <c r="F33" s="45">
        <f>'Aggreg'!$F250+'Scaler'!$F428</f>
        <v>0</v>
      </c>
      <c r="G33" s="45">
        <f>'Aggreg'!$G250+'Scaler'!$G428</f>
        <v>0</v>
      </c>
      <c r="H33" s="17"/>
    </row>
    <row r="34" spans="1:8">
      <c r="A34" s="4" t="s">
        <v>196</v>
      </c>
      <c r="B34" s="45">
        <f>'Aggreg'!$B251+'Scaler'!$B429</f>
        <v>0</v>
      </c>
      <c r="C34" s="45">
        <f>'Aggreg'!$C251+'Scaler'!$C429</f>
        <v>0</v>
      </c>
      <c r="D34" s="45">
        <f>'Aggreg'!$D251+'Scaler'!$D429</f>
        <v>0</v>
      </c>
      <c r="E34" s="45">
        <f>'Aggreg'!$E251+'Scaler'!$E429</f>
        <v>0</v>
      </c>
      <c r="F34" s="45">
        <f>'Aggreg'!$F251+'Scaler'!$F429</f>
        <v>0</v>
      </c>
      <c r="G34" s="45">
        <f>'Aggreg'!$G251+'Scaler'!$G429</f>
        <v>0</v>
      </c>
      <c r="H34" s="17"/>
    </row>
    <row r="35" spans="1:8">
      <c r="A35" s="4" t="s">
        <v>243</v>
      </c>
      <c r="B35" s="45">
        <f>'Aggreg'!$B252+'Scaler'!$B430</f>
        <v>0</v>
      </c>
      <c r="C35" s="10"/>
      <c r="D35" s="10"/>
      <c r="E35" s="10"/>
      <c r="F35" s="10"/>
      <c r="G35" s="10"/>
      <c r="H35" s="17"/>
    </row>
    <row r="36" spans="1:8">
      <c r="A36" s="4" t="s">
        <v>247</v>
      </c>
      <c r="B36" s="45">
        <f>'Aggreg'!$B253+'Scaler'!$B431</f>
        <v>0</v>
      </c>
      <c r="C36" s="10"/>
      <c r="D36" s="10"/>
      <c r="E36" s="10"/>
      <c r="F36" s="10"/>
      <c r="G36" s="10"/>
      <c r="H36" s="17"/>
    </row>
    <row r="37" spans="1:8">
      <c r="A37" s="4" t="s">
        <v>251</v>
      </c>
      <c r="B37" s="45">
        <f>'Aggreg'!$B254+'Scaler'!$B432</f>
        <v>0</v>
      </c>
      <c r="C37" s="10"/>
      <c r="D37" s="10"/>
      <c r="E37" s="10"/>
      <c r="F37" s="10"/>
      <c r="G37" s="10"/>
      <c r="H37" s="17"/>
    </row>
    <row r="38" spans="1:8">
      <c r="A38" s="4" t="s">
        <v>255</v>
      </c>
      <c r="B38" s="45">
        <f>'Aggreg'!$B255+'Scaler'!$B433</f>
        <v>0</v>
      </c>
      <c r="C38" s="10"/>
      <c r="D38" s="10"/>
      <c r="E38" s="10"/>
      <c r="F38" s="10"/>
      <c r="G38" s="10"/>
      <c r="H38" s="17"/>
    </row>
    <row r="39" spans="1:8">
      <c r="A39" s="4" t="s">
        <v>259</v>
      </c>
      <c r="B39" s="45">
        <f>'Aggreg'!$B256+'Scaler'!$B434</f>
        <v>0</v>
      </c>
      <c r="C39" s="45">
        <f>'Aggreg'!$C256+'Scaler'!$C434</f>
        <v>0</v>
      </c>
      <c r="D39" s="45">
        <f>'Aggreg'!$D256+'Scaler'!$D434</f>
        <v>0</v>
      </c>
      <c r="E39" s="10"/>
      <c r="F39" s="10"/>
      <c r="G39" s="10"/>
      <c r="H39" s="17"/>
    </row>
    <row r="40" spans="1:8">
      <c r="A40" s="4" t="s">
        <v>184</v>
      </c>
      <c r="B40" s="45">
        <f>'Aggreg'!$B257+'Scaler'!$B435</f>
        <v>0</v>
      </c>
      <c r="C40" s="10"/>
      <c r="D40" s="10"/>
      <c r="E40" s="45">
        <f>'Aggreg'!$E257+'Scaler'!$E435</f>
        <v>0</v>
      </c>
      <c r="F40" s="10"/>
      <c r="G40" s="10"/>
      <c r="H40" s="17"/>
    </row>
    <row r="41" spans="1:8">
      <c r="A41" s="4" t="s">
        <v>185</v>
      </c>
      <c r="B41" s="45">
        <f>'Aggreg'!$B258+'Scaler'!$B436</f>
        <v>0</v>
      </c>
      <c r="C41" s="10"/>
      <c r="D41" s="10"/>
      <c r="E41" s="45">
        <f>'Aggreg'!$E258+'Scaler'!$E436</f>
        <v>0</v>
      </c>
      <c r="F41" s="10"/>
      <c r="G41" s="10"/>
      <c r="H41" s="17"/>
    </row>
    <row r="42" spans="1:8">
      <c r="A42" s="4" t="s">
        <v>186</v>
      </c>
      <c r="B42" s="45">
        <f>'Aggreg'!$B259+'Scaler'!$B437</f>
        <v>0</v>
      </c>
      <c r="C42" s="10"/>
      <c r="D42" s="10"/>
      <c r="E42" s="45">
        <f>'Aggreg'!$E259+'Scaler'!$E437</f>
        <v>0</v>
      </c>
      <c r="F42" s="10"/>
      <c r="G42" s="45">
        <f>'Aggreg'!$G259+'Scaler'!$G437</f>
        <v>0</v>
      </c>
      <c r="H42" s="17"/>
    </row>
    <row r="43" spans="1:8">
      <c r="A43" s="4" t="s">
        <v>187</v>
      </c>
      <c r="B43" s="45">
        <f>'Aggreg'!$B260+'Scaler'!$B438</f>
        <v>0</v>
      </c>
      <c r="C43" s="45">
        <f>'Aggreg'!$C260+'Scaler'!$C438</f>
        <v>0</v>
      </c>
      <c r="D43" s="45">
        <f>'Aggreg'!$D260+'Scaler'!$D438</f>
        <v>0</v>
      </c>
      <c r="E43" s="45">
        <f>'Aggreg'!$E260+'Scaler'!$E438</f>
        <v>0</v>
      </c>
      <c r="F43" s="10"/>
      <c r="G43" s="45">
        <f>'Aggreg'!$G260+'Scaler'!$G438</f>
        <v>0</v>
      </c>
      <c r="H43" s="17"/>
    </row>
    <row r="44" spans="1:8">
      <c r="A44" s="4" t="s">
        <v>188</v>
      </c>
      <c r="B44" s="45">
        <f>'Aggreg'!$B261+'Scaler'!$B439</f>
        <v>0</v>
      </c>
      <c r="C44" s="10"/>
      <c r="D44" s="10"/>
      <c r="E44" s="45">
        <f>'Aggreg'!$E261+'Scaler'!$E439</f>
        <v>0</v>
      </c>
      <c r="F44" s="10"/>
      <c r="G44" s="45">
        <f>'Aggreg'!$G261+'Scaler'!$G439</f>
        <v>0</v>
      </c>
      <c r="H44" s="17"/>
    </row>
    <row r="45" spans="1:8">
      <c r="A45" s="4" t="s">
        <v>189</v>
      </c>
      <c r="B45" s="45">
        <f>'Aggreg'!$B262+'Scaler'!$B440</f>
        <v>0</v>
      </c>
      <c r="C45" s="45">
        <f>'Aggreg'!$C262+'Scaler'!$C440</f>
        <v>0</v>
      </c>
      <c r="D45" s="45">
        <f>'Aggreg'!$D262+'Scaler'!$D440</f>
        <v>0</v>
      </c>
      <c r="E45" s="45">
        <f>'Aggreg'!$E262+'Scaler'!$E440</f>
        <v>0</v>
      </c>
      <c r="F45" s="10"/>
      <c r="G45" s="45">
        <f>'Aggreg'!$G262+'Scaler'!$G440</f>
        <v>0</v>
      </c>
      <c r="H45" s="17"/>
    </row>
    <row r="46" spans="1:8">
      <c r="A46" s="4" t="s">
        <v>197</v>
      </c>
      <c r="B46" s="45">
        <f>'Aggreg'!$B263+'Scaler'!$B441</f>
        <v>0</v>
      </c>
      <c r="C46" s="10"/>
      <c r="D46" s="10"/>
      <c r="E46" s="45">
        <f>'Aggreg'!$E263+'Scaler'!$E441</f>
        <v>0</v>
      </c>
      <c r="F46" s="10"/>
      <c r="G46" s="45">
        <f>'Aggreg'!$G263+'Scaler'!$G441</f>
        <v>0</v>
      </c>
      <c r="H46" s="17"/>
    </row>
    <row r="47" spans="1:8">
      <c r="A47" s="4" t="s">
        <v>198</v>
      </c>
      <c r="B47" s="45">
        <f>'Aggreg'!$B264+'Scaler'!$B442</f>
        <v>0</v>
      </c>
      <c r="C47" s="45">
        <f>'Aggreg'!$C264+'Scaler'!$C442</f>
        <v>0</v>
      </c>
      <c r="D47" s="45">
        <f>'Aggreg'!$D264+'Scaler'!$D442</f>
        <v>0</v>
      </c>
      <c r="E47" s="45">
        <f>'Aggreg'!$E264+'Scaler'!$E442</f>
        <v>0</v>
      </c>
      <c r="F47" s="10"/>
      <c r="G47" s="45">
        <f>'Aggreg'!$G264+'Scaler'!$G442</f>
        <v>0</v>
      </c>
      <c r="H47" s="17"/>
    </row>
    <row r="49" spans="1:8" ht="21" customHeight="1">
      <c r="A49" s="1" t="s">
        <v>1486</v>
      </c>
    </row>
    <row r="51" spans="1:8">
      <c r="B51" s="15" t="s">
        <v>1481</v>
      </c>
      <c r="C51" s="15" t="s">
        <v>1482</v>
      </c>
      <c r="D51" s="15" t="s">
        <v>1483</v>
      </c>
      <c r="E51" s="15" t="s">
        <v>1484</v>
      </c>
      <c r="F51" s="15" t="s">
        <v>1485</v>
      </c>
      <c r="G51" s="15" t="s">
        <v>1096</v>
      </c>
    </row>
    <row r="52" spans="1:8">
      <c r="A52" s="4" t="s">
        <v>1487</v>
      </c>
      <c r="B52" s="37">
        <v>3</v>
      </c>
      <c r="C52" s="37">
        <v>3</v>
      </c>
      <c r="D52" s="37">
        <v>3</v>
      </c>
      <c r="E52" s="37">
        <v>2</v>
      </c>
      <c r="F52" s="37">
        <v>2</v>
      </c>
      <c r="G52" s="37">
        <v>3</v>
      </c>
      <c r="H52" s="17"/>
    </row>
    <row r="54" spans="1:8" ht="21" customHeight="1">
      <c r="A54" s="1" t="s">
        <v>1488</v>
      </c>
    </row>
    <row r="55" spans="1:8">
      <c r="A55" s="2" t="s">
        <v>353</v>
      </c>
    </row>
    <row r="56" spans="1:8">
      <c r="A56" s="33" t="s">
        <v>1489</v>
      </c>
    </row>
    <row r="57" spans="1:8">
      <c r="A57" s="33" t="s">
        <v>1490</v>
      </c>
    </row>
    <row r="58" spans="1:8">
      <c r="A58" s="33" t="s">
        <v>1491</v>
      </c>
    </row>
    <row r="59" spans="1:8">
      <c r="A59" s="33" t="s">
        <v>1492</v>
      </c>
    </row>
    <row r="60" spans="1:8">
      <c r="A60" s="33" t="s">
        <v>1493</v>
      </c>
    </row>
    <row r="61" spans="1:8">
      <c r="A61" s="33" t="s">
        <v>1494</v>
      </c>
    </row>
    <row r="62" spans="1:8">
      <c r="A62" s="33" t="s">
        <v>1495</v>
      </c>
    </row>
    <row r="63" spans="1:8">
      <c r="A63" s="33" t="s">
        <v>1496</v>
      </c>
    </row>
    <row r="64" spans="1:8">
      <c r="A64" s="33" t="s">
        <v>1497</v>
      </c>
    </row>
    <row r="65" spans="1:8">
      <c r="A65" s="33" t="s">
        <v>1498</v>
      </c>
    </row>
    <row r="66" spans="1:8">
      <c r="A66" s="33" t="s">
        <v>1499</v>
      </c>
    </row>
    <row r="67" spans="1:8">
      <c r="A67" s="33" t="s">
        <v>1500</v>
      </c>
    </row>
    <row r="68" spans="1:8">
      <c r="A68" s="34" t="s">
        <v>356</v>
      </c>
      <c r="B68" s="34" t="s">
        <v>486</v>
      </c>
      <c r="C68" s="34" t="s">
        <v>486</v>
      </c>
      <c r="D68" s="34" t="s">
        <v>486</v>
      </c>
      <c r="E68" s="34" t="s">
        <v>486</v>
      </c>
      <c r="F68" s="34" t="s">
        <v>486</v>
      </c>
      <c r="G68" s="34" t="s">
        <v>486</v>
      </c>
    </row>
    <row r="69" spans="1:8">
      <c r="A69" s="34" t="s">
        <v>359</v>
      </c>
      <c r="B69" s="34" t="s">
        <v>1501</v>
      </c>
      <c r="C69" s="34" t="s">
        <v>1502</v>
      </c>
      <c r="D69" s="34" t="s">
        <v>1503</v>
      </c>
      <c r="E69" s="34" t="s">
        <v>1504</v>
      </c>
      <c r="F69" s="34" t="s">
        <v>1505</v>
      </c>
      <c r="G69" s="34" t="s">
        <v>1506</v>
      </c>
    </row>
    <row r="71" spans="1:8">
      <c r="B71" s="15" t="s">
        <v>1481</v>
      </c>
      <c r="C71" s="15" t="s">
        <v>1482</v>
      </c>
      <c r="D71" s="15" t="s">
        <v>1483</v>
      </c>
      <c r="E71" s="15" t="s">
        <v>1484</v>
      </c>
      <c r="F71" s="15" t="s">
        <v>1485</v>
      </c>
      <c r="G71" s="15" t="s">
        <v>1096</v>
      </c>
    </row>
    <row r="72" spans="1:8">
      <c r="A72" s="4" t="s">
        <v>174</v>
      </c>
      <c r="B72" s="45">
        <f>ROUND(B21,B$52)-B21</f>
        <v>0</v>
      </c>
      <c r="C72" s="10"/>
      <c r="D72" s="10"/>
      <c r="E72" s="45">
        <f>ROUND(E21,E$52)-E21</f>
        <v>0</v>
      </c>
      <c r="F72" s="10"/>
      <c r="G72" s="10"/>
      <c r="H72" s="17"/>
    </row>
    <row r="73" spans="1:8">
      <c r="A73" s="4" t="s">
        <v>175</v>
      </c>
      <c r="B73" s="45">
        <f>ROUND(B22,B$52)-B22</f>
        <v>0</v>
      </c>
      <c r="C73" s="45">
        <f>ROUND(C22,C$52)-C22</f>
        <v>0</v>
      </c>
      <c r="D73" s="10"/>
      <c r="E73" s="45">
        <f>ROUND(E22,E$52)-E22</f>
        <v>0</v>
      </c>
      <c r="F73" s="10"/>
      <c r="G73" s="10"/>
      <c r="H73" s="17"/>
    </row>
    <row r="74" spans="1:8">
      <c r="A74" s="4" t="s">
        <v>211</v>
      </c>
      <c r="B74" s="45">
        <f>ROUND(B23,B$52)-B23</f>
        <v>0</v>
      </c>
      <c r="C74" s="10"/>
      <c r="D74" s="10"/>
      <c r="E74" s="10"/>
      <c r="F74" s="10"/>
      <c r="G74" s="10"/>
      <c r="H74" s="17"/>
    </row>
    <row r="75" spans="1:8">
      <c r="A75" s="4" t="s">
        <v>176</v>
      </c>
      <c r="B75" s="45">
        <f>ROUND(B24,B$52)-B24</f>
        <v>0</v>
      </c>
      <c r="C75" s="10"/>
      <c r="D75" s="10"/>
      <c r="E75" s="45">
        <f>ROUND(E24,E$52)-E24</f>
        <v>0</v>
      </c>
      <c r="F75" s="10"/>
      <c r="G75" s="10"/>
      <c r="H75" s="17"/>
    </row>
    <row r="76" spans="1:8">
      <c r="A76" s="4" t="s">
        <v>177</v>
      </c>
      <c r="B76" s="45">
        <f>ROUND(B25,B$52)-B25</f>
        <v>0</v>
      </c>
      <c r="C76" s="45">
        <f>ROUND(C25,C$52)-C25</f>
        <v>0</v>
      </c>
      <c r="D76" s="10"/>
      <c r="E76" s="45">
        <f>ROUND(E25,E$52)-E25</f>
        <v>0</v>
      </c>
      <c r="F76" s="10"/>
      <c r="G76" s="10"/>
      <c r="H76" s="17"/>
    </row>
    <row r="77" spans="1:8">
      <c r="A77" s="4" t="s">
        <v>221</v>
      </c>
      <c r="B77" s="45">
        <f>ROUND(B26,B$52)-B26</f>
        <v>0</v>
      </c>
      <c r="C77" s="10"/>
      <c r="D77" s="10"/>
      <c r="E77" s="10"/>
      <c r="F77" s="10"/>
      <c r="G77" s="10"/>
      <c r="H77" s="17"/>
    </row>
    <row r="78" spans="1:8">
      <c r="A78" s="4" t="s">
        <v>178</v>
      </c>
      <c r="B78" s="45">
        <f>ROUND(B27,B$52)-B27</f>
        <v>0</v>
      </c>
      <c r="C78" s="45">
        <f>ROUND(C27,C$52)-C27</f>
        <v>0</v>
      </c>
      <c r="D78" s="10"/>
      <c r="E78" s="45">
        <f>ROUND(E27,E$52)-E27</f>
        <v>0</v>
      </c>
      <c r="F78" s="10"/>
      <c r="G78" s="10"/>
      <c r="H78" s="17"/>
    </row>
    <row r="79" spans="1:8">
      <c r="A79" s="4" t="s">
        <v>179</v>
      </c>
      <c r="B79" s="45">
        <f>ROUND(B28,B$52)-B28</f>
        <v>0</v>
      </c>
      <c r="C79" s="45">
        <f>ROUND(C28,C$52)-C28</f>
        <v>0</v>
      </c>
      <c r="D79" s="10"/>
      <c r="E79" s="45">
        <f>ROUND(E28,E$52)-E28</f>
        <v>0</v>
      </c>
      <c r="F79" s="10"/>
      <c r="G79" s="10"/>
      <c r="H79" s="17"/>
    </row>
    <row r="80" spans="1:8">
      <c r="A80" s="4" t="s">
        <v>195</v>
      </c>
      <c r="B80" s="45">
        <f>ROUND(B29,B$52)-B29</f>
        <v>0</v>
      </c>
      <c r="C80" s="45">
        <f>ROUND(C29,C$52)-C29</f>
        <v>0</v>
      </c>
      <c r="D80" s="10"/>
      <c r="E80" s="45">
        <f>ROUND(E29,E$52)-E29</f>
        <v>0</v>
      </c>
      <c r="F80" s="10"/>
      <c r="G80" s="10"/>
      <c r="H80" s="17"/>
    </row>
    <row r="81" spans="1:8">
      <c r="A81" s="4" t="s">
        <v>180</v>
      </c>
      <c r="B81" s="45">
        <f>ROUND(B30,B$52)-B30</f>
        <v>0</v>
      </c>
      <c r="C81" s="45">
        <f>ROUND(C30,C$52)-C30</f>
        <v>0</v>
      </c>
      <c r="D81" s="45">
        <f>ROUND(D30,D$52)-D30</f>
        <v>0</v>
      </c>
      <c r="E81" s="45">
        <f>ROUND(E30,E$52)-E30</f>
        <v>0</v>
      </c>
      <c r="F81" s="10"/>
      <c r="G81" s="10"/>
      <c r="H81" s="17"/>
    </row>
    <row r="82" spans="1:8">
      <c r="A82" s="4" t="s">
        <v>181</v>
      </c>
      <c r="B82" s="45">
        <f>ROUND(B31,B$52)-B31</f>
        <v>0</v>
      </c>
      <c r="C82" s="45">
        <f>ROUND(C31,C$52)-C31</f>
        <v>0</v>
      </c>
      <c r="D82" s="45">
        <f>ROUND(D31,D$52)-D31</f>
        <v>0</v>
      </c>
      <c r="E82" s="45">
        <f>ROUND(E31,E$52)-E31</f>
        <v>0</v>
      </c>
      <c r="F82" s="10"/>
      <c r="G82" s="10"/>
      <c r="H82" s="17"/>
    </row>
    <row r="83" spans="1:8">
      <c r="A83" s="4" t="s">
        <v>182</v>
      </c>
      <c r="B83" s="45">
        <f>ROUND(B32,B$52)-B32</f>
        <v>0</v>
      </c>
      <c r="C83" s="45">
        <f>ROUND(C32,C$52)-C32</f>
        <v>0</v>
      </c>
      <c r="D83" s="45">
        <f>ROUND(D32,D$52)-D32</f>
        <v>0</v>
      </c>
      <c r="E83" s="45">
        <f>ROUND(E32,E$52)-E32</f>
        <v>0</v>
      </c>
      <c r="F83" s="45">
        <f>ROUND(F32,F$52)-F32</f>
        <v>0</v>
      </c>
      <c r="G83" s="45">
        <f>ROUND(G32,G$52)-G32</f>
        <v>0</v>
      </c>
      <c r="H83" s="17"/>
    </row>
    <row r="84" spans="1:8">
      <c r="A84" s="4" t="s">
        <v>183</v>
      </c>
      <c r="B84" s="45">
        <f>ROUND(B33,B$52)-B33</f>
        <v>0</v>
      </c>
      <c r="C84" s="45">
        <f>ROUND(C33,C$52)-C33</f>
        <v>0</v>
      </c>
      <c r="D84" s="45">
        <f>ROUND(D33,D$52)-D33</f>
        <v>0</v>
      </c>
      <c r="E84" s="45">
        <f>ROUND(E33,E$52)-E33</f>
        <v>0</v>
      </c>
      <c r="F84" s="45">
        <f>ROUND(F33,F$52)-F33</f>
        <v>0</v>
      </c>
      <c r="G84" s="45">
        <f>ROUND(G33,G$52)-G33</f>
        <v>0</v>
      </c>
      <c r="H84" s="17"/>
    </row>
    <row r="85" spans="1:8">
      <c r="A85" s="4" t="s">
        <v>196</v>
      </c>
      <c r="B85" s="45">
        <f>ROUND(B34,B$52)-B34</f>
        <v>0</v>
      </c>
      <c r="C85" s="45">
        <f>ROUND(C34,C$52)-C34</f>
        <v>0</v>
      </c>
      <c r="D85" s="45">
        <f>ROUND(D34,D$52)-D34</f>
        <v>0</v>
      </c>
      <c r="E85" s="45">
        <f>ROUND(E34,E$52)-E34</f>
        <v>0</v>
      </c>
      <c r="F85" s="45">
        <f>ROUND(F34,F$52)-F34</f>
        <v>0</v>
      </c>
      <c r="G85" s="45">
        <f>ROUND(G34,G$52)-G34</f>
        <v>0</v>
      </c>
      <c r="H85" s="17"/>
    </row>
    <row r="86" spans="1:8">
      <c r="A86" s="4" t="s">
        <v>243</v>
      </c>
      <c r="B86" s="45">
        <f>ROUND(B35,B$52)-B35</f>
        <v>0</v>
      </c>
      <c r="C86" s="10"/>
      <c r="D86" s="10"/>
      <c r="E86" s="10"/>
      <c r="F86" s="10"/>
      <c r="G86" s="10"/>
      <c r="H86" s="17"/>
    </row>
    <row r="87" spans="1:8">
      <c r="A87" s="4" t="s">
        <v>247</v>
      </c>
      <c r="B87" s="45">
        <f>ROUND(B36,B$52)-B36</f>
        <v>0</v>
      </c>
      <c r="C87" s="10"/>
      <c r="D87" s="10"/>
      <c r="E87" s="10"/>
      <c r="F87" s="10"/>
      <c r="G87" s="10"/>
      <c r="H87" s="17"/>
    </row>
    <row r="88" spans="1:8">
      <c r="A88" s="4" t="s">
        <v>251</v>
      </c>
      <c r="B88" s="45">
        <f>ROUND(B37,B$52)-B37</f>
        <v>0</v>
      </c>
      <c r="C88" s="10"/>
      <c r="D88" s="10"/>
      <c r="E88" s="10"/>
      <c r="F88" s="10"/>
      <c r="G88" s="10"/>
      <c r="H88" s="17"/>
    </row>
    <row r="89" spans="1:8">
      <c r="A89" s="4" t="s">
        <v>255</v>
      </c>
      <c r="B89" s="45">
        <f>ROUND(B38,B$52)-B38</f>
        <v>0</v>
      </c>
      <c r="C89" s="10"/>
      <c r="D89" s="10"/>
      <c r="E89" s="10"/>
      <c r="F89" s="10"/>
      <c r="G89" s="10"/>
      <c r="H89" s="17"/>
    </row>
    <row r="90" spans="1:8">
      <c r="A90" s="4" t="s">
        <v>259</v>
      </c>
      <c r="B90" s="45">
        <f>ROUND(B39,B$52)-B39</f>
        <v>0</v>
      </c>
      <c r="C90" s="45">
        <f>ROUND(C39,C$52)-C39</f>
        <v>0</v>
      </c>
      <c r="D90" s="45">
        <f>ROUND(D39,D$52)-D39</f>
        <v>0</v>
      </c>
      <c r="E90" s="10"/>
      <c r="F90" s="10"/>
      <c r="G90" s="10"/>
      <c r="H90" s="17"/>
    </row>
    <row r="91" spans="1:8">
      <c r="A91" s="4" t="s">
        <v>184</v>
      </c>
      <c r="B91" s="45">
        <f>ROUND(B40,B$52)-B40</f>
        <v>0</v>
      </c>
      <c r="C91" s="10"/>
      <c r="D91" s="10"/>
      <c r="E91" s="45">
        <f>ROUND(E40,E$52)-E40</f>
        <v>0</v>
      </c>
      <c r="F91" s="10"/>
      <c r="G91" s="10"/>
      <c r="H91" s="17"/>
    </row>
    <row r="92" spans="1:8">
      <c r="A92" s="4" t="s">
        <v>185</v>
      </c>
      <c r="B92" s="45">
        <f>ROUND(B41,B$52)-B41</f>
        <v>0</v>
      </c>
      <c r="C92" s="10"/>
      <c r="D92" s="10"/>
      <c r="E92" s="45">
        <f>ROUND(E41,E$52)-E41</f>
        <v>0</v>
      </c>
      <c r="F92" s="10"/>
      <c r="G92" s="10"/>
      <c r="H92" s="17"/>
    </row>
    <row r="93" spans="1:8">
      <c r="A93" s="4" t="s">
        <v>186</v>
      </c>
      <c r="B93" s="45">
        <f>ROUND(B42,B$52)-B42</f>
        <v>0</v>
      </c>
      <c r="C93" s="10"/>
      <c r="D93" s="10"/>
      <c r="E93" s="45">
        <f>ROUND(E42,E$52)-E42</f>
        <v>0</v>
      </c>
      <c r="F93" s="10"/>
      <c r="G93" s="45">
        <f>ROUND(G42,G$52)-G42</f>
        <v>0</v>
      </c>
      <c r="H93" s="17"/>
    </row>
    <row r="94" spans="1:8">
      <c r="A94" s="4" t="s">
        <v>187</v>
      </c>
      <c r="B94" s="45">
        <f>ROUND(B43,B$52)-B43</f>
        <v>0</v>
      </c>
      <c r="C94" s="45">
        <f>ROUND(C43,C$52)-C43</f>
        <v>0</v>
      </c>
      <c r="D94" s="45">
        <f>ROUND(D43,D$52)-D43</f>
        <v>0</v>
      </c>
      <c r="E94" s="45">
        <f>ROUND(E43,E$52)-E43</f>
        <v>0</v>
      </c>
      <c r="F94" s="10"/>
      <c r="G94" s="45">
        <f>ROUND(G43,G$52)-G43</f>
        <v>0</v>
      </c>
      <c r="H94" s="17"/>
    </row>
    <row r="95" spans="1:8">
      <c r="A95" s="4" t="s">
        <v>188</v>
      </c>
      <c r="B95" s="45">
        <f>ROUND(B44,B$52)-B44</f>
        <v>0</v>
      </c>
      <c r="C95" s="10"/>
      <c r="D95" s="10"/>
      <c r="E95" s="45">
        <f>ROUND(E44,E$52)-E44</f>
        <v>0</v>
      </c>
      <c r="F95" s="10"/>
      <c r="G95" s="45">
        <f>ROUND(G44,G$52)-G44</f>
        <v>0</v>
      </c>
      <c r="H95" s="17"/>
    </row>
    <row r="96" spans="1:8">
      <c r="A96" s="4" t="s">
        <v>189</v>
      </c>
      <c r="B96" s="45">
        <f>ROUND(B45,B$52)-B45</f>
        <v>0</v>
      </c>
      <c r="C96" s="45">
        <f>ROUND(C45,C$52)-C45</f>
        <v>0</v>
      </c>
      <c r="D96" s="45">
        <f>ROUND(D45,D$52)-D45</f>
        <v>0</v>
      </c>
      <c r="E96" s="45">
        <f>ROUND(E45,E$52)-E45</f>
        <v>0</v>
      </c>
      <c r="F96" s="10"/>
      <c r="G96" s="45">
        <f>ROUND(G45,G$52)-G45</f>
        <v>0</v>
      </c>
      <c r="H96" s="17"/>
    </row>
    <row r="97" spans="1:8">
      <c r="A97" s="4" t="s">
        <v>197</v>
      </c>
      <c r="B97" s="45">
        <f>ROUND(B46,B$52)-B46</f>
        <v>0</v>
      </c>
      <c r="C97" s="10"/>
      <c r="D97" s="10"/>
      <c r="E97" s="45">
        <f>ROUND(E46,E$52)-E46</f>
        <v>0</v>
      </c>
      <c r="F97" s="10"/>
      <c r="G97" s="45">
        <f>ROUND(G46,G$52)-G46</f>
        <v>0</v>
      </c>
      <c r="H97" s="17"/>
    </row>
    <row r="98" spans="1:8">
      <c r="A98" s="4" t="s">
        <v>198</v>
      </c>
      <c r="B98" s="45">
        <f>ROUND(B47,B$52)-B47</f>
        <v>0</v>
      </c>
      <c r="C98" s="45">
        <f>ROUND(C47,C$52)-C47</f>
        <v>0</v>
      </c>
      <c r="D98" s="45">
        <f>ROUND(D47,D$52)-D47</f>
        <v>0</v>
      </c>
      <c r="E98" s="45">
        <f>ROUND(E47,E$52)-E47</f>
        <v>0</v>
      </c>
      <c r="F98" s="10"/>
      <c r="G98" s="45">
        <f>ROUND(G47,G$52)-G47</f>
        <v>0</v>
      </c>
      <c r="H98" s="17"/>
    </row>
    <row r="100" spans="1:8" ht="21" customHeight="1">
      <c r="A100" s="1" t="s">
        <v>1507</v>
      </c>
    </row>
    <row r="101" spans="1:8">
      <c r="A101" s="2" t="s">
        <v>353</v>
      </c>
    </row>
    <row r="102" spans="1:8">
      <c r="A102" s="33" t="s">
        <v>1489</v>
      </c>
    </row>
    <row r="103" spans="1:8">
      <c r="A103" s="33" t="s">
        <v>1508</v>
      </c>
    </row>
    <row r="104" spans="1:8">
      <c r="A104" s="33" t="s">
        <v>1491</v>
      </c>
    </row>
    <row r="105" spans="1:8">
      <c r="A105" s="33" t="s">
        <v>1509</v>
      </c>
    </row>
    <row r="106" spans="1:8">
      <c r="A106" s="33" t="s">
        <v>1493</v>
      </c>
    </row>
    <row r="107" spans="1:8">
      <c r="A107" s="33" t="s">
        <v>1510</v>
      </c>
    </row>
    <row r="108" spans="1:8">
      <c r="A108" s="33" t="s">
        <v>1495</v>
      </c>
    </row>
    <row r="109" spans="1:8">
      <c r="A109" s="33" t="s">
        <v>1511</v>
      </c>
    </row>
    <row r="110" spans="1:8">
      <c r="A110" s="33" t="s">
        <v>1497</v>
      </c>
    </row>
    <row r="111" spans="1:8">
      <c r="A111" s="33" t="s">
        <v>1512</v>
      </c>
    </row>
    <row r="112" spans="1:8">
      <c r="A112" s="33" t="s">
        <v>1499</v>
      </c>
    </row>
    <row r="113" spans="1:8">
      <c r="A113" s="33" t="s">
        <v>1513</v>
      </c>
    </row>
    <row r="114" spans="1:8">
      <c r="A114" s="34" t="s">
        <v>356</v>
      </c>
      <c r="B114" s="34" t="s">
        <v>486</v>
      </c>
      <c r="C114" s="34" t="s">
        <v>486</v>
      </c>
      <c r="D114" s="34" t="s">
        <v>486</v>
      </c>
      <c r="E114" s="34" t="s">
        <v>486</v>
      </c>
      <c r="F114" s="34" t="s">
        <v>486</v>
      </c>
      <c r="G114" s="34" t="s">
        <v>486</v>
      </c>
    </row>
    <row r="115" spans="1:8">
      <c r="A115" s="34" t="s">
        <v>359</v>
      </c>
      <c r="B115" s="34" t="s">
        <v>1475</v>
      </c>
      <c r="C115" s="34" t="s">
        <v>1476</v>
      </c>
      <c r="D115" s="34" t="s">
        <v>1477</v>
      </c>
      <c r="E115" s="34" t="s">
        <v>1478</v>
      </c>
      <c r="F115" s="34" t="s">
        <v>1479</v>
      </c>
      <c r="G115" s="34" t="s">
        <v>1480</v>
      </c>
    </row>
    <row r="117" spans="1:8">
      <c r="B117" s="15" t="s">
        <v>1481</v>
      </c>
      <c r="C117" s="15" t="s">
        <v>1482</v>
      </c>
      <c r="D117" s="15" t="s">
        <v>1483</v>
      </c>
      <c r="E117" s="15" t="s">
        <v>1484</v>
      </c>
      <c r="F117" s="15" t="s">
        <v>1485</v>
      </c>
      <c r="G117" s="15" t="s">
        <v>1096</v>
      </c>
    </row>
    <row r="118" spans="1:8">
      <c r="A118" s="4" t="s">
        <v>174</v>
      </c>
      <c r="B118" s="38">
        <f>B21+B72</f>
        <v>0</v>
      </c>
      <c r="C118" s="10"/>
      <c r="D118" s="10"/>
      <c r="E118" s="46">
        <f>E21+E72</f>
        <v>0</v>
      </c>
      <c r="F118" s="10"/>
      <c r="G118" s="10"/>
      <c r="H118" s="17"/>
    </row>
    <row r="119" spans="1:8">
      <c r="A119" s="4" t="s">
        <v>175</v>
      </c>
      <c r="B119" s="38">
        <f>B22+B73</f>
        <v>0</v>
      </c>
      <c r="C119" s="38">
        <f>C22+C73</f>
        <v>0</v>
      </c>
      <c r="D119" s="10"/>
      <c r="E119" s="46">
        <f>E22+E73</f>
        <v>0</v>
      </c>
      <c r="F119" s="10"/>
      <c r="G119" s="10"/>
      <c r="H119" s="17"/>
    </row>
    <row r="120" spans="1:8">
      <c r="A120" s="4" t="s">
        <v>211</v>
      </c>
      <c r="B120" s="38">
        <f>B23+B74</f>
        <v>0</v>
      </c>
      <c r="C120" s="10"/>
      <c r="D120" s="10"/>
      <c r="E120" s="10"/>
      <c r="F120" s="10"/>
      <c r="G120" s="10"/>
      <c r="H120" s="17"/>
    </row>
    <row r="121" spans="1:8">
      <c r="A121" s="4" t="s">
        <v>176</v>
      </c>
      <c r="B121" s="38">
        <f>B24+B75</f>
        <v>0</v>
      </c>
      <c r="C121" s="10"/>
      <c r="D121" s="10"/>
      <c r="E121" s="46">
        <f>E24+E75</f>
        <v>0</v>
      </c>
      <c r="F121" s="10"/>
      <c r="G121" s="10"/>
      <c r="H121" s="17"/>
    </row>
    <row r="122" spans="1:8">
      <c r="A122" s="4" t="s">
        <v>177</v>
      </c>
      <c r="B122" s="38">
        <f>B25+B76</f>
        <v>0</v>
      </c>
      <c r="C122" s="38">
        <f>C25+C76</f>
        <v>0</v>
      </c>
      <c r="D122" s="10"/>
      <c r="E122" s="46">
        <f>E25+E76</f>
        <v>0</v>
      </c>
      <c r="F122" s="10"/>
      <c r="G122" s="10"/>
      <c r="H122" s="17"/>
    </row>
    <row r="123" spans="1:8">
      <c r="A123" s="4" t="s">
        <v>221</v>
      </c>
      <c r="B123" s="38">
        <f>B26+B77</f>
        <v>0</v>
      </c>
      <c r="C123" s="10"/>
      <c r="D123" s="10"/>
      <c r="E123" s="10"/>
      <c r="F123" s="10"/>
      <c r="G123" s="10"/>
      <c r="H123" s="17"/>
    </row>
    <row r="124" spans="1:8">
      <c r="A124" s="4" t="s">
        <v>178</v>
      </c>
      <c r="B124" s="38">
        <f>B27+B78</f>
        <v>0</v>
      </c>
      <c r="C124" s="38">
        <f>C27+C78</f>
        <v>0</v>
      </c>
      <c r="D124" s="10"/>
      <c r="E124" s="46">
        <f>E27+E78</f>
        <v>0</v>
      </c>
      <c r="F124" s="10"/>
      <c r="G124" s="10"/>
      <c r="H124" s="17"/>
    </row>
    <row r="125" spans="1:8">
      <c r="A125" s="4" t="s">
        <v>179</v>
      </c>
      <c r="B125" s="38">
        <f>B28+B79</f>
        <v>0</v>
      </c>
      <c r="C125" s="38">
        <f>C28+C79</f>
        <v>0</v>
      </c>
      <c r="D125" s="10"/>
      <c r="E125" s="46">
        <f>E28+E79</f>
        <v>0</v>
      </c>
      <c r="F125" s="10"/>
      <c r="G125" s="10"/>
      <c r="H125" s="17"/>
    </row>
    <row r="126" spans="1:8">
      <c r="A126" s="4" t="s">
        <v>195</v>
      </c>
      <c r="B126" s="38">
        <f>B29+B80</f>
        <v>0</v>
      </c>
      <c r="C126" s="38">
        <f>C29+C80</f>
        <v>0</v>
      </c>
      <c r="D126" s="10"/>
      <c r="E126" s="46">
        <f>E29+E80</f>
        <v>0</v>
      </c>
      <c r="F126" s="10"/>
      <c r="G126" s="10"/>
      <c r="H126" s="17"/>
    </row>
    <row r="127" spans="1:8">
      <c r="A127" s="4" t="s">
        <v>180</v>
      </c>
      <c r="B127" s="38">
        <f>B30+B81</f>
        <v>0</v>
      </c>
      <c r="C127" s="38">
        <f>C30+C81</f>
        <v>0</v>
      </c>
      <c r="D127" s="38">
        <f>D30+D81</f>
        <v>0</v>
      </c>
      <c r="E127" s="46">
        <f>E30+E81</f>
        <v>0</v>
      </c>
      <c r="F127" s="10"/>
      <c r="G127" s="10"/>
      <c r="H127" s="17"/>
    </row>
    <row r="128" spans="1:8">
      <c r="A128" s="4" t="s">
        <v>181</v>
      </c>
      <c r="B128" s="38">
        <f>B31+B82</f>
        <v>0</v>
      </c>
      <c r="C128" s="38">
        <f>C31+C82</f>
        <v>0</v>
      </c>
      <c r="D128" s="38">
        <f>D31+D82</f>
        <v>0</v>
      </c>
      <c r="E128" s="46">
        <f>E31+E82</f>
        <v>0</v>
      </c>
      <c r="F128" s="10"/>
      <c r="G128" s="10"/>
      <c r="H128" s="17"/>
    </row>
    <row r="129" spans="1:8">
      <c r="A129" s="4" t="s">
        <v>182</v>
      </c>
      <c r="B129" s="38">
        <f>B32+B83</f>
        <v>0</v>
      </c>
      <c r="C129" s="38">
        <f>C32+C83</f>
        <v>0</v>
      </c>
      <c r="D129" s="38">
        <f>D32+D83</f>
        <v>0</v>
      </c>
      <c r="E129" s="46">
        <f>E32+E83</f>
        <v>0</v>
      </c>
      <c r="F129" s="46">
        <f>F32+F83</f>
        <v>0</v>
      </c>
      <c r="G129" s="38">
        <f>G32+G83</f>
        <v>0</v>
      </c>
      <c r="H129" s="17"/>
    </row>
    <row r="130" spans="1:8">
      <c r="A130" s="4" t="s">
        <v>183</v>
      </c>
      <c r="B130" s="38">
        <f>B33+B84</f>
        <v>0</v>
      </c>
      <c r="C130" s="38">
        <f>C33+C84</f>
        <v>0</v>
      </c>
      <c r="D130" s="38">
        <f>D33+D84</f>
        <v>0</v>
      </c>
      <c r="E130" s="46">
        <f>E33+E84</f>
        <v>0</v>
      </c>
      <c r="F130" s="46">
        <f>F33+F84</f>
        <v>0</v>
      </c>
      <c r="G130" s="38">
        <f>G33+G84</f>
        <v>0</v>
      </c>
      <c r="H130" s="17"/>
    </row>
    <row r="131" spans="1:8">
      <c r="A131" s="4" t="s">
        <v>196</v>
      </c>
      <c r="B131" s="38">
        <f>B34+B85</f>
        <v>0</v>
      </c>
      <c r="C131" s="38">
        <f>C34+C85</f>
        <v>0</v>
      </c>
      <c r="D131" s="38">
        <f>D34+D85</f>
        <v>0</v>
      </c>
      <c r="E131" s="46">
        <f>E34+E85</f>
        <v>0</v>
      </c>
      <c r="F131" s="46">
        <f>F34+F85</f>
        <v>0</v>
      </c>
      <c r="G131" s="38">
        <f>G34+G85</f>
        <v>0</v>
      </c>
      <c r="H131" s="17"/>
    </row>
    <row r="132" spans="1:8">
      <c r="A132" s="4" t="s">
        <v>243</v>
      </c>
      <c r="B132" s="38">
        <f>B35+B86</f>
        <v>0</v>
      </c>
      <c r="C132" s="10"/>
      <c r="D132" s="10"/>
      <c r="E132" s="10"/>
      <c r="F132" s="10"/>
      <c r="G132" s="10"/>
      <c r="H132" s="17"/>
    </row>
    <row r="133" spans="1:8">
      <c r="A133" s="4" t="s">
        <v>247</v>
      </c>
      <c r="B133" s="38">
        <f>B36+B87</f>
        <v>0</v>
      </c>
      <c r="C133" s="10"/>
      <c r="D133" s="10"/>
      <c r="E133" s="10"/>
      <c r="F133" s="10"/>
      <c r="G133" s="10"/>
      <c r="H133" s="17"/>
    </row>
    <row r="134" spans="1:8">
      <c r="A134" s="4" t="s">
        <v>251</v>
      </c>
      <c r="B134" s="38">
        <f>B37+B88</f>
        <v>0</v>
      </c>
      <c r="C134" s="10"/>
      <c r="D134" s="10"/>
      <c r="E134" s="10"/>
      <c r="F134" s="10"/>
      <c r="G134" s="10"/>
      <c r="H134" s="17"/>
    </row>
    <row r="135" spans="1:8">
      <c r="A135" s="4" t="s">
        <v>255</v>
      </c>
      <c r="B135" s="38">
        <f>B38+B89</f>
        <v>0</v>
      </c>
      <c r="C135" s="10"/>
      <c r="D135" s="10"/>
      <c r="E135" s="10"/>
      <c r="F135" s="10"/>
      <c r="G135" s="10"/>
      <c r="H135" s="17"/>
    </row>
    <row r="136" spans="1:8">
      <c r="A136" s="4" t="s">
        <v>259</v>
      </c>
      <c r="B136" s="38">
        <f>B39+B90</f>
        <v>0</v>
      </c>
      <c r="C136" s="38">
        <f>C39+C90</f>
        <v>0</v>
      </c>
      <c r="D136" s="38">
        <f>D39+D90</f>
        <v>0</v>
      </c>
      <c r="E136" s="10"/>
      <c r="F136" s="10"/>
      <c r="G136" s="10"/>
      <c r="H136" s="17"/>
    </row>
    <row r="137" spans="1:8">
      <c r="A137" s="4" t="s">
        <v>184</v>
      </c>
      <c r="B137" s="38">
        <f>B40+B91</f>
        <v>0</v>
      </c>
      <c r="C137" s="10"/>
      <c r="D137" s="10"/>
      <c r="E137" s="46">
        <f>E40+E91</f>
        <v>0</v>
      </c>
      <c r="F137" s="10"/>
      <c r="G137" s="10"/>
      <c r="H137" s="17"/>
    </row>
    <row r="138" spans="1:8">
      <c r="A138" s="4" t="s">
        <v>185</v>
      </c>
      <c r="B138" s="38">
        <f>B41+B92</f>
        <v>0</v>
      </c>
      <c r="C138" s="10"/>
      <c r="D138" s="10"/>
      <c r="E138" s="46">
        <f>E41+E92</f>
        <v>0</v>
      </c>
      <c r="F138" s="10"/>
      <c r="G138" s="10"/>
      <c r="H138" s="17"/>
    </row>
    <row r="139" spans="1:8">
      <c r="A139" s="4" t="s">
        <v>186</v>
      </c>
      <c r="B139" s="38">
        <f>B42+B93</f>
        <v>0</v>
      </c>
      <c r="C139" s="10"/>
      <c r="D139" s="10"/>
      <c r="E139" s="46">
        <f>E42+E93</f>
        <v>0</v>
      </c>
      <c r="F139" s="10"/>
      <c r="G139" s="38">
        <f>G42+G93</f>
        <v>0</v>
      </c>
      <c r="H139" s="17"/>
    </row>
    <row r="140" spans="1:8">
      <c r="A140" s="4" t="s">
        <v>187</v>
      </c>
      <c r="B140" s="38">
        <f>B43+B94</f>
        <v>0</v>
      </c>
      <c r="C140" s="38">
        <f>C43+C94</f>
        <v>0</v>
      </c>
      <c r="D140" s="38">
        <f>D43+D94</f>
        <v>0</v>
      </c>
      <c r="E140" s="46">
        <f>E43+E94</f>
        <v>0</v>
      </c>
      <c r="F140" s="10"/>
      <c r="G140" s="38">
        <f>G43+G94</f>
        <v>0</v>
      </c>
      <c r="H140" s="17"/>
    </row>
    <row r="141" spans="1:8">
      <c r="A141" s="4" t="s">
        <v>188</v>
      </c>
      <c r="B141" s="38">
        <f>B44+B95</f>
        <v>0</v>
      </c>
      <c r="C141" s="10"/>
      <c r="D141" s="10"/>
      <c r="E141" s="46">
        <f>E44+E95</f>
        <v>0</v>
      </c>
      <c r="F141" s="10"/>
      <c r="G141" s="38">
        <f>G44+G95</f>
        <v>0</v>
      </c>
      <c r="H141" s="17"/>
    </row>
    <row r="142" spans="1:8">
      <c r="A142" s="4" t="s">
        <v>189</v>
      </c>
      <c r="B142" s="38">
        <f>B45+B96</f>
        <v>0</v>
      </c>
      <c r="C142" s="38">
        <f>C45+C96</f>
        <v>0</v>
      </c>
      <c r="D142" s="38">
        <f>D45+D96</f>
        <v>0</v>
      </c>
      <c r="E142" s="46">
        <f>E45+E96</f>
        <v>0</v>
      </c>
      <c r="F142" s="10"/>
      <c r="G142" s="38">
        <f>G45+G96</f>
        <v>0</v>
      </c>
      <c r="H142" s="17"/>
    </row>
    <row r="143" spans="1:8">
      <c r="A143" s="4" t="s">
        <v>197</v>
      </c>
      <c r="B143" s="38">
        <f>B46+B97</f>
        <v>0</v>
      </c>
      <c r="C143" s="10"/>
      <c r="D143" s="10"/>
      <c r="E143" s="46">
        <f>E46+E97</f>
        <v>0</v>
      </c>
      <c r="F143" s="10"/>
      <c r="G143" s="38">
        <f>G46+G97</f>
        <v>0</v>
      </c>
      <c r="H143" s="17"/>
    </row>
    <row r="144" spans="1:8">
      <c r="A144" s="4" t="s">
        <v>198</v>
      </c>
      <c r="B144" s="38">
        <f>B47+B98</f>
        <v>0</v>
      </c>
      <c r="C144" s="38">
        <f>C47+C98</f>
        <v>0</v>
      </c>
      <c r="D144" s="38">
        <f>D47+D98</f>
        <v>0</v>
      </c>
      <c r="E144" s="46">
        <f>E47+E98</f>
        <v>0</v>
      </c>
      <c r="F144" s="10"/>
      <c r="G144" s="38">
        <f>G47+G98</f>
        <v>0</v>
      </c>
      <c r="H144" s="17"/>
    </row>
    <row r="146" spans="1:1" ht="21" customHeight="1">
      <c r="A146" s="1" t="s">
        <v>1514</v>
      </c>
    </row>
    <row r="147" spans="1:1">
      <c r="A147" s="2" t="s">
        <v>353</v>
      </c>
    </row>
    <row r="148" spans="1:1">
      <c r="A148" s="33" t="s">
        <v>482</v>
      </c>
    </row>
    <row r="149" spans="1:1">
      <c r="A149" s="33" t="s">
        <v>1515</v>
      </c>
    </row>
    <row r="150" spans="1:1">
      <c r="A150" s="33" t="s">
        <v>1099</v>
      </c>
    </row>
    <row r="151" spans="1:1">
      <c r="A151" s="33" t="s">
        <v>1516</v>
      </c>
    </row>
    <row r="152" spans="1:1">
      <c r="A152" s="33" t="s">
        <v>1101</v>
      </c>
    </row>
    <row r="153" spans="1:1">
      <c r="A153" s="33" t="s">
        <v>1517</v>
      </c>
    </row>
    <row r="154" spans="1:1">
      <c r="A154" s="33" t="s">
        <v>1103</v>
      </c>
    </row>
    <row r="155" spans="1:1">
      <c r="A155" s="33" t="s">
        <v>1518</v>
      </c>
    </row>
    <row r="156" spans="1:1">
      <c r="A156" s="33" t="s">
        <v>1105</v>
      </c>
    </row>
    <row r="157" spans="1:1">
      <c r="A157" s="33" t="s">
        <v>1519</v>
      </c>
    </row>
    <row r="158" spans="1:1">
      <c r="A158" s="33" t="s">
        <v>1107</v>
      </c>
    </row>
    <row r="159" spans="1:1">
      <c r="A159" s="33" t="s">
        <v>1513</v>
      </c>
    </row>
    <row r="160" spans="1:1">
      <c r="A160" s="33" t="s">
        <v>1109</v>
      </c>
    </row>
    <row r="161" spans="1:3">
      <c r="A161" s="2" t="s">
        <v>1110</v>
      </c>
    </row>
    <row r="163" spans="1:3">
      <c r="B163" s="15" t="s">
        <v>1520</v>
      </c>
    </row>
    <row r="164" spans="1:3">
      <c r="A164" s="4" t="s">
        <v>174</v>
      </c>
      <c r="B164" s="21">
        <f>0.01*'Input'!F$58*($E72*'Loads'!E199+$F72*'Loads'!F199)+10*($B72*'Loads'!B199+$C72*'Loads'!C199+$D72*'Loads'!D199+$G72*'Loads'!G199)</f>
        <v>0</v>
      </c>
      <c r="C164" s="17"/>
    </row>
    <row r="165" spans="1:3">
      <c r="A165" s="4" t="s">
        <v>175</v>
      </c>
      <c r="B165" s="21">
        <f>0.01*'Input'!F$58*($E73*'Loads'!E200+$F73*'Loads'!F200)+10*($B73*'Loads'!B200+$C73*'Loads'!C200+$D73*'Loads'!D200+$G73*'Loads'!G200)</f>
        <v>0</v>
      </c>
      <c r="C165" s="17"/>
    </row>
    <row r="166" spans="1:3">
      <c r="A166" s="4" t="s">
        <v>211</v>
      </c>
      <c r="B166" s="21">
        <f>0.01*'Input'!F$58*($E74*'Loads'!E201+$F74*'Loads'!F201)+10*($B74*'Loads'!B201+$C74*'Loads'!C201+$D74*'Loads'!D201+$G74*'Loads'!G201)</f>
        <v>0</v>
      </c>
      <c r="C166" s="17"/>
    </row>
    <row r="167" spans="1:3">
      <c r="A167" s="4" t="s">
        <v>176</v>
      </c>
      <c r="B167" s="21">
        <f>0.01*'Input'!F$58*($E75*'Loads'!E202+$F75*'Loads'!F202)+10*($B75*'Loads'!B202+$C75*'Loads'!C202+$D75*'Loads'!D202+$G75*'Loads'!G202)</f>
        <v>0</v>
      </c>
      <c r="C167" s="17"/>
    </row>
    <row r="168" spans="1:3">
      <c r="A168" s="4" t="s">
        <v>177</v>
      </c>
      <c r="B168" s="21">
        <f>0.01*'Input'!F$58*($E76*'Loads'!E203+$F76*'Loads'!F203)+10*($B76*'Loads'!B203+$C76*'Loads'!C203+$D76*'Loads'!D203+$G76*'Loads'!G203)</f>
        <v>0</v>
      </c>
      <c r="C168" s="17"/>
    </row>
    <row r="169" spans="1:3">
      <c r="A169" s="4" t="s">
        <v>221</v>
      </c>
      <c r="B169" s="21">
        <f>0.01*'Input'!F$58*($E77*'Loads'!E204+$F77*'Loads'!F204)+10*($B77*'Loads'!B204+$C77*'Loads'!C204+$D77*'Loads'!D204+$G77*'Loads'!G204)</f>
        <v>0</v>
      </c>
      <c r="C169" s="17"/>
    </row>
    <row r="170" spans="1:3">
      <c r="A170" s="4" t="s">
        <v>178</v>
      </c>
      <c r="B170" s="21">
        <f>0.01*'Input'!F$58*($E78*'Loads'!E205+$F78*'Loads'!F205)+10*($B78*'Loads'!B205+$C78*'Loads'!C205+$D78*'Loads'!D205+$G78*'Loads'!G205)</f>
        <v>0</v>
      </c>
      <c r="C170" s="17"/>
    </row>
    <row r="171" spans="1:3">
      <c r="A171" s="4" t="s">
        <v>179</v>
      </c>
      <c r="B171" s="21">
        <f>0.01*'Input'!F$58*($E79*'Loads'!E206+$F79*'Loads'!F206)+10*($B79*'Loads'!B206+$C79*'Loads'!C206+$D79*'Loads'!D206+$G79*'Loads'!G206)</f>
        <v>0</v>
      </c>
      <c r="C171" s="17"/>
    </row>
    <row r="172" spans="1:3">
      <c r="A172" s="4" t="s">
        <v>195</v>
      </c>
      <c r="B172" s="21">
        <f>0.01*'Input'!F$58*($E80*'Loads'!E207+$F80*'Loads'!F207)+10*($B80*'Loads'!B207+$C80*'Loads'!C207+$D80*'Loads'!D207+$G80*'Loads'!G207)</f>
        <v>0</v>
      </c>
      <c r="C172" s="17"/>
    </row>
    <row r="173" spans="1:3">
      <c r="A173" s="4" t="s">
        <v>180</v>
      </c>
      <c r="B173" s="21">
        <f>0.01*'Input'!F$58*($E81*'Loads'!E208+$F81*'Loads'!F208)+10*($B81*'Loads'!B208+$C81*'Loads'!C208+$D81*'Loads'!D208+$G81*'Loads'!G208)</f>
        <v>0</v>
      </c>
      <c r="C173" s="17"/>
    </row>
    <row r="174" spans="1:3">
      <c r="A174" s="4" t="s">
        <v>181</v>
      </c>
      <c r="B174" s="21">
        <f>0.01*'Input'!F$58*($E82*'Loads'!E209+$F82*'Loads'!F209)+10*($B82*'Loads'!B209+$C82*'Loads'!C209+$D82*'Loads'!D209+$G82*'Loads'!G209)</f>
        <v>0</v>
      </c>
      <c r="C174" s="17"/>
    </row>
    <row r="175" spans="1:3">
      <c r="A175" s="4" t="s">
        <v>182</v>
      </c>
      <c r="B175" s="21">
        <f>0.01*'Input'!F$58*($E83*'Loads'!E210+$F83*'Loads'!F210)+10*($B83*'Loads'!B210+$C83*'Loads'!C210+$D83*'Loads'!D210+$G83*'Loads'!G210)</f>
        <v>0</v>
      </c>
      <c r="C175" s="17"/>
    </row>
    <row r="176" spans="1:3">
      <c r="A176" s="4" t="s">
        <v>183</v>
      </c>
      <c r="B176" s="21">
        <f>0.01*'Input'!F$58*($E84*'Loads'!E211+$F84*'Loads'!F211)+10*($B84*'Loads'!B211+$C84*'Loads'!C211+$D84*'Loads'!D211+$G84*'Loads'!G211)</f>
        <v>0</v>
      </c>
      <c r="C176" s="17"/>
    </row>
    <row r="177" spans="1:3">
      <c r="A177" s="4" t="s">
        <v>196</v>
      </c>
      <c r="B177" s="21">
        <f>0.01*'Input'!F$58*($E85*'Loads'!E212+$F85*'Loads'!F212)+10*($B85*'Loads'!B212+$C85*'Loads'!C212+$D85*'Loads'!D212+$G85*'Loads'!G212)</f>
        <v>0</v>
      </c>
      <c r="C177" s="17"/>
    </row>
    <row r="178" spans="1:3">
      <c r="A178" s="4" t="s">
        <v>243</v>
      </c>
      <c r="B178" s="21">
        <f>0.01*'Input'!F$58*($E86*'Loads'!E213+$F86*'Loads'!F213)+10*($B86*'Loads'!B213+$C86*'Loads'!C213+$D86*'Loads'!D213+$G86*'Loads'!G213)</f>
        <v>0</v>
      </c>
      <c r="C178" s="17"/>
    </row>
    <row r="179" spans="1:3">
      <c r="A179" s="4" t="s">
        <v>247</v>
      </c>
      <c r="B179" s="21">
        <f>0.01*'Input'!F$58*($E87*'Loads'!E214+$F87*'Loads'!F214)+10*($B87*'Loads'!B214+$C87*'Loads'!C214+$D87*'Loads'!D214+$G87*'Loads'!G214)</f>
        <v>0</v>
      </c>
      <c r="C179" s="17"/>
    </row>
    <row r="180" spans="1:3">
      <c r="A180" s="4" t="s">
        <v>251</v>
      </c>
      <c r="B180" s="21">
        <f>0.01*'Input'!F$58*($E88*'Loads'!E215+$F88*'Loads'!F215)+10*($B88*'Loads'!B215+$C88*'Loads'!C215+$D88*'Loads'!D215+$G88*'Loads'!G215)</f>
        <v>0</v>
      </c>
      <c r="C180" s="17"/>
    </row>
    <row r="181" spans="1:3">
      <c r="A181" s="4" t="s">
        <v>255</v>
      </c>
      <c r="B181" s="21">
        <f>0.01*'Input'!F$58*($E89*'Loads'!E216+$F89*'Loads'!F216)+10*($B89*'Loads'!B216+$C89*'Loads'!C216+$D89*'Loads'!D216+$G89*'Loads'!G216)</f>
        <v>0</v>
      </c>
      <c r="C181" s="17"/>
    </row>
    <row r="182" spans="1:3">
      <c r="A182" s="4" t="s">
        <v>259</v>
      </c>
      <c r="B182" s="21">
        <f>0.01*'Input'!F$58*($E90*'Loads'!E217+$F90*'Loads'!F217)+10*($B90*'Loads'!B217+$C90*'Loads'!C217+$D90*'Loads'!D217+$G90*'Loads'!G217)</f>
        <v>0</v>
      </c>
      <c r="C182" s="17"/>
    </row>
    <row r="183" spans="1:3">
      <c r="A183" s="4" t="s">
        <v>184</v>
      </c>
      <c r="B183" s="21">
        <f>0.01*'Input'!F$58*($E91*'Loads'!E218+$F91*'Loads'!F218)+10*($B91*'Loads'!B218+$C91*'Loads'!C218+$D91*'Loads'!D218+$G91*'Loads'!G218)</f>
        <v>0</v>
      </c>
      <c r="C183" s="17"/>
    </row>
    <row r="184" spans="1:3">
      <c r="A184" s="4" t="s">
        <v>185</v>
      </c>
      <c r="B184" s="21">
        <f>0.01*'Input'!F$58*($E92*'Loads'!E219+$F92*'Loads'!F219)+10*($B92*'Loads'!B219+$C92*'Loads'!C219+$D92*'Loads'!D219+$G92*'Loads'!G219)</f>
        <v>0</v>
      </c>
      <c r="C184" s="17"/>
    </row>
    <row r="185" spans="1:3">
      <c r="A185" s="4" t="s">
        <v>186</v>
      </c>
      <c r="B185" s="21">
        <f>0.01*'Input'!F$58*($E93*'Loads'!E220+$F93*'Loads'!F220)+10*($B93*'Loads'!B220+$C93*'Loads'!C220+$D93*'Loads'!D220+$G93*'Loads'!G220)</f>
        <v>0</v>
      </c>
      <c r="C185" s="17"/>
    </row>
    <row r="186" spans="1:3">
      <c r="A186" s="4" t="s">
        <v>187</v>
      </c>
      <c r="B186" s="21">
        <f>0.01*'Input'!F$58*($E94*'Loads'!E221+$F94*'Loads'!F221)+10*($B94*'Loads'!B221+$C94*'Loads'!C221+$D94*'Loads'!D221+$G94*'Loads'!G221)</f>
        <v>0</v>
      </c>
      <c r="C186" s="17"/>
    </row>
    <row r="187" spans="1:3">
      <c r="A187" s="4" t="s">
        <v>188</v>
      </c>
      <c r="B187" s="21">
        <f>0.01*'Input'!F$58*($E95*'Loads'!E222+$F95*'Loads'!F222)+10*($B95*'Loads'!B222+$C95*'Loads'!C222+$D95*'Loads'!D222+$G95*'Loads'!G222)</f>
        <v>0</v>
      </c>
      <c r="C187" s="17"/>
    </row>
    <row r="188" spans="1:3">
      <c r="A188" s="4" t="s">
        <v>189</v>
      </c>
      <c r="B188" s="21">
        <f>0.01*'Input'!F$58*($E96*'Loads'!E223+$F96*'Loads'!F223)+10*($B96*'Loads'!B223+$C96*'Loads'!C223+$D96*'Loads'!D223+$G96*'Loads'!G223)</f>
        <v>0</v>
      </c>
      <c r="C188" s="17"/>
    </row>
    <row r="189" spans="1:3">
      <c r="A189" s="4" t="s">
        <v>197</v>
      </c>
      <c r="B189" s="21">
        <f>0.01*'Input'!F$58*($E97*'Loads'!E224+$F97*'Loads'!F224)+10*($B97*'Loads'!B224+$C97*'Loads'!C224+$D97*'Loads'!D224+$G97*'Loads'!G224)</f>
        <v>0</v>
      </c>
      <c r="C189" s="17"/>
    </row>
    <row r="190" spans="1:3">
      <c r="A190" s="4" t="s">
        <v>198</v>
      </c>
      <c r="B190" s="21">
        <f>0.01*'Input'!F$58*($E98*'Loads'!E225+$F98*'Loads'!F225)+10*($B98*'Loads'!B225+$C98*'Loads'!C225+$D98*'Loads'!D225+$G98*'Loads'!G225)</f>
        <v>0</v>
      </c>
      <c r="C190" s="17"/>
    </row>
    <row r="192" spans="1:3" ht="21" customHeight="1">
      <c r="A192" s="1" t="s">
        <v>1521</v>
      </c>
    </row>
    <row r="193" spans="1:7">
      <c r="A193" s="2" t="s">
        <v>353</v>
      </c>
    </row>
    <row r="194" spans="1:7">
      <c r="A194" s="33" t="s">
        <v>1522</v>
      </c>
    </row>
    <row r="195" spans="1:7">
      <c r="A195" s="33" t="s">
        <v>1523</v>
      </c>
    </row>
    <row r="196" spans="1:7">
      <c r="A196" s="33" t="s">
        <v>1524</v>
      </c>
    </row>
    <row r="197" spans="1:7">
      <c r="A197" s="33" t="s">
        <v>1525</v>
      </c>
    </row>
    <row r="198" spans="1:7">
      <c r="A198" s="33" t="s">
        <v>1526</v>
      </c>
    </row>
    <row r="199" spans="1:7">
      <c r="A199" s="33" t="s">
        <v>1527</v>
      </c>
    </row>
    <row r="200" spans="1:7">
      <c r="A200" s="33" t="s">
        <v>1528</v>
      </c>
    </row>
    <row r="201" spans="1:7">
      <c r="A201" s="33" t="s">
        <v>1529</v>
      </c>
    </row>
    <row r="202" spans="1:7">
      <c r="A202" s="34" t="s">
        <v>356</v>
      </c>
      <c r="B202" s="34" t="s">
        <v>415</v>
      </c>
      <c r="C202" s="34" t="s">
        <v>487</v>
      </c>
      <c r="D202" s="34" t="s">
        <v>487</v>
      </c>
      <c r="E202" s="34" t="s">
        <v>486</v>
      </c>
      <c r="F202" s="34" t="s">
        <v>486</v>
      </c>
    </row>
    <row r="203" spans="1:7">
      <c r="A203" s="34" t="s">
        <v>359</v>
      </c>
      <c r="B203" s="34" t="s">
        <v>417</v>
      </c>
      <c r="C203" s="34" t="s">
        <v>534</v>
      </c>
      <c r="D203" s="34" t="s">
        <v>535</v>
      </c>
      <c r="E203" s="34" t="s">
        <v>1530</v>
      </c>
      <c r="F203" s="34" t="s">
        <v>1531</v>
      </c>
    </row>
    <row r="205" spans="1:7">
      <c r="B205" s="15" t="s">
        <v>1124</v>
      </c>
      <c r="C205" s="15" t="s">
        <v>1532</v>
      </c>
      <c r="D205" s="15" t="s">
        <v>1533</v>
      </c>
      <c r="E205" s="15" t="s">
        <v>1534</v>
      </c>
      <c r="F205" s="15" t="s">
        <v>1535</v>
      </c>
    </row>
    <row r="206" spans="1:7">
      <c r="A206" s="4" t="s">
        <v>1536</v>
      </c>
      <c r="B206" s="21">
        <f>'Revenue'!B69</f>
        <v>0</v>
      </c>
      <c r="C206" s="21">
        <f>SUM('Scaler'!$H$416:$H$442)</f>
        <v>0</v>
      </c>
      <c r="D206" s="21">
        <f>SUM(B$164:B$190)</f>
        <v>0</v>
      </c>
      <c r="E206" s="21">
        <f>B206+C206+D206</f>
        <v>0</v>
      </c>
      <c r="F206" s="21">
        <f>E206-'Revenue'!B$58</f>
        <v>0</v>
      </c>
      <c r="G206" s="17"/>
    </row>
    <row r="208" spans="1:7" ht="21" customHeight="1">
      <c r="A208" s="1" t="s">
        <v>1537</v>
      </c>
    </row>
    <row r="209" spans="1:8">
      <c r="A209" s="2" t="s">
        <v>353</v>
      </c>
    </row>
    <row r="210" spans="1:8">
      <c r="A210" s="33" t="s">
        <v>1538</v>
      </c>
    </row>
    <row r="211" spans="1:8">
      <c r="A211" s="33" t="s">
        <v>509</v>
      </c>
    </row>
    <row r="212" spans="1:8">
      <c r="A212" s="33" t="s">
        <v>1539</v>
      </c>
    </row>
    <row r="213" spans="1:8">
      <c r="A213" s="33" t="s">
        <v>1540</v>
      </c>
    </row>
    <row r="214" spans="1:8">
      <c r="A214" s="33" t="s">
        <v>1541</v>
      </c>
    </row>
    <row r="215" spans="1:8">
      <c r="A215" s="33" t="s">
        <v>1542</v>
      </c>
    </row>
    <row r="216" spans="1:8">
      <c r="A216" s="33" t="s">
        <v>1543</v>
      </c>
    </row>
    <row r="217" spans="1:8">
      <c r="A217" s="33" t="s">
        <v>1544</v>
      </c>
    </row>
    <row r="218" spans="1:8">
      <c r="A218" s="34" t="s">
        <v>356</v>
      </c>
      <c r="B218" s="34" t="s">
        <v>486</v>
      </c>
      <c r="C218" s="34" t="s">
        <v>486</v>
      </c>
      <c r="D218" s="34" t="s">
        <v>486</v>
      </c>
      <c r="E218" s="34" t="s">
        <v>486</v>
      </c>
      <c r="F218" s="34" t="s">
        <v>486</v>
      </c>
      <c r="G218" s="34" t="s">
        <v>486</v>
      </c>
    </row>
    <row r="219" spans="1:8">
      <c r="A219" s="34" t="s">
        <v>359</v>
      </c>
      <c r="B219" s="34" t="s">
        <v>1545</v>
      </c>
      <c r="C219" s="34" t="s">
        <v>1546</v>
      </c>
      <c r="D219" s="34" t="s">
        <v>1547</v>
      </c>
      <c r="E219" s="34" t="s">
        <v>1548</v>
      </c>
      <c r="F219" s="34" t="s">
        <v>1549</v>
      </c>
      <c r="G219" s="34" t="s">
        <v>1550</v>
      </c>
    </row>
    <row r="221" spans="1:8">
      <c r="B221" s="15" t="s">
        <v>1481</v>
      </c>
      <c r="C221" s="15" t="s">
        <v>1482</v>
      </c>
      <c r="D221" s="15" t="s">
        <v>1483</v>
      </c>
      <c r="E221" s="15" t="s">
        <v>1484</v>
      </c>
      <c r="F221" s="15" t="s">
        <v>1485</v>
      </c>
      <c r="G221" s="15" t="s">
        <v>1096</v>
      </c>
    </row>
    <row r="222" spans="1:8">
      <c r="A222" s="29" t="s">
        <v>204</v>
      </c>
      <c r="H222" s="17"/>
    </row>
    <row r="223" spans="1:8">
      <c r="A223" s="4" t="s">
        <v>174</v>
      </c>
      <c r="B223" s="38">
        <f>ROUND(B$118*(1-'Input'!$B154),3)</f>
        <v>0</v>
      </c>
      <c r="C223" s="38">
        <f>ROUND(C$118*(1-'Input'!$B154),3)</f>
        <v>0</v>
      </c>
      <c r="D223" s="38">
        <f>ROUND(D$118*(1-'Input'!$B154),3)</f>
        <v>0</v>
      </c>
      <c r="E223" s="46">
        <f>ROUND(E$118*(1-'Loads'!$B90),2)</f>
        <v>0</v>
      </c>
      <c r="F223" s="46">
        <f>ROUND(F$118*(1-'Input'!$B154),2)</f>
        <v>0</v>
      </c>
      <c r="G223" s="38">
        <f>ROUND(G$118*(1-'Input'!$B154),3)</f>
        <v>0</v>
      </c>
      <c r="H223" s="17"/>
    </row>
    <row r="224" spans="1:8">
      <c r="A224" s="4" t="s">
        <v>205</v>
      </c>
      <c r="B224" s="38">
        <f>ROUND(B$118*(1-'Input'!$B155),3)</f>
        <v>0</v>
      </c>
      <c r="C224" s="38">
        <f>ROUND(C$118*(1-'Input'!$B155),3)</f>
        <v>0</v>
      </c>
      <c r="D224" s="38">
        <f>ROUND(D$118*(1-'Input'!$B155),3)</f>
        <v>0</v>
      </c>
      <c r="E224" s="46">
        <f>ROUND(E$118*(1-'Loads'!$B91),2)</f>
        <v>0</v>
      </c>
      <c r="F224" s="46">
        <f>ROUND(F$118*(1-'Input'!$B155),2)</f>
        <v>0</v>
      </c>
      <c r="G224" s="38">
        <f>ROUND(G$118*(1-'Input'!$B155),3)</f>
        <v>0</v>
      </c>
      <c r="H224" s="17"/>
    </row>
    <row r="225" spans="1:8">
      <c r="A225" s="4" t="s">
        <v>206</v>
      </c>
      <c r="B225" s="38">
        <f>ROUND(B$118*(1-'Input'!$B156),3)</f>
        <v>0</v>
      </c>
      <c r="C225" s="38">
        <f>ROUND(C$118*(1-'Input'!$B156),3)</f>
        <v>0</v>
      </c>
      <c r="D225" s="38">
        <f>ROUND(D$118*(1-'Input'!$B156),3)</f>
        <v>0</v>
      </c>
      <c r="E225" s="46">
        <f>ROUND(E$118*(1-'Loads'!$B92),2)</f>
        <v>0</v>
      </c>
      <c r="F225" s="46">
        <f>ROUND(F$118*(1-'Input'!$B156),2)</f>
        <v>0</v>
      </c>
      <c r="G225" s="38">
        <f>ROUND(G$118*(1-'Input'!$B156),3)</f>
        <v>0</v>
      </c>
      <c r="H225" s="17"/>
    </row>
    <row r="226" spans="1:8">
      <c r="A226" s="29" t="s">
        <v>207</v>
      </c>
      <c r="H226" s="17"/>
    </row>
    <row r="227" spans="1:8">
      <c r="A227" s="4" t="s">
        <v>175</v>
      </c>
      <c r="B227" s="38">
        <f>ROUND(B$119*(1-'Input'!$B158),3)</f>
        <v>0</v>
      </c>
      <c r="C227" s="38">
        <f>ROUND(C$119*(1-'Input'!$B158),3)</f>
        <v>0</v>
      </c>
      <c r="D227" s="38">
        <f>ROUND(D$119*(1-'Input'!$B158),3)</f>
        <v>0</v>
      </c>
      <c r="E227" s="46">
        <f>ROUND(E$119*(1-'Loads'!$B94),2)</f>
        <v>0</v>
      </c>
      <c r="F227" s="46">
        <f>ROUND(F$119*(1-'Input'!$B158),2)</f>
        <v>0</v>
      </c>
      <c r="G227" s="38">
        <f>ROUND(G$119*(1-'Input'!$B158),3)</f>
        <v>0</v>
      </c>
      <c r="H227" s="17"/>
    </row>
    <row r="228" spans="1:8">
      <c r="A228" s="4" t="s">
        <v>208</v>
      </c>
      <c r="B228" s="38">
        <f>ROUND(B$119*(1-'Input'!$B159),3)</f>
        <v>0</v>
      </c>
      <c r="C228" s="38">
        <f>ROUND(C$119*(1-'Input'!$B159),3)</f>
        <v>0</v>
      </c>
      <c r="D228" s="38">
        <f>ROUND(D$119*(1-'Input'!$B159),3)</f>
        <v>0</v>
      </c>
      <c r="E228" s="46">
        <f>ROUND(E$119*(1-'Loads'!$B95),2)</f>
        <v>0</v>
      </c>
      <c r="F228" s="46">
        <f>ROUND(F$119*(1-'Input'!$B159),2)</f>
        <v>0</v>
      </c>
      <c r="G228" s="38">
        <f>ROUND(G$119*(1-'Input'!$B159),3)</f>
        <v>0</v>
      </c>
      <c r="H228" s="17"/>
    </row>
    <row r="229" spans="1:8">
      <c r="A229" s="4" t="s">
        <v>209</v>
      </c>
      <c r="B229" s="38">
        <f>ROUND(B$119*(1-'Input'!$B160),3)</f>
        <v>0</v>
      </c>
      <c r="C229" s="38">
        <f>ROUND(C$119*(1-'Input'!$B160),3)</f>
        <v>0</v>
      </c>
      <c r="D229" s="38">
        <f>ROUND(D$119*(1-'Input'!$B160),3)</f>
        <v>0</v>
      </c>
      <c r="E229" s="46">
        <f>ROUND(E$119*(1-'Loads'!$B96),2)</f>
        <v>0</v>
      </c>
      <c r="F229" s="46">
        <f>ROUND(F$119*(1-'Input'!$B160),2)</f>
        <v>0</v>
      </c>
      <c r="G229" s="38">
        <f>ROUND(G$119*(1-'Input'!$B160),3)</f>
        <v>0</v>
      </c>
      <c r="H229" s="17"/>
    </row>
    <row r="230" spans="1:8">
      <c r="A230" s="29" t="s">
        <v>210</v>
      </c>
      <c r="H230" s="17"/>
    </row>
    <row r="231" spans="1:8">
      <c r="A231" s="4" t="s">
        <v>211</v>
      </c>
      <c r="B231" s="38">
        <f>ROUND(B$120*(1-'Input'!$B162),3)</f>
        <v>0</v>
      </c>
      <c r="C231" s="38">
        <f>ROUND(C$120*(1-'Input'!$B162),3)</f>
        <v>0</v>
      </c>
      <c r="D231" s="38">
        <f>ROUND(D$120*(1-'Input'!$B162),3)</f>
        <v>0</v>
      </c>
      <c r="E231" s="46">
        <f>ROUND(E$120*(1-'Loads'!$B98),2)</f>
        <v>0</v>
      </c>
      <c r="F231" s="46">
        <f>ROUND(F$120*(1-'Input'!$B162),2)</f>
        <v>0</v>
      </c>
      <c r="G231" s="38">
        <f>ROUND(G$120*(1-'Input'!$B162),3)</f>
        <v>0</v>
      </c>
      <c r="H231" s="17"/>
    </row>
    <row r="232" spans="1:8">
      <c r="A232" s="4" t="s">
        <v>212</v>
      </c>
      <c r="B232" s="38">
        <f>ROUND(B$120*(1-'Input'!$B163),3)</f>
        <v>0</v>
      </c>
      <c r="C232" s="38">
        <f>ROUND(C$120*(1-'Input'!$B163),3)</f>
        <v>0</v>
      </c>
      <c r="D232" s="38">
        <f>ROUND(D$120*(1-'Input'!$B163),3)</f>
        <v>0</v>
      </c>
      <c r="E232" s="46">
        <f>ROUND(E$120*(1-'Loads'!$B99),2)</f>
        <v>0</v>
      </c>
      <c r="F232" s="46">
        <f>ROUND(F$120*(1-'Input'!$B163),2)</f>
        <v>0</v>
      </c>
      <c r="G232" s="38">
        <f>ROUND(G$120*(1-'Input'!$B163),3)</f>
        <v>0</v>
      </c>
      <c r="H232" s="17"/>
    </row>
    <row r="233" spans="1:8">
      <c r="A233" s="4" t="s">
        <v>213</v>
      </c>
      <c r="B233" s="38">
        <f>ROUND(B$120*(1-'Input'!$B164),3)</f>
        <v>0</v>
      </c>
      <c r="C233" s="38">
        <f>ROUND(C$120*(1-'Input'!$B164),3)</f>
        <v>0</v>
      </c>
      <c r="D233" s="38">
        <f>ROUND(D$120*(1-'Input'!$B164),3)</f>
        <v>0</v>
      </c>
      <c r="E233" s="46">
        <f>ROUND(E$120*(1-'Loads'!$B100),2)</f>
        <v>0</v>
      </c>
      <c r="F233" s="46">
        <f>ROUND(F$120*(1-'Input'!$B164),2)</f>
        <v>0</v>
      </c>
      <c r="G233" s="38">
        <f>ROUND(G$120*(1-'Input'!$B164),3)</f>
        <v>0</v>
      </c>
      <c r="H233" s="17"/>
    </row>
    <row r="234" spans="1:8">
      <c r="A234" s="29" t="s">
        <v>214</v>
      </c>
      <c r="H234" s="17"/>
    </row>
    <row r="235" spans="1:8">
      <c r="A235" s="4" t="s">
        <v>176</v>
      </c>
      <c r="B235" s="38">
        <f>ROUND(B$121*(1-'Input'!$B166),3)</f>
        <v>0</v>
      </c>
      <c r="C235" s="38">
        <f>ROUND(C$121*(1-'Input'!$B166),3)</f>
        <v>0</v>
      </c>
      <c r="D235" s="38">
        <f>ROUND(D$121*(1-'Input'!$B166),3)</f>
        <v>0</v>
      </c>
      <c r="E235" s="46">
        <f>ROUND(E$121*(1-'Loads'!$B102),2)</f>
        <v>0</v>
      </c>
      <c r="F235" s="46">
        <f>ROUND(F$121*(1-'Input'!$B166),2)</f>
        <v>0</v>
      </c>
      <c r="G235" s="38">
        <f>ROUND(G$121*(1-'Input'!$B166),3)</f>
        <v>0</v>
      </c>
      <c r="H235" s="17"/>
    </row>
    <row r="236" spans="1:8">
      <c r="A236" s="4" t="s">
        <v>215</v>
      </c>
      <c r="B236" s="38">
        <f>ROUND(B$121*(1-'Input'!$B167),3)</f>
        <v>0</v>
      </c>
      <c r="C236" s="38">
        <f>ROUND(C$121*(1-'Input'!$B167),3)</f>
        <v>0</v>
      </c>
      <c r="D236" s="38">
        <f>ROUND(D$121*(1-'Input'!$B167),3)</f>
        <v>0</v>
      </c>
      <c r="E236" s="46">
        <f>ROUND(E$121*(1-'Loads'!$B103),2)</f>
        <v>0</v>
      </c>
      <c r="F236" s="46">
        <f>ROUND(F$121*(1-'Input'!$B167),2)</f>
        <v>0</v>
      </c>
      <c r="G236" s="38">
        <f>ROUND(G$121*(1-'Input'!$B167),3)</f>
        <v>0</v>
      </c>
      <c r="H236" s="17"/>
    </row>
    <row r="237" spans="1:8">
      <c r="A237" s="4" t="s">
        <v>216</v>
      </c>
      <c r="B237" s="38">
        <f>ROUND(B$121*(1-'Input'!$B168),3)</f>
        <v>0</v>
      </c>
      <c r="C237" s="38">
        <f>ROUND(C$121*(1-'Input'!$B168),3)</f>
        <v>0</v>
      </c>
      <c r="D237" s="38">
        <f>ROUND(D$121*(1-'Input'!$B168),3)</f>
        <v>0</v>
      </c>
      <c r="E237" s="46">
        <f>ROUND(E$121*(1-'Loads'!$B104),2)</f>
        <v>0</v>
      </c>
      <c r="F237" s="46">
        <f>ROUND(F$121*(1-'Input'!$B168),2)</f>
        <v>0</v>
      </c>
      <c r="G237" s="38">
        <f>ROUND(G$121*(1-'Input'!$B168),3)</f>
        <v>0</v>
      </c>
      <c r="H237" s="17"/>
    </row>
    <row r="238" spans="1:8">
      <c r="A238" s="29" t="s">
        <v>217</v>
      </c>
      <c r="H238" s="17"/>
    </row>
    <row r="239" spans="1:8">
      <c r="A239" s="4" t="s">
        <v>177</v>
      </c>
      <c r="B239" s="38">
        <f>ROUND(B$122*(1-'Input'!$B170),3)</f>
        <v>0</v>
      </c>
      <c r="C239" s="38">
        <f>ROUND(C$122*(1-'Input'!$B170),3)</f>
        <v>0</v>
      </c>
      <c r="D239" s="38">
        <f>ROUND(D$122*(1-'Input'!$B170),3)</f>
        <v>0</v>
      </c>
      <c r="E239" s="46">
        <f>ROUND(E$122*(1-'Loads'!$B106),2)</f>
        <v>0</v>
      </c>
      <c r="F239" s="46">
        <f>ROUND(F$122*(1-'Input'!$B170),2)</f>
        <v>0</v>
      </c>
      <c r="G239" s="38">
        <f>ROUND(G$122*(1-'Input'!$B170),3)</f>
        <v>0</v>
      </c>
      <c r="H239" s="17"/>
    </row>
    <row r="240" spans="1:8">
      <c r="A240" s="4" t="s">
        <v>218</v>
      </c>
      <c r="B240" s="38">
        <f>ROUND(B$122*(1-'Input'!$B171),3)</f>
        <v>0</v>
      </c>
      <c r="C240" s="38">
        <f>ROUND(C$122*(1-'Input'!$B171),3)</f>
        <v>0</v>
      </c>
      <c r="D240" s="38">
        <f>ROUND(D$122*(1-'Input'!$B171),3)</f>
        <v>0</v>
      </c>
      <c r="E240" s="46">
        <f>ROUND(E$122*(1-'Loads'!$B107),2)</f>
        <v>0</v>
      </c>
      <c r="F240" s="46">
        <f>ROUND(F$122*(1-'Input'!$B171),2)</f>
        <v>0</v>
      </c>
      <c r="G240" s="38">
        <f>ROUND(G$122*(1-'Input'!$B171),3)</f>
        <v>0</v>
      </c>
      <c r="H240" s="17"/>
    </row>
    <row r="241" spans="1:8">
      <c r="A241" s="4" t="s">
        <v>219</v>
      </c>
      <c r="B241" s="38">
        <f>ROUND(B$122*(1-'Input'!$B172),3)</f>
        <v>0</v>
      </c>
      <c r="C241" s="38">
        <f>ROUND(C$122*(1-'Input'!$B172),3)</f>
        <v>0</v>
      </c>
      <c r="D241" s="38">
        <f>ROUND(D$122*(1-'Input'!$B172),3)</f>
        <v>0</v>
      </c>
      <c r="E241" s="46">
        <f>ROUND(E$122*(1-'Loads'!$B108),2)</f>
        <v>0</v>
      </c>
      <c r="F241" s="46">
        <f>ROUND(F$122*(1-'Input'!$B172),2)</f>
        <v>0</v>
      </c>
      <c r="G241" s="38">
        <f>ROUND(G$122*(1-'Input'!$B172),3)</f>
        <v>0</v>
      </c>
      <c r="H241" s="17"/>
    </row>
    <row r="242" spans="1:8">
      <c r="A242" s="29" t="s">
        <v>220</v>
      </c>
      <c r="H242" s="17"/>
    </row>
    <row r="243" spans="1:8">
      <c r="A243" s="4" t="s">
        <v>221</v>
      </c>
      <c r="B243" s="38">
        <f>ROUND(B$123*(1-'Input'!$B174),3)</f>
        <v>0</v>
      </c>
      <c r="C243" s="38">
        <f>ROUND(C$123*(1-'Input'!$B174),3)</f>
        <v>0</v>
      </c>
      <c r="D243" s="38">
        <f>ROUND(D$123*(1-'Input'!$B174),3)</f>
        <v>0</v>
      </c>
      <c r="E243" s="46">
        <f>ROUND(E$123*(1-'Loads'!$B110),2)</f>
        <v>0</v>
      </c>
      <c r="F243" s="46">
        <f>ROUND(F$123*(1-'Input'!$B174),2)</f>
        <v>0</v>
      </c>
      <c r="G243" s="38">
        <f>ROUND(G$123*(1-'Input'!$B174),3)</f>
        <v>0</v>
      </c>
      <c r="H243" s="17"/>
    </row>
    <row r="244" spans="1:8">
      <c r="A244" s="4" t="s">
        <v>222</v>
      </c>
      <c r="B244" s="38">
        <f>ROUND(B$123*(1-'Input'!$B175),3)</f>
        <v>0</v>
      </c>
      <c r="C244" s="38">
        <f>ROUND(C$123*(1-'Input'!$B175),3)</f>
        <v>0</v>
      </c>
      <c r="D244" s="38">
        <f>ROUND(D$123*(1-'Input'!$B175),3)</f>
        <v>0</v>
      </c>
      <c r="E244" s="46">
        <f>ROUND(E$123*(1-'Loads'!$B111),2)</f>
        <v>0</v>
      </c>
      <c r="F244" s="46">
        <f>ROUND(F$123*(1-'Input'!$B175),2)</f>
        <v>0</v>
      </c>
      <c r="G244" s="38">
        <f>ROUND(G$123*(1-'Input'!$B175),3)</f>
        <v>0</v>
      </c>
      <c r="H244" s="17"/>
    </row>
    <row r="245" spans="1:8">
      <c r="A245" s="4" t="s">
        <v>223</v>
      </c>
      <c r="B245" s="38">
        <f>ROUND(B$123*(1-'Input'!$B176),3)</f>
        <v>0</v>
      </c>
      <c r="C245" s="38">
        <f>ROUND(C$123*(1-'Input'!$B176),3)</f>
        <v>0</v>
      </c>
      <c r="D245" s="38">
        <f>ROUND(D$123*(1-'Input'!$B176),3)</f>
        <v>0</v>
      </c>
      <c r="E245" s="46">
        <f>ROUND(E$123*(1-'Loads'!$B112),2)</f>
        <v>0</v>
      </c>
      <c r="F245" s="46">
        <f>ROUND(F$123*(1-'Input'!$B176),2)</f>
        <v>0</v>
      </c>
      <c r="G245" s="38">
        <f>ROUND(G$123*(1-'Input'!$B176),3)</f>
        <v>0</v>
      </c>
      <c r="H245" s="17"/>
    </row>
    <row r="246" spans="1:8">
      <c r="A246" s="29" t="s">
        <v>224</v>
      </c>
      <c r="H246" s="17"/>
    </row>
    <row r="247" spans="1:8">
      <c r="A247" s="4" t="s">
        <v>178</v>
      </c>
      <c r="B247" s="38">
        <f>ROUND(B$124*(1-'Input'!$B178),3)</f>
        <v>0</v>
      </c>
      <c r="C247" s="38">
        <f>ROUND(C$124*(1-'Input'!$B178),3)</f>
        <v>0</v>
      </c>
      <c r="D247" s="38">
        <f>ROUND(D$124*(1-'Input'!$B178),3)</f>
        <v>0</v>
      </c>
      <c r="E247" s="46">
        <f>ROUND(E$124*(1-'Loads'!$B114),2)</f>
        <v>0</v>
      </c>
      <c r="F247" s="46">
        <f>ROUND(F$124*(1-'Input'!$B178),2)</f>
        <v>0</v>
      </c>
      <c r="G247" s="38">
        <f>ROUND(G$124*(1-'Input'!$B178),3)</f>
        <v>0</v>
      </c>
      <c r="H247" s="17"/>
    </row>
    <row r="248" spans="1:8">
      <c r="A248" s="4" t="s">
        <v>225</v>
      </c>
      <c r="B248" s="38">
        <f>ROUND(B$124*(1-'Input'!$B179),3)</f>
        <v>0</v>
      </c>
      <c r="C248" s="38">
        <f>ROUND(C$124*(1-'Input'!$B179),3)</f>
        <v>0</v>
      </c>
      <c r="D248" s="38">
        <f>ROUND(D$124*(1-'Input'!$B179),3)</f>
        <v>0</v>
      </c>
      <c r="E248" s="46">
        <f>ROUND(E$124*(1-'Loads'!$B115),2)</f>
        <v>0</v>
      </c>
      <c r="F248" s="46">
        <f>ROUND(F$124*(1-'Input'!$B179),2)</f>
        <v>0</v>
      </c>
      <c r="G248" s="38">
        <f>ROUND(G$124*(1-'Input'!$B179),3)</f>
        <v>0</v>
      </c>
      <c r="H248" s="17"/>
    </row>
    <row r="249" spans="1:8">
      <c r="A249" s="4" t="s">
        <v>226</v>
      </c>
      <c r="B249" s="38">
        <f>ROUND(B$124*(1-'Input'!$B180),3)</f>
        <v>0</v>
      </c>
      <c r="C249" s="38">
        <f>ROUND(C$124*(1-'Input'!$B180),3)</f>
        <v>0</v>
      </c>
      <c r="D249" s="38">
        <f>ROUND(D$124*(1-'Input'!$B180),3)</f>
        <v>0</v>
      </c>
      <c r="E249" s="46">
        <f>ROUND(E$124*(1-'Loads'!$B116),2)</f>
        <v>0</v>
      </c>
      <c r="F249" s="46">
        <f>ROUND(F$124*(1-'Input'!$B180),2)</f>
        <v>0</v>
      </c>
      <c r="G249" s="38">
        <f>ROUND(G$124*(1-'Input'!$B180),3)</f>
        <v>0</v>
      </c>
      <c r="H249" s="17"/>
    </row>
    <row r="250" spans="1:8">
      <c r="A250" s="29" t="s">
        <v>227</v>
      </c>
      <c r="H250" s="17"/>
    </row>
    <row r="251" spans="1:8">
      <c r="A251" s="4" t="s">
        <v>179</v>
      </c>
      <c r="B251" s="38">
        <f>ROUND(B$125*(1-'Input'!$B182),3)</f>
        <v>0</v>
      </c>
      <c r="C251" s="38">
        <f>ROUND(C$125*(1-'Input'!$B182),3)</f>
        <v>0</v>
      </c>
      <c r="D251" s="38">
        <f>ROUND(D$125*(1-'Input'!$B182),3)</f>
        <v>0</v>
      </c>
      <c r="E251" s="46">
        <f>ROUND(E$125*(1-'Loads'!$B118),2)</f>
        <v>0</v>
      </c>
      <c r="F251" s="46">
        <f>ROUND(F$125*(1-'Input'!$B182),2)</f>
        <v>0</v>
      </c>
      <c r="G251" s="38">
        <f>ROUND(G$125*(1-'Input'!$B182),3)</f>
        <v>0</v>
      </c>
      <c r="H251" s="17"/>
    </row>
    <row r="252" spans="1:8">
      <c r="A252" s="29" t="s">
        <v>228</v>
      </c>
      <c r="H252" s="17"/>
    </row>
    <row r="253" spans="1:8">
      <c r="A253" s="4" t="s">
        <v>195</v>
      </c>
      <c r="B253" s="38">
        <f>ROUND(B$126*(1-'Input'!$B184),3)</f>
        <v>0</v>
      </c>
      <c r="C253" s="38">
        <f>ROUND(C$126*(1-'Input'!$B184),3)</f>
        <v>0</v>
      </c>
      <c r="D253" s="38">
        <f>ROUND(D$126*(1-'Input'!$B184),3)</f>
        <v>0</v>
      </c>
      <c r="E253" s="46">
        <f>ROUND(E$126*(1-'Loads'!$B120),2)</f>
        <v>0</v>
      </c>
      <c r="F253" s="46">
        <f>ROUND(F$126*(1-'Input'!$B184),2)</f>
        <v>0</v>
      </c>
      <c r="G253" s="38">
        <f>ROUND(G$126*(1-'Input'!$B184),3)</f>
        <v>0</v>
      </c>
      <c r="H253" s="17"/>
    </row>
    <row r="254" spans="1:8">
      <c r="A254" s="29" t="s">
        <v>229</v>
      </c>
      <c r="H254" s="17"/>
    </row>
    <row r="255" spans="1:8">
      <c r="A255" s="4" t="s">
        <v>180</v>
      </c>
      <c r="B255" s="38">
        <f>ROUND(B$127*(1-'Input'!$B186),3)</f>
        <v>0</v>
      </c>
      <c r="C255" s="38">
        <f>ROUND(C$127*(1-'Input'!$B186),3)</f>
        <v>0</v>
      </c>
      <c r="D255" s="38">
        <f>ROUND(D$127*(1-'Input'!$B186),3)</f>
        <v>0</v>
      </c>
      <c r="E255" s="46">
        <f>ROUND(E$127*(1-'Loads'!$B122),2)</f>
        <v>0</v>
      </c>
      <c r="F255" s="46">
        <f>ROUND(F$127*(1-'Input'!$B186),2)</f>
        <v>0</v>
      </c>
      <c r="G255" s="38">
        <f>ROUND(G$127*(1-'Input'!$B186),3)</f>
        <v>0</v>
      </c>
      <c r="H255" s="17"/>
    </row>
    <row r="256" spans="1:8">
      <c r="A256" s="4" t="s">
        <v>230</v>
      </c>
      <c r="B256" s="38">
        <f>ROUND(B$127*(1-'Input'!$B187),3)</f>
        <v>0</v>
      </c>
      <c r="C256" s="38">
        <f>ROUND(C$127*(1-'Input'!$B187),3)</f>
        <v>0</v>
      </c>
      <c r="D256" s="38">
        <f>ROUND(D$127*(1-'Input'!$B187),3)</f>
        <v>0</v>
      </c>
      <c r="E256" s="46">
        <f>ROUND(E$127*(1-'Loads'!$B123),2)</f>
        <v>0</v>
      </c>
      <c r="F256" s="46">
        <f>ROUND(F$127*(1-'Input'!$B187),2)</f>
        <v>0</v>
      </c>
      <c r="G256" s="38">
        <f>ROUND(G$127*(1-'Input'!$B187),3)</f>
        <v>0</v>
      </c>
      <c r="H256" s="17"/>
    </row>
    <row r="257" spans="1:8">
      <c r="A257" s="4" t="s">
        <v>231</v>
      </c>
      <c r="B257" s="38">
        <f>ROUND(B$127*(1-'Input'!$B188),3)</f>
        <v>0</v>
      </c>
      <c r="C257" s="38">
        <f>ROUND(C$127*(1-'Input'!$B188),3)</f>
        <v>0</v>
      </c>
      <c r="D257" s="38">
        <f>ROUND(D$127*(1-'Input'!$B188),3)</f>
        <v>0</v>
      </c>
      <c r="E257" s="46">
        <f>ROUND(E$127*(1-'Loads'!$B124),2)</f>
        <v>0</v>
      </c>
      <c r="F257" s="46">
        <f>ROUND(F$127*(1-'Input'!$B188),2)</f>
        <v>0</v>
      </c>
      <c r="G257" s="38">
        <f>ROUND(G$127*(1-'Input'!$B188),3)</f>
        <v>0</v>
      </c>
      <c r="H257" s="17"/>
    </row>
    <row r="258" spans="1:8">
      <c r="A258" s="29" t="s">
        <v>232</v>
      </c>
      <c r="H258" s="17"/>
    </row>
    <row r="259" spans="1:8">
      <c r="A259" s="4" t="s">
        <v>181</v>
      </c>
      <c r="B259" s="38">
        <f>ROUND(B$128*(1-'Input'!$B190),3)</f>
        <v>0</v>
      </c>
      <c r="C259" s="38">
        <f>ROUND(C$128*(1-'Input'!$B190),3)</f>
        <v>0</v>
      </c>
      <c r="D259" s="38">
        <f>ROUND(D$128*(1-'Input'!$B190),3)</f>
        <v>0</v>
      </c>
      <c r="E259" s="46">
        <f>ROUND(E$128*(1-'Loads'!$B126),2)</f>
        <v>0</v>
      </c>
      <c r="F259" s="46">
        <f>ROUND(F$128*(1-'Input'!$B190),2)</f>
        <v>0</v>
      </c>
      <c r="G259" s="38">
        <f>ROUND(G$128*(1-'Input'!$B190),3)</f>
        <v>0</v>
      </c>
      <c r="H259" s="17"/>
    </row>
    <row r="260" spans="1:8">
      <c r="A260" s="4" t="s">
        <v>233</v>
      </c>
      <c r="B260" s="38">
        <f>ROUND(B$128*(1-'Input'!$B191),3)</f>
        <v>0</v>
      </c>
      <c r="C260" s="38">
        <f>ROUND(C$128*(1-'Input'!$B191),3)</f>
        <v>0</v>
      </c>
      <c r="D260" s="38">
        <f>ROUND(D$128*(1-'Input'!$B191),3)</f>
        <v>0</v>
      </c>
      <c r="E260" s="46">
        <f>ROUND(E$128*(1-'Loads'!$B127),2)</f>
        <v>0</v>
      </c>
      <c r="F260" s="46">
        <f>ROUND(F$128*(1-'Input'!$B191),2)</f>
        <v>0</v>
      </c>
      <c r="G260" s="38">
        <f>ROUND(G$128*(1-'Input'!$B191),3)</f>
        <v>0</v>
      </c>
      <c r="H260" s="17"/>
    </row>
    <row r="261" spans="1:8">
      <c r="A261" s="4" t="s">
        <v>234</v>
      </c>
      <c r="B261" s="38">
        <f>ROUND(B$128*(1-'Input'!$B192),3)</f>
        <v>0</v>
      </c>
      <c r="C261" s="38">
        <f>ROUND(C$128*(1-'Input'!$B192),3)</f>
        <v>0</v>
      </c>
      <c r="D261" s="38">
        <f>ROUND(D$128*(1-'Input'!$B192),3)</f>
        <v>0</v>
      </c>
      <c r="E261" s="46">
        <f>ROUND(E$128*(1-'Loads'!$B128),2)</f>
        <v>0</v>
      </c>
      <c r="F261" s="46">
        <f>ROUND(F$128*(1-'Input'!$B192),2)</f>
        <v>0</v>
      </c>
      <c r="G261" s="38">
        <f>ROUND(G$128*(1-'Input'!$B192),3)</f>
        <v>0</v>
      </c>
      <c r="H261" s="17"/>
    </row>
    <row r="262" spans="1:8">
      <c r="A262" s="29" t="s">
        <v>235</v>
      </c>
      <c r="H262" s="17"/>
    </row>
    <row r="263" spans="1:8">
      <c r="A263" s="4" t="s">
        <v>182</v>
      </c>
      <c r="B263" s="38">
        <f>ROUND(B$129*(1-'Input'!$B194),3)</f>
        <v>0</v>
      </c>
      <c r="C263" s="38">
        <f>ROUND(C$129*(1-'Input'!$B194),3)</f>
        <v>0</v>
      </c>
      <c r="D263" s="38">
        <f>ROUND(D$129*(1-'Input'!$B194),3)</f>
        <v>0</v>
      </c>
      <c r="E263" s="46">
        <f>ROUND(E$129*(1-'Loads'!$B130),2)</f>
        <v>0</v>
      </c>
      <c r="F263" s="46">
        <f>ROUND(F$129*(1-'Input'!$B194),2)</f>
        <v>0</v>
      </c>
      <c r="G263" s="38">
        <f>ROUND(G$129*(1-'Input'!$B194),3)</f>
        <v>0</v>
      </c>
      <c r="H263" s="17"/>
    </row>
    <row r="264" spans="1:8">
      <c r="A264" s="4" t="s">
        <v>236</v>
      </c>
      <c r="B264" s="38">
        <f>ROUND(B$129*(1-'Input'!$B195),3)</f>
        <v>0</v>
      </c>
      <c r="C264" s="38">
        <f>ROUND(C$129*(1-'Input'!$B195),3)</f>
        <v>0</v>
      </c>
      <c r="D264" s="38">
        <f>ROUND(D$129*(1-'Input'!$B195),3)</f>
        <v>0</v>
      </c>
      <c r="E264" s="46">
        <f>ROUND(E$129*(1-'Loads'!$B131),2)</f>
        <v>0</v>
      </c>
      <c r="F264" s="46">
        <f>ROUND(F$129*(1-'Input'!$B195),2)</f>
        <v>0</v>
      </c>
      <c r="G264" s="38">
        <f>ROUND(G$129*(1-'Input'!$B195),3)</f>
        <v>0</v>
      </c>
      <c r="H264" s="17"/>
    </row>
    <row r="265" spans="1:8">
      <c r="A265" s="4" t="s">
        <v>237</v>
      </c>
      <c r="B265" s="38">
        <f>ROUND(B$129*(1-'Input'!$B196),3)</f>
        <v>0</v>
      </c>
      <c r="C265" s="38">
        <f>ROUND(C$129*(1-'Input'!$B196),3)</f>
        <v>0</v>
      </c>
      <c r="D265" s="38">
        <f>ROUND(D$129*(1-'Input'!$B196),3)</f>
        <v>0</v>
      </c>
      <c r="E265" s="46">
        <f>ROUND(E$129*(1-'Loads'!$B132),2)</f>
        <v>0</v>
      </c>
      <c r="F265" s="46">
        <f>ROUND(F$129*(1-'Input'!$B196),2)</f>
        <v>0</v>
      </c>
      <c r="G265" s="38">
        <f>ROUND(G$129*(1-'Input'!$B196),3)</f>
        <v>0</v>
      </c>
      <c r="H265" s="17"/>
    </row>
    <row r="266" spans="1:8">
      <c r="A266" s="29" t="s">
        <v>238</v>
      </c>
      <c r="H266" s="17"/>
    </row>
    <row r="267" spans="1:8">
      <c r="A267" s="4" t="s">
        <v>183</v>
      </c>
      <c r="B267" s="38">
        <f>ROUND(B$130*(1-'Input'!$B198),3)</f>
        <v>0</v>
      </c>
      <c r="C267" s="38">
        <f>ROUND(C$130*(1-'Input'!$B198),3)</f>
        <v>0</v>
      </c>
      <c r="D267" s="38">
        <f>ROUND(D$130*(1-'Input'!$B198),3)</f>
        <v>0</v>
      </c>
      <c r="E267" s="46">
        <f>ROUND(E$130*(1-'Loads'!$B134),2)</f>
        <v>0</v>
      </c>
      <c r="F267" s="46">
        <f>ROUND(F$130*(1-'Input'!$B198),2)</f>
        <v>0</v>
      </c>
      <c r="G267" s="38">
        <f>ROUND(G$130*(1-'Input'!$B198),3)</f>
        <v>0</v>
      </c>
      <c r="H267" s="17"/>
    </row>
    <row r="268" spans="1:8">
      <c r="A268" s="4" t="s">
        <v>239</v>
      </c>
      <c r="B268" s="38">
        <f>ROUND(B$130*(1-'Input'!$B199),3)</f>
        <v>0</v>
      </c>
      <c r="C268" s="38">
        <f>ROUND(C$130*(1-'Input'!$B199),3)</f>
        <v>0</v>
      </c>
      <c r="D268" s="38">
        <f>ROUND(D$130*(1-'Input'!$B199),3)</f>
        <v>0</v>
      </c>
      <c r="E268" s="46">
        <f>ROUND(E$130*(1-'Loads'!$B135),2)</f>
        <v>0</v>
      </c>
      <c r="F268" s="46">
        <f>ROUND(F$130*(1-'Input'!$B199),2)</f>
        <v>0</v>
      </c>
      <c r="G268" s="38">
        <f>ROUND(G$130*(1-'Input'!$B199),3)</f>
        <v>0</v>
      </c>
      <c r="H268" s="17"/>
    </row>
    <row r="269" spans="1:8">
      <c r="A269" s="29" t="s">
        <v>240</v>
      </c>
      <c r="H269" s="17"/>
    </row>
    <row r="270" spans="1:8">
      <c r="A270" s="4" t="s">
        <v>196</v>
      </c>
      <c r="B270" s="38">
        <f>ROUND(B$131*(1-'Input'!$B201),3)</f>
        <v>0</v>
      </c>
      <c r="C270" s="38">
        <f>ROUND(C$131*(1-'Input'!$B201),3)</f>
        <v>0</v>
      </c>
      <c r="D270" s="38">
        <f>ROUND(D$131*(1-'Input'!$B201),3)</f>
        <v>0</v>
      </c>
      <c r="E270" s="46">
        <f>ROUND(E$131*(1-'Loads'!$B137),2)</f>
        <v>0</v>
      </c>
      <c r="F270" s="46">
        <f>ROUND(F$131*(1-'Input'!$B201),2)</f>
        <v>0</v>
      </c>
      <c r="G270" s="38">
        <f>ROUND(G$131*(1-'Input'!$B201),3)</f>
        <v>0</v>
      </c>
      <c r="H270" s="17"/>
    </row>
    <row r="271" spans="1:8">
      <c r="A271" s="4" t="s">
        <v>241</v>
      </c>
      <c r="B271" s="38">
        <f>ROUND(B$131*(1-'Input'!$B202),3)</f>
        <v>0</v>
      </c>
      <c r="C271" s="38">
        <f>ROUND(C$131*(1-'Input'!$B202),3)</f>
        <v>0</v>
      </c>
      <c r="D271" s="38">
        <f>ROUND(D$131*(1-'Input'!$B202),3)</f>
        <v>0</v>
      </c>
      <c r="E271" s="46">
        <f>ROUND(E$131*(1-'Loads'!$B138),2)</f>
        <v>0</v>
      </c>
      <c r="F271" s="46">
        <f>ROUND(F$131*(1-'Input'!$B202),2)</f>
        <v>0</v>
      </c>
      <c r="G271" s="38">
        <f>ROUND(G$131*(1-'Input'!$B202),3)</f>
        <v>0</v>
      </c>
      <c r="H271" s="17"/>
    </row>
    <row r="272" spans="1:8">
      <c r="A272" s="29" t="s">
        <v>242</v>
      </c>
      <c r="H272" s="17"/>
    </row>
    <row r="273" spans="1:8">
      <c r="A273" s="4" t="s">
        <v>243</v>
      </c>
      <c r="B273" s="38">
        <f>ROUND(B$132*(1-'Input'!$B204),3)</f>
        <v>0</v>
      </c>
      <c r="C273" s="38">
        <f>ROUND(C$132*(1-'Input'!$B204),3)</f>
        <v>0</v>
      </c>
      <c r="D273" s="38">
        <f>ROUND(D$132*(1-'Input'!$B204),3)</f>
        <v>0</v>
      </c>
      <c r="E273" s="46">
        <f>ROUND(E$132*(1-'Loads'!$B140),2)</f>
        <v>0</v>
      </c>
      <c r="F273" s="46">
        <f>ROUND(F$132*(1-'Input'!$B204),2)</f>
        <v>0</v>
      </c>
      <c r="G273" s="38">
        <f>ROUND(G$132*(1-'Input'!$B204),3)</f>
        <v>0</v>
      </c>
      <c r="H273" s="17"/>
    </row>
    <row r="274" spans="1:8">
      <c r="A274" s="4" t="s">
        <v>244</v>
      </c>
      <c r="B274" s="38">
        <f>ROUND(B$132*(1-'Input'!$B205),3)</f>
        <v>0</v>
      </c>
      <c r="C274" s="38">
        <f>ROUND(C$132*(1-'Input'!$B205),3)</f>
        <v>0</v>
      </c>
      <c r="D274" s="38">
        <f>ROUND(D$132*(1-'Input'!$B205),3)</f>
        <v>0</v>
      </c>
      <c r="E274" s="46">
        <f>ROUND(E$132*(1-'Loads'!$B141),2)</f>
        <v>0</v>
      </c>
      <c r="F274" s="46">
        <f>ROUND(F$132*(1-'Input'!$B205),2)</f>
        <v>0</v>
      </c>
      <c r="G274" s="38">
        <f>ROUND(G$132*(1-'Input'!$B205),3)</f>
        <v>0</v>
      </c>
      <c r="H274" s="17"/>
    </row>
    <row r="275" spans="1:8">
      <c r="A275" s="4" t="s">
        <v>245</v>
      </c>
      <c r="B275" s="38">
        <f>ROUND(B$132*(1-'Input'!$B206),3)</f>
        <v>0</v>
      </c>
      <c r="C275" s="38">
        <f>ROUND(C$132*(1-'Input'!$B206),3)</f>
        <v>0</v>
      </c>
      <c r="D275" s="38">
        <f>ROUND(D$132*(1-'Input'!$B206),3)</f>
        <v>0</v>
      </c>
      <c r="E275" s="46">
        <f>ROUND(E$132*(1-'Loads'!$B142),2)</f>
        <v>0</v>
      </c>
      <c r="F275" s="46">
        <f>ROUND(F$132*(1-'Input'!$B206),2)</f>
        <v>0</v>
      </c>
      <c r="G275" s="38">
        <f>ROUND(G$132*(1-'Input'!$B206),3)</f>
        <v>0</v>
      </c>
      <c r="H275" s="17"/>
    </row>
    <row r="276" spans="1:8">
      <c r="A276" s="29" t="s">
        <v>246</v>
      </c>
      <c r="H276" s="17"/>
    </row>
    <row r="277" spans="1:8">
      <c r="A277" s="4" t="s">
        <v>247</v>
      </c>
      <c r="B277" s="38">
        <f>ROUND(B$133*(1-'Input'!$B208),3)</f>
        <v>0</v>
      </c>
      <c r="C277" s="38">
        <f>ROUND(C$133*(1-'Input'!$B208),3)</f>
        <v>0</v>
      </c>
      <c r="D277" s="38">
        <f>ROUND(D$133*(1-'Input'!$B208),3)</f>
        <v>0</v>
      </c>
      <c r="E277" s="46">
        <f>ROUND(E$133*(1-'Loads'!$B144),2)</f>
        <v>0</v>
      </c>
      <c r="F277" s="46">
        <f>ROUND(F$133*(1-'Input'!$B208),2)</f>
        <v>0</v>
      </c>
      <c r="G277" s="38">
        <f>ROUND(G$133*(1-'Input'!$B208),3)</f>
        <v>0</v>
      </c>
      <c r="H277" s="17"/>
    </row>
    <row r="278" spans="1:8">
      <c r="A278" s="4" t="s">
        <v>248</v>
      </c>
      <c r="B278" s="38">
        <f>ROUND(B$133*(1-'Input'!$B209),3)</f>
        <v>0</v>
      </c>
      <c r="C278" s="38">
        <f>ROUND(C$133*(1-'Input'!$B209),3)</f>
        <v>0</v>
      </c>
      <c r="D278" s="38">
        <f>ROUND(D$133*(1-'Input'!$B209),3)</f>
        <v>0</v>
      </c>
      <c r="E278" s="46">
        <f>ROUND(E$133*(1-'Loads'!$B145),2)</f>
        <v>0</v>
      </c>
      <c r="F278" s="46">
        <f>ROUND(F$133*(1-'Input'!$B209),2)</f>
        <v>0</v>
      </c>
      <c r="G278" s="38">
        <f>ROUND(G$133*(1-'Input'!$B209),3)</f>
        <v>0</v>
      </c>
      <c r="H278" s="17"/>
    </row>
    <row r="279" spans="1:8">
      <c r="A279" s="4" t="s">
        <v>249</v>
      </c>
      <c r="B279" s="38">
        <f>ROUND(B$133*(1-'Input'!$B210),3)</f>
        <v>0</v>
      </c>
      <c r="C279" s="38">
        <f>ROUND(C$133*(1-'Input'!$B210),3)</f>
        <v>0</v>
      </c>
      <c r="D279" s="38">
        <f>ROUND(D$133*(1-'Input'!$B210),3)</f>
        <v>0</v>
      </c>
      <c r="E279" s="46">
        <f>ROUND(E$133*(1-'Loads'!$B146),2)</f>
        <v>0</v>
      </c>
      <c r="F279" s="46">
        <f>ROUND(F$133*(1-'Input'!$B210),2)</f>
        <v>0</v>
      </c>
      <c r="G279" s="38">
        <f>ROUND(G$133*(1-'Input'!$B210),3)</f>
        <v>0</v>
      </c>
      <c r="H279" s="17"/>
    </row>
    <row r="280" spans="1:8">
      <c r="A280" s="29" t="s">
        <v>250</v>
      </c>
      <c r="H280" s="17"/>
    </row>
    <row r="281" spans="1:8">
      <c r="A281" s="4" t="s">
        <v>251</v>
      </c>
      <c r="B281" s="38">
        <f>ROUND(B$134*(1-'Input'!$B212),3)</f>
        <v>0</v>
      </c>
      <c r="C281" s="38">
        <f>ROUND(C$134*(1-'Input'!$B212),3)</f>
        <v>0</v>
      </c>
      <c r="D281" s="38">
        <f>ROUND(D$134*(1-'Input'!$B212),3)</f>
        <v>0</v>
      </c>
      <c r="E281" s="46">
        <f>ROUND(E$134*(1-'Loads'!$B148),2)</f>
        <v>0</v>
      </c>
      <c r="F281" s="46">
        <f>ROUND(F$134*(1-'Input'!$B212),2)</f>
        <v>0</v>
      </c>
      <c r="G281" s="38">
        <f>ROUND(G$134*(1-'Input'!$B212),3)</f>
        <v>0</v>
      </c>
      <c r="H281" s="17"/>
    </row>
    <row r="282" spans="1:8">
      <c r="A282" s="4" t="s">
        <v>252</v>
      </c>
      <c r="B282" s="38">
        <f>ROUND(B$134*(1-'Input'!$B213),3)</f>
        <v>0</v>
      </c>
      <c r="C282" s="38">
        <f>ROUND(C$134*(1-'Input'!$B213),3)</f>
        <v>0</v>
      </c>
      <c r="D282" s="38">
        <f>ROUND(D$134*(1-'Input'!$B213),3)</f>
        <v>0</v>
      </c>
      <c r="E282" s="46">
        <f>ROUND(E$134*(1-'Loads'!$B149),2)</f>
        <v>0</v>
      </c>
      <c r="F282" s="46">
        <f>ROUND(F$134*(1-'Input'!$B213),2)</f>
        <v>0</v>
      </c>
      <c r="G282" s="38">
        <f>ROUND(G$134*(1-'Input'!$B213),3)</f>
        <v>0</v>
      </c>
      <c r="H282" s="17"/>
    </row>
    <row r="283" spans="1:8">
      <c r="A283" s="4" t="s">
        <v>253</v>
      </c>
      <c r="B283" s="38">
        <f>ROUND(B$134*(1-'Input'!$B214),3)</f>
        <v>0</v>
      </c>
      <c r="C283" s="38">
        <f>ROUND(C$134*(1-'Input'!$B214),3)</f>
        <v>0</v>
      </c>
      <c r="D283" s="38">
        <f>ROUND(D$134*(1-'Input'!$B214),3)</f>
        <v>0</v>
      </c>
      <c r="E283" s="46">
        <f>ROUND(E$134*(1-'Loads'!$B150),2)</f>
        <v>0</v>
      </c>
      <c r="F283" s="46">
        <f>ROUND(F$134*(1-'Input'!$B214),2)</f>
        <v>0</v>
      </c>
      <c r="G283" s="38">
        <f>ROUND(G$134*(1-'Input'!$B214),3)</f>
        <v>0</v>
      </c>
      <c r="H283" s="17"/>
    </row>
    <row r="284" spans="1:8">
      <c r="A284" s="29" t="s">
        <v>254</v>
      </c>
      <c r="H284" s="17"/>
    </row>
    <row r="285" spans="1:8">
      <c r="A285" s="4" t="s">
        <v>255</v>
      </c>
      <c r="B285" s="38">
        <f>ROUND(B$135*(1-'Input'!$B216),3)</f>
        <v>0</v>
      </c>
      <c r="C285" s="38">
        <f>ROUND(C$135*(1-'Input'!$B216),3)</f>
        <v>0</v>
      </c>
      <c r="D285" s="38">
        <f>ROUND(D$135*(1-'Input'!$B216),3)</f>
        <v>0</v>
      </c>
      <c r="E285" s="46">
        <f>ROUND(E$135*(1-'Loads'!$B152),2)</f>
        <v>0</v>
      </c>
      <c r="F285" s="46">
        <f>ROUND(F$135*(1-'Input'!$B216),2)</f>
        <v>0</v>
      </c>
      <c r="G285" s="38">
        <f>ROUND(G$135*(1-'Input'!$B216),3)</f>
        <v>0</v>
      </c>
      <c r="H285" s="17"/>
    </row>
    <row r="286" spans="1:8">
      <c r="A286" s="4" t="s">
        <v>256</v>
      </c>
      <c r="B286" s="38">
        <f>ROUND(B$135*(1-'Input'!$B217),3)</f>
        <v>0</v>
      </c>
      <c r="C286" s="38">
        <f>ROUND(C$135*(1-'Input'!$B217),3)</f>
        <v>0</v>
      </c>
      <c r="D286" s="38">
        <f>ROUND(D$135*(1-'Input'!$B217),3)</f>
        <v>0</v>
      </c>
      <c r="E286" s="46">
        <f>ROUND(E$135*(1-'Loads'!$B153),2)</f>
        <v>0</v>
      </c>
      <c r="F286" s="46">
        <f>ROUND(F$135*(1-'Input'!$B217),2)</f>
        <v>0</v>
      </c>
      <c r="G286" s="38">
        <f>ROUND(G$135*(1-'Input'!$B217),3)</f>
        <v>0</v>
      </c>
      <c r="H286" s="17"/>
    </row>
    <row r="287" spans="1:8">
      <c r="A287" s="4" t="s">
        <v>257</v>
      </c>
      <c r="B287" s="38">
        <f>ROUND(B$135*(1-'Input'!$B218),3)</f>
        <v>0</v>
      </c>
      <c r="C287" s="38">
        <f>ROUND(C$135*(1-'Input'!$B218),3)</f>
        <v>0</v>
      </c>
      <c r="D287" s="38">
        <f>ROUND(D$135*(1-'Input'!$B218),3)</f>
        <v>0</v>
      </c>
      <c r="E287" s="46">
        <f>ROUND(E$135*(1-'Loads'!$B154),2)</f>
        <v>0</v>
      </c>
      <c r="F287" s="46">
        <f>ROUND(F$135*(1-'Input'!$B218),2)</f>
        <v>0</v>
      </c>
      <c r="G287" s="38">
        <f>ROUND(G$135*(1-'Input'!$B218),3)</f>
        <v>0</v>
      </c>
      <c r="H287" s="17"/>
    </row>
    <row r="288" spans="1:8">
      <c r="A288" s="29" t="s">
        <v>258</v>
      </c>
      <c r="H288" s="17"/>
    </row>
    <row r="289" spans="1:8">
      <c r="A289" s="4" t="s">
        <v>259</v>
      </c>
      <c r="B289" s="38">
        <f>ROUND(B$136*(1-'Input'!$B220),3)</f>
        <v>0</v>
      </c>
      <c r="C289" s="38">
        <f>ROUND(C$136*(1-'Input'!$B220),3)</f>
        <v>0</v>
      </c>
      <c r="D289" s="38">
        <f>ROUND(D$136*(1-'Input'!$B220),3)</f>
        <v>0</v>
      </c>
      <c r="E289" s="46">
        <f>ROUND(E$136*(1-'Loads'!$B156),2)</f>
        <v>0</v>
      </c>
      <c r="F289" s="46">
        <f>ROUND(F$136*(1-'Input'!$B220),2)</f>
        <v>0</v>
      </c>
      <c r="G289" s="38">
        <f>ROUND(G$136*(1-'Input'!$B220),3)</f>
        <v>0</v>
      </c>
      <c r="H289" s="17"/>
    </row>
    <row r="290" spans="1:8">
      <c r="A290" s="4" t="s">
        <v>260</v>
      </c>
      <c r="B290" s="38">
        <f>ROUND(B$136*(1-'Input'!$B221),3)</f>
        <v>0</v>
      </c>
      <c r="C290" s="38">
        <f>ROUND(C$136*(1-'Input'!$B221),3)</f>
        <v>0</v>
      </c>
      <c r="D290" s="38">
        <f>ROUND(D$136*(1-'Input'!$B221),3)</f>
        <v>0</v>
      </c>
      <c r="E290" s="46">
        <f>ROUND(E$136*(1-'Loads'!$B157),2)</f>
        <v>0</v>
      </c>
      <c r="F290" s="46">
        <f>ROUND(F$136*(1-'Input'!$B221),2)</f>
        <v>0</v>
      </c>
      <c r="G290" s="38">
        <f>ROUND(G$136*(1-'Input'!$B221),3)</f>
        <v>0</v>
      </c>
      <c r="H290" s="17"/>
    </row>
    <row r="291" spans="1:8">
      <c r="A291" s="4" t="s">
        <v>261</v>
      </c>
      <c r="B291" s="38">
        <f>ROUND(B$136*(1-'Input'!$B222),3)</f>
        <v>0</v>
      </c>
      <c r="C291" s="38">
        <f>ROUND(C$136*(1-'Input'!$B222),3)</f>
        <v>0</v>
      </c>
      <c r="D291" s="38">
        <f>ROUND(D$136*(1-'Input'!$B222),3)</f>
        <v>0</v>
      </c>
      <c r="E291" s="46">
        <f>ROUND(E$136*(1-'Loads'!$B158),2)</f>
        <v>0</v>
      </c>
      <c r="F291" s="46">
        <f>ROUND(F$136*(1-'Input'!$B222),2)</f>
        <v>0</v>
      </c>
      <c r="G291" s="38">
        <f>ROUND(G$136*(1-'Input'!$B222),3)</f>
        <v>0</v>
      </c>
      <c r="H291" s="17"/>
    </row>
    <row r="292" spans="1:8">
      <c r="A292" s="29" t="s">
        <v>262</v>
      </c>
      <c r="H292" s="17"/>
    </row>
    <row r="293" spans="1:8">
      <c r="A293" s="4" t="s">
        <v>184</v>
      </c>
      <c r="B293" s="38">
        <f>ROUND(B$137*(1-'Input'!$B224),3)</f>
        <v>0</v>
      </c>
      <c r="C293" s="38">
        <f>ROUND(C$137*(1-'Input'!$B224),3)</f>
        <v>0</v>
      </c>
      <c r="D293" s="38">
        <f>ROUND(D$137*(1-'Input'!$B224),3)</f>
        <v>0</v>
      </c>
      <c r="E293" s="46">
        <f>ROUND(E$137*(1-'Loads'!$B160),2)</f>
        <v>0</v>
      </c>
      <c r="F293" s="46">
        <f>ROUND(F$137*(1-'Input'!$B224),2)</f>
        <v>0</v>
      </c>
      <c r="G293" s="38">
        <f>ROUND(G$137*(1-'Input'!$B224),3)</f>
        <v>0</v>
      </c>
      <c r="H293" s="17"/>
    </row>
    <row r="294" spans="1:8">
      <c r="A294" s="4" t="s">
        <v>263</v>
      </c>
      <c r="B294" s="38">
        <f>ROUND(B$137*(1-'Input'!$B225),3)</f>
        <v>0</v>
      </c>
      <c r="C294" s="38">
        <f>ROUND(C$137*(1-'Input'!$B225),3)</f>
        <v>0</v>
      </c>
      <c r="D294" s="38">
        <f>ROUND(D$137*(1-'Input'!$B225),3)</f>
        <v>0</v>
      </c>
      <c r="E294" s="46">
        <f>ROUND(E$137*(1-'Loads'!$B161),2)</f>
        <v>0</v>
      </c>
      <c r="F294" s="46">
        <f>ROUND(F$137*(1-'Input'!$B225),2)</f>
        <v>0</v>
      </c>
      <c r="G294" s="38">
        <f>ROUND(G$137*(1-'Input'!$B225),3)</f>
        <v>0</v>
      </c>
      <c r="H294" s="17"/>
    </row>
    <row r="295" spans="1:8">
      <c r="A295" s="4" t="s">
        <v>264</v>
      </c>
      <c r="B295" s="38">
        <f>ROUND(B$137*(1-'Input'!$B226),3)</f>
        <v>0</v>
      </c>
      <c r="C295" s="38">
        <f>ROUND(C$137*(1-'Input'!$B226),3)</f>
        <v>0</v>
      </c>
      <c r="D295" s="38">
        <f>ROUND(D$137*(1-'Input'!$B226),3)</f>
        <v>0</v>
      </c>
      <c r="E295" s="46">
        <f>ROUND(E$137*(1-'Loads'!$B162),2)</f>
        <v>0</v>
      </c>
      <c r="F295" s="46">
        <f>ROUND(F$137*(1-'Input'!$B226),2)</f>
        <v>0</v>
      </c>
      <c r="G295" s="38">
        <f>ROUND(G$137*(1-'Input'!$B226),3)</f>
        <v>0</v>
      </c>
      <c r="H295" s="17"/>
    </row>
    <row r="296" spans="1:8">
      <c r="A296" s="29" t="s">
        <v>265</v>
      </c>
      <c r="H296" s="17"/>
    </row>
    <row r="297" spans="1:8">
      <c r="A297" s="4" t="s">
        <v>185</v>
      </c>
      <c r="B297" s="38">
        <f>ROUND(B$138*(1-'Input'!$B228),3)</f>
        <v>0</v>
      </c>
      <c r="C297" s="38">
        <f>ROUND(C$138*(1-'Input'!$B228),3)</f>
        <v>0</v>
      </c>
      <c r="D297" s="38">
        <f>ROUND(D$138*(1-'Input'!$B228),3)</f>
        <v>0</v>
      </c>
      <c r="E297" s="46">
        <f>ROUND(E$138*(1-'Loads'!$B164),2)</f>
        <v>0</v>
      </c>
      <c r="F297" s="46">
        <f>ROUND(F$138*(1-'Input'!$B228),2)</f>
        <v>0</v>
      </c>
      <c r="G297" s="38">
        <f>ROUND(G$138*(1-'Input'!$B228),3)</f>
        <v>0</v>
      </c>
      <c r="H297" s="17"/>
    </row>
    <row r="298" spans="1:8">
      <c r="A298" s="4" t="s">
        <v>266</v>
      </c>
      <c r="B298" s="38">
        <f>ROUND(B$138*(1-'Input'!$B229),3)</f>
        <v>0</v>
      </c>
      <c r="C298" s="38">
        <f>ROUND(C$138*(1-'Input'!$B229),3)</f>
        <v>0</v>
      </c>
      <c r="D298" s="38">
        <f>ROUND(D$138*(1-'Input'!$B229),3)</f>
        <v>0</v>
      </c>
      <c r="E298" s="46">
        <f>ROUND(E$138*(1-'Loads'!$B165),2)</f>
        <v>0</v>
      </c>
      <c r="F298" s="46">
        <f>ROUND(F$138*(1-'Input'!$B229),2)</f>
        <v>0</v>
      </c>
      <c r="G298" s="38">
        <f>ROUND(G$138*(1-'Input'!$B229),3)</f>
        <v>0</v>
      </c>
      <c r="H298" s="17"/>
    </row>
    <row r="299" spans="1:8">
      <c r="A299" s="29" t="s">
        <v>267</v>
      </c>
      <c r="H299" s="17"/>
    </row>
    <row r="300" spans="1:8">
      <c r="A300" s="4" t="s">
        <v>186</v>
      </c>
      <c r="B300" s="38">
        <f>ROUND(B$139*(1-'Input'!$B231),3)</f>
        <v>0</v>
      </c>
      <c r="C300" s="38">
        <f>ROUND(C$139*(1-'Input'!$B231),3)</f>
        <v>0</v>
      </c>
      <c r="D300" s="38">
        <f>ROUND(D$139*(1-'Input'!$B231),3)</f>
        <v>0</v>
      </c>
      <c r="E300" s="46">
        <f>ROUND(E$139*(1-'Loads'!$B167),2)</f>
        <v>0</v>
      </c>
      <c r="F300" s="46">
        <f>ROUND(F$139*(1-'Input'!$B231),2)</f>
        <v>0</v>
      </c>
      <c r="G300" s="38">
        <f>ROUND(G$139*(1-'Input'!$B231),3)</f>
        <v>0</v>
      </c>
      <c r="H300" s="17"/>
    </row>
    <row r="301" spans="1:8">
      <c r="A301" s="4" t="s">
        <v>268</v>
      </c>
      <c r="B301" s="38">
        <f>ROUND(B$139*(1-'Input'!$B232),3)</f>
        <v>0</v>
      </c>
      <c r="C301" s="38">
        <f>ROUND(C$139*(1-'Input'!$B232),3)</f>
        <v>0</v>
      </c>
      <c r="D301" s="38">
        <f>ROUND(D$139*(1-'Input'!$B232),3)</f>
        <v>0</v>
      </c>
      <c r="E301" s="46">
        <f>ROUND(E$139*(1-'Loads'!$B168),2)</f>
        <v>0</v>
      </c>
      <c r="F301" s="46">
        <f>ROUND(F$139*(1-'Input'!$B232),2)</f>
        <v>0</v>
      </c>
      <c r="G301" s="38">
        <f>ROUND(G$139*(1-'Input'!$B232),3)</f>
        <v>0</v>
      </c>
      <c r="H301" s="17"/>
    </row>
    <row r="302" spans="1:8">
      <c r="A302" s="4" t="s">
        <v>269</v>
      </c>
      <c r="B302" s="38">
        <f>ROUND(B$139*(1-'Input'!$B233),3)</f>
        <v>0</v>
      </c>
      <c r="C302" s="38">
        <f>ROUND(C$139*(1-'Input'!$B233),3)</f>
        <v>0</v>
      </c>
      <c r="D302" s="38">
        <f>ROUND(D$139*(1-'Input'!$B233),3)</f>
        <v>0</v>
      </c>
      <c r="E302" s="46">
        <f>ROUND(E$139*(1-'Loads'!$B169),2)</f>
        <v>0</v>
      </c>
      <c r="F302" s="46">
        <f>ROUND(F$139*(1-'Input'!$B233),2)</f>
        <v>0</v>
      </c>
      <c r="G302" s="38">
        <f>ROUND(G$139*(1-'Input'!$B233),3)</f>
        <v>0</v>
      </c>
      <c r="H302" s="17"/>
    </row>
    <row r="303" spans="1:8">
      <c r="A303" s="29" t="s">
        <v>270</v>
      </c>
      <c r="H303" s="17"/>
    </row>
    <row r="304" spans="1:8">
      <c r="A304" s="4" t="s">
        <v>187</v>
      </c>
      <c r="B304" s="38">
        <f>ROUND(B$140*(1-'Input'!$B235),3)</f>
        <v>0</v>
      </c>
      <c r="C304" s="38">
        <f>ROUND(C$140*(1-'Input'!$B235),3)</f>
        <v>0</v>
      </c>
      <c r="D304" s="38">
        <f>ROUND(D$140*(1-'Input'!$B235),3)</f>
        <v>0</v>
      </c>
      <c r="E304" s="46">
        <f>ROUND(E$140*(1-'Loads'!$B171),2)</f>
        <v>0</v>
      </c>
      <c r="F304" s="46">
        <f>ROUND(F$140*(1-'Input'!$B235),2)</f>
        <v>0</v>
      </c>
      <c r="G304" s="38">
        <f>ROUND(G$140*(1-'Input'!$B235),3)</f>
        <v>0</v>
      </c>
      <c r="H304" s="17"/>
    </row>
    <row r="305" spans="1:8">
      <c r="A305" s="4" t="s">
        <v>271</v>
      </c>
      <c r="B305" s="38">
        <f>ROUND(B$140*(1-'Input'!$B236),3)</f>
        <v>0</v>
      </c>
      <c r="C305" s="38">
        <f>ROUND(C$140*(1-'Input'!$B236),3)</f>
        <v>0</v>
      </c>
      <c r="D305" s="38">
        <f>ROUND(D$140*(1-'Input'!$B236),3)</f>
        <v>0</v>
      </c>
      <c r="E305" s="46">
        <f>ROUND(E$140*(1-'Loads'!$B172),2)</f>
        <v>0</v>
      </c>
      <c r="F305" s="46">
        <f>ROUND(F$140*(1-'Input'!$B236),2)</f>
        <v>0</v>
      </c>
      <c r="G305" s="38">
        <f>ROUND(G$140*(1-'Input'!$B236),3)</f>
        <v>0</v>
      </c>
      <c r="H305" s="17"/>
    </row>
    <row r="306" spans="1:8">
      <c r="A306" s="4" t="s">
        <v>272</v>
      </c>
      <c r="B306" s="38">
        <f>ROUND(B$140*(1-'Input'!$B237),3)</f>
        <v>0</v>
      </c>
      <c r="C306" s="38">
        <f>ROUND(C$140*(1-'Input'!$B237),3)</f>
        <v>0</v>
      </c>
      <c r="D306" s="38">
        <f>ROUND(D$140*(1-'Input'!$B237),3)</f>
        <v>0</v>
      </c>
      <c r="E306" s="46">
        <f>ROUND(E$140*(1-'Loads'!$B173),2)</f>
        <v>0</v>
      </c>
      <c r="F306" s="46">
        <f>ROUND(F$140*(1-'Input'!$B237),2)</f>
        <v>0</v>
      </c>
      <c r="G306" s="38">
        <f>ROUND(G$140*(1-'Input'!$B237),3)</f>
        <v>0</v>
      </c>
      <c r="H306" s="17"/>
    </row>
    <row r="307" spans="1:8">
      <c r="A307" s="29" t="s">
        <v>273</v>
      </c>
      <c r="H307" s="17"/>
    </row>
    <row r="308" spans="1:8">
      <c r="A308" s="4" t="s">
        <v>188</v>
      </c>
      <c r="B308" s="38">
        <f>ROUND(B$141*(1-'Input'!$B239),3)</f>
        <v>0</v>
      </c>
      <c r="C308" s="38">
        <f>ROUND(C$141*(1-'Input'!$B239),3)</f>
        <v>0</v>
      </c>
      <c r="D308" s="38">
        <f>ROUND(D$141*(1-'Input'!$B239),3)</f>
        <v>0</v>
      </c>
      <c r="E308" s="46">
        <f>ROUND(E$141*(1-'Loads'!$B175),2)</f>
        <v>0</v>
      </c>
      <c r="F308" s="46">
        <f>ROUND(F$141*(1-'Input'!$B239),2)</f>
        <v>0</v>
      </c>
      <c r="G308" s="38">
        <f>ROUND(G$141*(1-'Input'!$B239),3)</f>
        <v>0</v>
      </c>
      <c r="H308" s="17"/>
    </row>
    <row r="309" spans="1:8">
      <c r="A309" s="4" t="s">
        <v>274</v>
      </c>
      <c r="B309" s="38">
        <f>ROUND(B$141*(1-'Input'!$B240),3)</f>
        <v>0</v>
      </c>
      <c r="C309" s="38">
        <f>ROUND(C$141*(1-'Input'!$B240),3)</f>
        <v>0</v>
      </c>
      <c r="D309" s="38">
        <f>ROUND(D$141*(1-'Input'!$B240),3)</f>
        <v>0</v>
      </c>
      <c r="E309" s="46">
        <f>ROUND(E$141*(1-'Loads'!$B176),2)</f>
        <v>0</v>
      </c>
      <c r="F309" s="46">
        <f>ROUND(F$141*(1-'Input'!$B240),2)</f>
        <v>0</v>
      </c>
      <c r="G309" s="38">
        <f>ROUND(G$141*(1-'Input'!$B240),3)</f>
        <v>0</v>
      </c>
      <c r="H309" s="17"/>
    </row>
    <row r="310" spans="1:8">
      <c r="A310" s="29" t="s">
        <v>275</v>
      </c>
      <c r="H310" s="17"/>
    </row>
    <row r="311" spans="1:8">
      <c r="A311" s="4" t="s">
        <v>189</v>
      </c>
      <c r="B311" s="38">
        <f>ROUND(B$142*(1-'Input'!$B242),3)</f>
        <v>0</v>
      </c>
      <c r="C311" s="38">
        <f>ROUND(C$142*(1-'Input'!$B242),3)</f>
        <v>0</v>
      </c>
      <c r="D311" s="38">
        <f>ROUND(D$142*(1-'Input'!$B242),3)</f>
        <v>0</v>
      </c>
      <c r="E311" s="46">
        <f>ROUND(E$142*(1-'Loads'!$B178),2)</f>
        <v>0</v>
      </c>
      <c r="F311" s="46">
        <f>ROUND(F$142*(1-'Input'!$B242),2)</f>
        <v>0</v>
      </c>
      <c r="G311" s="38">
        <f>ROUND(G$142*(1-'Input'!$B242),3)</f>
        <v>0</v>
      </c>
      <c r="H311" s="17"/>
    </row>
    <row r="312" spans="1:8">
      <c r="A312" s="4" t="s">
        <v>276</v>
      </c>
      <c r="B312" s="38">
        <f>ROUND(B$142*(1-'Input'!$B243),3)</f>
        <v>0</v>
      </c>
      <c r="C312" s="38">
        <f>ROUND(C$142*(1-'Input'!$B243),3)</f>
        <v>0</v>
      </c>
      <c r="D312" s="38">
        <f>ROUND(D$142*(1-'Input'!$B243),3)</f>
        <v>0</v>
      </c>
      <c r="E312" s="46">
        <f>ROUND(E$142*(1-'Loads'!$B179),2)</f>
        <v>0</v>
      </c>
      <c r="F312" s="46">
        <f>ROUND(F$142*(1-'Input'!$B243),2)</f>
        <v>0</v>
      </c>
      <c r="G312" s="38">
        <f>ROUND(G$142*(1-'Input'!$B243),3)</f>
        <v>0</v>
      </c>
      <c r="H312" s="17"/>
    </row>
    <row r="313" spans="1:8">
      <c r="A313" s="29" t="s">
        <v>277</v>
      </c>
      <c r="H313" s="17"/>
    </row>
    <row r="314" spans="1:8">
      <c r="A314" s="4" t="s">
        <v>197</v>
      </c>
      <c r="B314" s="38">
        <f>ROUND(B$143*(1-'Input'!$B245),3)</f>
        <v>0</v>
      </c>
      <c r="C314" s="38">
        <f>ROUND(C$143*(1-'Input'!$B245),3)</f>
        <v>0</v>
      </c>
      <c r="D314" s="38">
        <f>ROUND(D$143*(1-'Input'!$B245),3)</f>
        <v>0</v>
      </c>
      <c r="E314" s="46">
        <f>ROUND(E$143*(1-'Loads'!$B181),2)</f>
        <v>0</v>
      </c>
      <c r="F314" s="46">
        <f>ROUND(F$143*(1-'Input'!$B245),2)</f>
        <v>0</v>
      </c>
      <c r="G314" s="38">
        <f>ROUND(G$143*(1-'Input'!$B245),3)</f>
        <v>0</v>
      </c>
      <c r="H314" s="17"/>
    </row>
    <row r="315" spans="1:8">
      <c r="A315" s="4" t="s">
        <v>278</v>
      </c>
      <c r="B315" s="38">
        <f>ROUND(B$143*(1-'Input'!$B246),3)</f>
        <v>0</v>
      </c>
      <c r="C315" s="38">
        <f>ROUND(C$143*(1-'Input'!$B246),3)</f>
        <v>0</v>
      </c>
      <c r="D315" s="38">
        <f>ROUND(D$143*(1-'Input'!$B246),3)</f>
        <v>0</v>
      </c>
      <c r="E315" s="46">
        <f>ROUND(E$143*(1-'Loads'!$B182),2)</f>
        <v>0</v>
      </c>
      <c r="F315" s="46">
        <f>ROUND(F$143*(1-'Input'!$B246),2)</f>
        <v>0</v>
      </c>
      <c r="G315" s="38">
        <f>ROUND(G$143*(1-'Input'!$B246),3)</f>
        <v>0</v>
      </c>
      <c r="H315" s="17"/>
    </row>
    <row r="316" spans="1:8">
      <c r="A316" s="29" t="s">
        <v>279</v>
      </c>
      <c r="H316" s="17"/>
    </row>
    <row r="317" spans="1:8">
      <c r="A317" s="4" t="s">
        <v>198</v>
      </c>
      <c r="B317" s="38">
        <f>ROUND(B$144*(1-'Input'!$B248),3)</f>
        <v>0</v>
      </c>
      <c r="C317" s="38">
        <f>ROUND(C$144*(1-'Input'!$B248),3)</f>
        <v>0</v>
      </c>
      <c r="D317" s="38">
        <f>ROUND(D$144*(1-'Input'!$B248),3)</f>
        <v>0</v>
      </c>
      <c r="E317" s="46">
        <f>ROUND(E$144*(1-'Loads'!$B184),2)</f>
        <v>0</v>
      </c>
      <c r="F317" s="46">
        <f>ROUND(F$144*(1-'Input'!$B248),2)</f>
        <v>0</v>
      </c>
      <c r="G317" s="38">
        <f>ROUND(G$144*(1-'Input'!$B248),3)</f>
        <v>0</v>
      </c>
      <c r="H317" s="17"/>
    </row>
    <row r="318" spans="1:8">
      <c r="A318" s="4" t="s">
        <v>280</v>
      </c>
      <c r="B318" s="38">
        <f>ROUND(B$144*(1-'Input'!$B249),3)</f>
        <v>0</v>
      </c>
      <c r="C318" s="38">
        <f>ROUND(C$144*(1-'Input'!$B249),3)</f>
        <v>0</v>
      </c>
      <c r="D318" s="38">
        <f>ROUND(D$144*(1-'Input'!$B249),3)</f>
        <v>0</v>
      </c>
      <c r="E318" s="46">
        <f>ROUND(E$144*(1-'Loads'!$B185),2)</f>
        <v>0</v>
      </c>
      <c r="F318" s="46">
        <f>ROUND(F$144*(1-'Input'!$B249),2)</f>
        <v>0</v>
      </c>
      <c r="G318" s="38">
        <f>ROUND(G$144*(1-'Input'!$B249),3)</f>
        <v>0</v>
      </c>
      <c r="H318" s="17"/>
    </row>
  </sheetData>
  <sheetProtection sheet="1" objects="1" scenarios="1"/>
  <hyperlinks>
    <hyperlink ref="A5" location="'Aggreg'!B237" display="x1 = 3307. Unit rate 1 p/kWh (total) (in Summary of charges before revenue matching)"/>
    <hyperlink ref="A6" location="'Scaler'!B415" display="x2 = 3510. Unit rate 1 p/kWh scaler (in Scaler)"/>
    <hyperlink ref="A7" location="'Aggreg'!C237" display="x3 = 3307. Unit rate 2 p/kWh (total) (in Summary of charges before revenue matching)"/>
    <hyperlink ref="A8" location="'Scaler'!C415" display="x4 = 3510. Unit rate 2 p/kWh scaler (in Scaler)"/>
    <hyperlink ref="A9" location="'Aggreg'!D237" display="x5 = 3307. Unit rate 3 p/kWh (total) (in Summary of charges before revenue matching)"/>
    <hyperlink ref="A10" location="'Scaler'!D415" display="x6 = 3510. Unit rate 3 p/kWh scaler (in Scaler)"/>
    <hyperlink ref="A11" location="'Aggreg'!E237" display="x7 = 3307. Fixed charge p/MPAN/day (total) (in Summary of charges before revenue matching)"/>
    <hyperlink ref="A12" location="'Scaler'!E415" display="x8 = 3510. Fixed charge p/MPAN/day scaler (in Scaler)"/>
    <hyperlink ref="A13" location="'Aggreg'!F237" display="x9 = 3307. Capacity charge p/kVA/day (total) (in Summary of charges before revenue matching)"/>
    <hyperlink ref="A14" location="'Scaler'!F415" display="x10 = 3510. Capacity charge p/kVA/day scaler (in Scaler)"/>
    <hyperlink ref="A15" location="'Aggreg'!G237" display="x11 = 3307. Reactive power charge p/kVArh (in Summary of charges before revenue matching)"/>
    <hyperlink ref="A16" location="'Scaler'!G415" display="x12 = 3510. Reactive power charge p/kVArh scaler (in Scaler)"/>
    <hyperlink ref="A56" location="'Adjust'!B20" display="x1 = 3601. Unit rate 1 p/kWh before rounding (in Tariffs before rounding)"/>
    <hyperlink ref="A57" location="'Adjust'!B51" display="x2 = 3602. Unit rate 1 p/kWh decimal places (in Decimal places)"/>
    <hyperlink ref="A58" location="'Adjust'!C20" display="x3 = 3601. Unit rate 2 p/kWh before rounding (in Tariffs before rounding)"/>
    <hyperlink ref="A59" location="'Adjust'!C51" display="x4 = 3602. Unit rate 2 p/kWh decimal places (in Decimal places)"/>
    <hyperlink ref="A60" location="'Adjust'!D20" display="x5 = 3601. Unit rate 3 p/kWh before rounding (in Tariffs before rounding)"/>
    <hyperlink ref="A61" location="'Adjust'!D51" display="x6 = 3602. Unit rate 3 p/kWh decimal places (in Decimal places)"/>
    <hyperlink ref="A62" location="'Adjust'!E20" display="x7 = 3601. Fixed charge p/MPAN/day before rounding (in Tariffs before rounding)"/>
    <hyperlink ref="A63" location="'Adjust'!E51" display="x8 = 3602. Fixed charge p/MPAN/day decimal places (in Decimal places)"/>
    <hyperlink ref="A64" location="'Adjust'!F20" display="x9 = 3601. Capacity charge p/kVA/day before rounding (in Tariffs before rounding)"/>
    <hyperlink ref="A65" location="'Adjust'!F51" display="x10 = 3602. Capacity charge p/kVA/day decimal places (in Decimal places)"/>
    <hyperlink ref="A66" location="'Adjust'!G20" display="x11 = 3601. Reactive power charge p/kVArh before rounding (in Tariffs before rounding)"/>
    <hyperlink ref="A67" location="'Adjust'!G51" display="x12 = 3602. Reactive power charge p/kVArh decimal places (in Decimal places)"/>
    <hyperlink ref="A102" location="'Adjust'!B20" display="x1 = 3601. Unit rate 1 p/kWh before rounding (in Tariffs before rounding)"/>
    <hyperlink ref="A103" location="'Adjust'!B71" display="x2 = 3603. Unit rate 1 p/kWh rounding (in Tariff rounding)"/>
    <hyperlink ref="A104" location="'Adjust'!C20" display="x3 = 3601. Unit rate 2 p/kWh before rounding (in Tariffs before rounding)"/>
    <hyperlink ref="A105" location="'Adjust'!C71" display="x4 = 3603. Unit rate 2 p/kWh rounding (in Tariff rounding)"/>
    <hyperlink ref="A106" location="'Adjust'!D20" display="x5 = 3601. Unit rate 3 p/kWh before rounding (in Tariffs before rounding)"/>
    <hyperlink ref="A107" location="'Adjust'!D71" display="x6 = 3603. Unit rate 3 p/kWh rounding (in Tariff rounding)"/>
    <hyperlink ref="A108" location="'Adjust'!E20" display="x7 = 3601. Fixed charge p/MPAN/day before rounding (in Tariffs before rounding)"/>
    <hyperlink ref="A109" location="'Adjust'!E71" display="x8 = 3603. Fixed charge p/MPAN/day rounding (in Tariff rounding)"/>
    <hyperlink ref="A110" location="'Adjust'!F20" display="x9 = 3601. Capacity charge p/kVA/day before rounding (in Tariffs before rounding)"/>
    <hyperlink ref="A111" location="'Adjust'!F71" display="x10 = 3603. Capacity charge p/kVA/day rounding (in Tariff rounding)"/>
    <hyperlink ref="A112" location="'Adjust'!G20" display="x11 = 3601. Reactive power charge p/kVArh before rounding (in Tariffs before rounding)"/>
    <hyperlink ref="A113" location="'Adjust'!G71" display="x12 = 3603. Reactive power charge p/kVArh rounding (in Tariff rounding)"/>
    <hyperlink ref="A148" location="'Input'!F57" display="x1 = 1010. Days in the charging year (in Financial and general assumptions)"/>
    <hyperlink ref="A149" location="'Adjust'!E71" display="x2 = 3603. Fixed charge p/MPAN/day rounding (in Tariff rounding)"/>
    <hyperlink ref="A150" location="'Loads'!E198" display="x3 = 2304. MPANs (in Equivalent volume for each end user)"/>
    <hyperlink ref="A151" location="'Adjust'!F71" display="x4 = 3603. Capacity charge p/kVA/day rounding (in Tariff rounding)"/>
    <hyperlink ref="A152" location="'Loads'!F198" display="x5 = 2304. Import capacity (kVA) (in Equivalent volume for each end user)"/>
    <hyperlink ref="A153" location="'Adjust'!B71" display="x6 = 3603. Unit rate 1 p/kWh rounding (in Tariff rounding)"/>
    <hyperlink ref="A154" location="'Loads'!B198" display="x7 = 2304. Rate 1 units (MWh) (in Equivalent volume for each end user)"/>
    <hyperlink ref="A155" location="'Adjust'!C71" display="x8 = 3603. Unit rate 2 p/kWh rounding (in Tariff rounding)"/>
    <hyperlink ref="A156" location="'Loads'!C198" display="x9 = 2304. Rate 2 units (MWh) (in Equivalent volume for each end user)"/>
    <hyperlink ref="A157" location="'Adjust'!D71" display="x10 = 3603. Unit rate 3 p/kWh rounding (in Tariff rounding)"/>
    <hyperlink ref="A158" location="'Loads'!D198" display="x11 = 2304. Rate 3 units (MWh) (in Equivalent volume for each end user)"/>
    <hyperlink ref="A159" location="'Adjust'!G71" display="x12 = 3603. Reactive power charge p/kVArh rounding (in Tariff rounding)"/>
    <hyperlink ref="A160" location="'Loads'!G198" display="x13 = 2304. Reactive power units (MVArh) (in Equivalent volume for each end user)"/>
    <hyperlink ref="A194" location="'Revenue'!B68" display="x1 = 3403. Total net revenues before matching (£) (in Revenue surplus or shortfall)"/>
    <hyperlink ref="A195" location="'Scaler'!H415" display="x2 = 3510. Net revenues by tariff from scaler (in Scaler)"/>
    <hyperlink ref="A196" location="'Adjust'!B163" display="x3 = 3605. Net revenues by tariff from rounding"/>
    <hyperlink ref="A197" location="'Adjust'!B205" display="x4 = Total net revenues before matching (£) (in Revenue forecast summary)"/>
    <hyperlink ref="A198" location="'Adjust'!C205" display="x5 = Total net revenues from scaler (£) (in Revenue forecast summary)"/>
    <hyperlink ref="A199" location="'Adjust'!D205" display="x6 = Total net revenues from rounding (£) (in Revenue forecast summary)"/>
    <hyperlink ref="A200" location="'Adjust'!E205" display="x7 = Total net revenues (£) (in Revenue forecast summary)"/>
    <hyperlink ref="A201" location="'Revenue'!B57" display="x8 = 3402. Target CDCM revenue (£/year) (in Target CDCM revenue)"/>
    <hyperlink ref="A210" location="'Adjust'!B117" display="x1 = 3604. Unit rate 1 p/kWh (in All the way tariffs)"/>
    <hyperlink ref="A211" location="'Input'!B152" display="x2 = 1038. Embedded network (LDNO) discounts"/>
    <hyperlink ref="A212" location="'Adjust'!C117" display="x3 = 3604. Unit rate 2 p/kWh (in All the way tariffs)"/>
    <hyperlink ref="A213" location="'Adjust'!D117" display="x4 = 3604. Unit rate 3 p/kWh (in All the way tariffs)"/>
    <hyperlink ref="A214" location="'Adjust'!E117" display="x5 = 3604. Fixed charge p/MPAN/day (in All the way tariffs)"/>
    <hyperlink ref="A215" location="'Loads'!B88" display="x6 = 2303. Discount for each tariff for fixed charges only (in LDNO discounts and volumes adjusted for discount)"/>
    <hyperlink ref="A216" location="'Adjust'!F117" display="x7 = 3604. Capacity charge p/kVA/day (in All the way tariffs)"/>
    <hyperlink ref="A217" location="'Adjust'!G117" display="x8 = 3604. Reactive power charge p/kVArh (in All the way tariffs)"/>
  </hyperlinks>
  <pageMargins left="0.7" right="0.7" top="0.75" bottom="0.75" header="0.3" footer="0.3"/>
  <pageSetup paperSize="9" fitToHeight="0" orientation="portrait"/>
  <headerFooter>
    <oddHeader>&amp;L&amp;A&amp;C&amp;R&amp;P of &amp;N</oddHeader>
    <oddFooter>&amp;F</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K488"/>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64.7109375" customWidth="1"/>
    <col min="2" max="251" width="24.7109375" customWidth="1"/>
  </cols>
  <sheetData>
    <row r="1" spans="1:7" ht="21" customHeight="1">
      <c r="A1" s="1">
        <f>"Input data for "&amp;'Input'!B7&amp;" in "&amp;'Input'!C7&amp;" ("&amp;'Input'!D7&amp;")"</f>
        <v>0</v>
      </c>
    </row>
    <row r="2" spans="1:7">
      <c r="A2" s="2" t="s">
        <v>349</v>
      </c>
    </row>
    <row r="4" spans="1:7" ht="21" customHeight="1">
      <c r="A4" s="1" t="s">
        <v>0</v>
      </c>
    </row>
    <row r="6" spans="1:7">
      <c r="B6" s="15" t="s">
        <v>1</v>
      </c>
      <c r="C6" s="15" t="s">
        <v>2</v>
      </c>
      <c r="D6" s="15" t="s">
        <v>3</v>
      </c>
    </row>
    <row r="7" spans="1:7">
      <c r="A7" s="4" t="s">
        <v>4</v>
      </c>
      <c r="B7" s="16" t="s">
        <v>5</v>
      </c>
      <c r="C7" s="16" t="s">
        <v>6</v>
      </c>
      <c r="D7" s="16" t="s">
        <v>7</v>
      </c>
      <c r="E7" s="17"/>
    </row>
    <row r="9" spans="1:7" ht="21" customHeight="1">
      <c r="A9" s="1" t="s">
        <v>8</v>
      </c>
    </row>
    <row r="11" spans="1:7">
      <c r="B11" s="15" t="s">
        <v>9</v>
      </c>
      <c r="C11" s="15" t="s">
        <v>10</v>
      </c>
      <c r="D11" s="15" t="s">
        <v>11</v>
      </c>
      <c r="E11" s="15" t="s">
        <v>12</v>
      </c>
      <c r="F11" s="15" t="s">
        <v>13</v>
      </c>
    </row>
    <row r="12" spans="1:7">
      <c r="A12" s="4" t="s">
        <v>14</v>
      </c>
      <c r="B12" s="18" t="s">
        <v>53</v>
      </c>
      <c r="C12" s="19" t="s">
        <v>87</v>
      </c>
      <c r="D12" s="19" t="s">
        <v>115</v>
      </c>
      <c r="E12" s="20">
        <f>#VALUE!</f>
        <v>0</v>
      </c>
      <c r="F12" s="21">
        <f>E12</f>
        <v>0</v>
      </c>
      <c r="G12" s="17"/>
    </row>
    <row r="13" spans="1:7">
      <c r="A13" s="4" t="s">
        <v>15</v>
      </c>
      <c r="B13" s="18" t="s">
        <v>54</v>
      </c>
      <c r="C13" s="19" t="s">
        <v>88</v>
      </c>
      <c r="D13" s="19" t="s">
        <v>115</v>
      </c>
      <c r="E13" s="22">
        <f>#VALUE!</f>
        <v>0</v>
      </c>
      <c r="F13" s="21">
        <f>E12*(E13-1)</f>
        <v>0</v>
      </c>
      <c r="G13" s="17"/>
    </row>
    <row r="14" spans="1:7">
      <c r="A14" s="4" t="s">
        <v>16</v>
      </c>
      <c r="B14" s="18" t="s">
        <v>55</v>
      </c>
      <c r="C14" s="19" t="s">
        <v>89</v>
      </c>
      <c r="D14" s="19" t="s">
        <v>115</v>
      </c>
      <c r="E14" s="20">
        <f>#VALUE!</f>
        <v>0</v>
      </c>
      <c r="F14" s="21">
        <f>0-E14</f>
        <v>0</v>
      </c>
      <c r="G14" s="17"/>
    </row>
    <row r="15" spans="1:7">
      <c r="A15" s="4" t="s">
        <v>17</v>
      </c>
      <c r="B15" s="23" t="s">
        <v>56</v>
      </c>
      <c r="C15" s="24" t="s">
        <v>90</v>
      </c>
      <c r="D15" s="24" t="s">
        <v>115</v>
      </c>
      <c r="E15" s="25"/>
      <c r="F15" s="26">
        <f>F12+F13+F14</f>
        <v>0</v>
      </c>
      <c r="G15" s="17"/>
    </row>
    <row r="16" spans="1:7">
      <c r="A16" s="4" t="s">
        <v>18</v>
      </c>
      <c r="B16" s="18" t="s">
        <v>57</v>
      </c>
      <c r="C16" s="19" t="s">
        <v>91</v>
      </c>
      <c r="D16" s="19" t="s">
        <v>116</v>
      </c>
      <c r="E16" s="20">
        <f>#VALUE!</f>
        <v>0</v>
      </c>
      <c r="F16" s="21">
        <f>E16</f>
        <v>0</v>
      </c>
      <c r="G16" s="17"/>
    </row>
    <row r="17" spans="1:7">
      <c r="A17" s="4" t="s">
        <v>19</v>
      </c>
      <c r="B17" s="18" t="s">
        <v>58</v>
      </c>
      <c r="C17" s="19" t="s">
        <v>92</v>
      </c>
      <c r="D17" s="19" t="s">
        <v>116</v>
      </c>
      <c r="E17" s="20">
        <f>#VALUE!</f>
        <v>0</v>
      </c>
      <c r="F17" s="21">
        <f>E17</f>
        <v>0</v>
      </c>
      <c r="G17" s="17"/>
    </row>
    <row r="18" spans="1:7">
      <c r="A18" s="4" t="s">
        <v>20</v>
      </c>
      <c r="B18" s="18" t="s">
        <v>59</v>
      </c>
      <c r="C18" s="19" t="s">
        <v>93</v>
      </c>
      <c r="D18" s="19" t="s">
        <v>116</v>
      </c>
      <c r="E18" s="20">
        <f>#VALUE!</f>
        <v>0</v>
      </c>
      <c r="F18" s="21">
        <f>E18</f>
        <v>0</v>
      </c>
      <c r="G18" s="17"/>
    </row>
    <row r="19" spans="1:7">
      <c r="A19" s="4" t="s">
        <v>21</v>
      </c>
      <c r="B19" s="18" t="s">
        <v>60</v>
      </c>
      <c r="C19" s="19" t="s">
        <v>94</v>
      </c>
      <c r="D19" s="19" t="s">
        <v>116</v>
      </c>
      <c r="E19" s="20">
        <f>#VALUE!</f>
        <v>0</v>
      </c>
      <c r="F19" s="21">
        <f>E19</f>
        <v>0</v>
      </c>
      <c r="G19" s="17"/>
    </row>
    <row r="20" spans="1:7">
      <c r="A20" s="4" t="s">
        <v>22</v>
      </c>
      <c r="B20" s="18" t="s">
        <v>61</v>
      </c>
      <c r="C20" s="19" t="s">
        <v>95</v>
      </c>
      <c r="D20" s="19" t="s">
        <v>116</v>
      </c>
      <c r="E20" s="20">
        <f>#VALUE!</f>
        <v>0</v>
      </c>
      <c r="F20" s="21">
        <f>E20</f>
        <v>0</v>
      </c>
      <c r="G20" s="17"/>
    </row>
    <row r="21" spans="1:7">
      <c r="A21" s="4" t="s">
        <v>23</v>
      </c>
      <c r="B21" s="23" t="s">
        <v>62</v>
      </c>
      <c r="C21" s="24" t="s">
        <v>96</v>
      </c>
      <c r="D21" s="24" t="s">
        <v>115</v>
      </c>
      <c r="E21" s="25"/>
      <c r="F21" s="26">
        <f>F16+F17+F18+F19+F20</f>
        <v>0</v>
      </c>
      <c r="G21" s="17"/>
    </row>
    <row r="22" spans="1:7">
      <c r="A22" s="4" t="s">
        <v>24</v>
      </c>
      <c r="B22" s="18" t="s">
        <v>63</v>
      </c>
      <c r="C22" s="19" t="s">
        <v>97</v>
      </c>
      <c r="D22" s="19" t="s">
        <v>117</v>
      </c>
      <c r="E22" s="20">
        <f>#VALUE!</f>
        <v>0</v>
      </c>
      <c r="F22" s="21">
        <f>E22</f>
        <v>0</v>
      </c>
      <c r="G22" s="17"/>
    </row>
    <row r="23" spans="1:7">
      <c r="A23" s="4" t="s">
        <v>25</v>
      </c>
      <c r="B23" s="18" t="s">
        <v>63</v>
      </c>
      <c r="C23" s="19" t="s">
        <v>98</v>
      </c>
      <c r="D23" s="19" t="s">
        <v>117</v>
      </c>
      <c r="E23" s="20">
        <f>#VALUE!</f>
        <v>0</v>
      </c>
      <c r="F23" s="21">
        <f>E23</f>
        <v>0</v>
      </c>
      <c r="G23" s="17"/>
    </row>
    <row r="24" spans="1:7">
      <c r="A24" s="4" t="s">
        <v>26</v>
      </c>
      <c r="B24" s="18" t="s">
        <v>63</v>
      </c>
      <c r="C24" s="19" t="s">
        <v>99</v>
      </c>
      <c r="D24" s="19" t="s">
        <v>117</v>
      </c>
      <c r="E24" s="20">
        <f>#VALUE!</f>
        <v>0</v>
      </c>
      <c r="F24" s="21">
        <f>E24</f>
        <v>0</v>
      </c>
      <c r="G24" s="17"/>
    </row>
    <row r="25" spans="1:7">
      <c r="A25" s="4" t="s">
        <v>27</v>
      </c>
      <c r="B25" s="18" t="s">
        <v>63</v>
      </c>
      <c r="C25" s="19" t="s">
        <v>100</v>
      </c>
      <c r="D25" s="19" t="s">
        <v>117</v>
      </c>
      <c r="E25" s="20">
        <f>#VALUE!</f>
        <v>0</v>
      </c>
      <c r="F25" s="21">
        <f>E25</f>
        <v>0</v>
      </c>
      <c r="G25" s="17"/>
    </row>
    <row r="26" spans="1:7">
      <c r="A26" s="4" t="s">
        <v>28</v>
      </c>
      <c r="B26" s="18" t="s">
        <v>64</v>
      </c>
      <c r="C26" s="19" t="s">
        <v>101</v>
      </c>
      <c r="D26" s="19" t="s">
        <v>118</v>
      </c>
      <c r="E26" s="20">
        <f>#VALUE!</f>
        <v>0</v>
      </c>
      <c r="F26" s="21">
        <f>E26</f>
        <v>0</v>
      </c>
      <c r="G26" s="17"/>
    </row>
    <row r="27" spans="1:7">
      <c r="A27" s="4" t="s">
        <v>29</v>
      </c>
      <c r="B27" s="18" t="s">
        <v>65</v>
      </c>
      <c r="C27" s="19" t="s">
        <v>102</v>
      </c>
      <c r="D27" s="19" t="s">
        <v>119</v>
      </c>
      <c r="E27" s="20">
        <f>#VALUE!</f>
        <v>0</v>
      </c>
      <c r="F27" s="21">
        <f>E27</f>
        <v>0</v>
      </c>
      <c r="G27" s="17"/>
    </row>
    <row r="28" spans="1:7">
      <c r="A28" s="4" t="s">
        <v>30</v>
      </c>
      <c r="B28" s="18" t="s">
        <v>66</v>
      </c>
      <c r="C28" s="19" t="s">
        <v>103</v>
      </c>
      <c r="D28" s="19" t="s">
        <v>120</v>
      </c>
      <c r="E28" s="20">
        <f>#VALUE!</f>
        <v>0</v>
      </c>
      <c r="F28" s="21">
        <f>E28</f>
        <v>0</v>
      </c>
      <c r="G28" s="17"/>
    </row>
    <row r="29" spans="1:7">
      <c r="A29" s="4" t="s">
        <v>31</v>
      </c>
      <c r="B29" s="18" t="s">
        <v>67</v>
      </c>
      <c r="C29" s="19" t="s">
        <v>104</v>
      </c>
      <c r="D29" s="19" t="s">
        <v>121</v>
      </c>
      <c r="E29" s="20">
        <f>#VALUE!</f>
        <v>0</v>
      </c>
      <c r="F29" s="21">
        <f>E29</f>
        <v>0</v>
      </c>
      <c r="G29" s="17"/>
    </row>
    <row r="30" spans="1:7">
      <c r="A30" s="4" t="s">
        <v>32</v>
      </c>
      <c r="B30" s="18" t="s">
        <v>68</v>
      </c>
      <c r="C30" s="19" t="s">
        <v>105</v>
      </c>
      <c r="D30" s="19" t="s">
        <v>122</v>
      </c>
      <c r="E30" s="20">
        <f>#VALUE!</f>
        <v>0</v>
      </c>
      <c r="F30" s="21">
        <f>E30</f>
        <v>0</v>
      </c>
      <c r="G30" s="17"/>
    </row>
    <row r="31" spans="1:7">
      <c r="A31" s="4" t="s">
        <v>33</v>
      </c>
      <c r="B31" s="18" t="s">
        <v>69</v>
      </c>
      <c r="C31" s="19" t="s">
        <v>106</v>
      </c>
      <c r="D31" s="19" t="s">
        <v>123</v>
      </c>
      <c r="E31" s="20">
        <f>#VALUE!</f>
        <v>0</v>
      </c>
      <c r="F31" s="21">
        <f>E31</f>
        <v>0</v>
      </c>
      <c r="G31" s="17"/>
    </row>
    <row r="32" spans="1:7">
      <c r="A32" s="4" t="s">
        <v>34</v>
      </c>
      <c r="B32" s="18" t="s">
        <v>69</v>
      </c>
      <c r="C32" s="19" t="s">
        <v>107</v>
      </c>
      <c r="D32" s="19" t="s">
        <v>123</v>
      </c>
      <c r="E32" s="20">
        <f>#VALUE!</f>
        <v>0</v>
      </c>
      <c r="F32" s="21">
        <f>E32</f>
        <v>0</v>
      </c>
      <c r="G32" s="17"/>
    </row>
    <row r="33" spans="1:7">
      <c r="A33" s="4" t="s">
        <v>35</v>
      </c>
      <c r="B33" s="18" t="s">
        <v>69</v>
      </c>
      <c r="C33" s="19" t="s">
        <v>108</v>
      </c>
      <c r="D33" s="19" t="s">
        <v>123</v>
      </c>
      <c r="E33" s="20">
        <f>#VALUE!</f>
        <v>0</v>
      </c>
      <c r="F33" s="21">
        <f>E33</f>
        <v>0</v>
      </c>
      <c r="G33" s="17"/>
    </row>
    <row r="34" spans="1:7">
      <c r="A34" s="4" t="s">
        <v>36</v>
      </c>
      <c r="B34" s="23" t="s">
        <v>70</v>
      </c>
      <c r="C34" s="24"/>
      <c r="D34" s="24"/>
      <c r="E34" s="25"/>
      <c r="F34" s="26">
        <f>F22+F23+F24+F25+F26+F27+F28+F29+F30+F31+F32+F33</f>
        <v>0</v>
      </c>
      <c r="G34" s="17"/>
    </row>
    <row r="35" spans="1:7">
      <c r="A35" s="4" t="s">
        <v>37</v>
      </c>
      <c r="B35" s="18" t="s">
        <v>71</v>
      </c>
      <c r="C35" s="19" t="s">
        <v>109</v>
      </c>
      <c r="D35" s="19" t="s">
        <v>115</v>
      </c>
      <c r="E35" s="20">
        <f>#VALUE!</f>
        <v>0</v>
      </c>
      <c r="F35" s="21">
        <f>E35</f>
        <v>0</v>
      </c>
      <c r="G35" s="17"/>
    </row>
    <row r="36" spans="1:7">
      <c r="A36" s="4" t="s">
        <v>38</v>
      </c>
      <c r="B36" s="18" t="s">
        <v>72</v>
      </c>
      <c r="C36" s="19" t="s">
        <v>110</v>
      </c>
      <c r="D36" s="19" t="s">
        <v>115</v>
      </c>
      <c r="E36" s="20">
        <f>#VALUE!</f>
        <v>0</v>
      </c>
      <c r="F36" s="21">
        <f>E36</f>
        <v>0</v>
      </c>
      <c r="G36" s="17"/>
    </row>
    <row r="37" spans="1:7">
      <c r="A37" s="4" t="s">
        <v>39</v>
      </c>
      <c r="B37" s="23" t="s">
        <v>73</v>
      </c>
      <c r="C37" s="24" t="s">
        <v>111</v>
      </c>
      <c r="D37" s="24"/>
      <c r="E37" s="25"/>
      <c r="F37" s="26">
        <f>F12+F13+F14+F16+F17+F18+F19+F20+F22+F23+F24+F25+F26+F27+F28+F29+F30+F31+F32+F33+F35+F36</f>
        <v>0</v>
      </c>
      <c r="G37" s="17"/>
    </row>
    <row r="38" spans="1:7">
      <c r="A38" s="4" t="s">
        <v>40</v>
      </c>
      <c r="B38" s="18" t="s">
        <v>74</v>
      </c>
      <c r="C38" s="19" t="s">
        <v>112</v>
      </c>
      <c r="D38" s="19" t="s">
        <v>124</v>
      </c>
      <c r="E38" s="20">
        <f>#VALUE!</f>
        <v>0</v>
      </c>
      <c r="F38" s="21">
        <f>E38</f>
        <v>0</v>
      </c>
      <c r="G38" s="17"/>
    </row>
    <row r="39" spans="1:7">
      <c r="A39" s="4" t="s">
        <v>41</v>
      </c>
      <c r="B39" s="18" t="s">
        <v>75</v>
      </c>
      <c r="C39" s="19" t="s">
        <v>113</v>
      </c>
      <c r="D39" s="19" t="s">
        <v>124</v>
      </c>
      <c r="E39" s="20">
        <f>#VALUE!</f>
        <v>0</v>
      </c>
      <c r="F39" s="21">
        <f>E39</f>
        <v>0</v>
      </c>
      <c r="G39" s="17"/>
    </row>
    <row r="40" spans="1:7">
      <c r="A40" s="4" t="s">
        <v>42</v>
      </c>
      <c r="B40" s="18" t="s">
        <v>76</v>
      </c>
      <c r="C40" s="19" t="s">
        <v>114</v>
      </c>
      <c r="D40" s="19" t="s">
        <v>124</v>
      </c>
      <c r="E40" s="20">
        <f>#VALUE!</f>
        <v>0</v>
      </c>
      <c r="F40" s="21">
        <f>E40</f>
        <v>0</v>
      </c>
      <c r="G40" s="17"/>
    </row>
    <row r="41" spans="1:7">
      <c r="A41" s="4" t="s">
        <v>43</v>
      </c>
      <c r="B41" s="18" t="s">
        <v>77</v>
      </c>
      <c r="C41" s="19"/>
      <c r="D41" s="19"/>
      <c r="E41" s="20">
        <f>#VALUE!</f>
        <v>0</v>
      </c>
      <c r="F41" s="21">
        <f>E41</f>
        <v>0</v>
      </c>
      <c r="G41" s="17"/>
    </row>
    <row r="42" spans="1:7">
      <c r="A42" s="4" t="s">
        <v>44</v>
      </c>
      <c r="B42" s="18" t="s">
        <v>78</v>
      </c>
      <c r="C42" s="19"/>
      <c r="D42" s="19"/>
      <c r="E42" s="20">
        <f>#VALUE!</f>
        <v>0</v>
      </c>
      <c r="F42" s="21">
        <f>E42</f>
        <v>0</v>
      </c>
      <c r="G42" s="17"/>
    </row>
    <row r="43" spans="1:7">
      <c r="A43" s="4" t="s">
        <v>45</v>
      </c>
      <c r="B43" s="23" t="s">
        <v>79</v>
      </c>
      <c r="C43" s="24"/>
      <c r="D43" s="24"/>
      <c r="E43" s="25"/>
      <c r="F43" s="26">
        <f>F38+F39+F40+F41+F42</f>
        <v>0</v>
      </c>
      <c r="G43" s="17"/>
    </row>
    <row r="44" spans="1:7">
      <c r="A44" s="4" t="s">
        <v>46</v>
      </c>
      <c r="B44" s="23" t="s">
        <v>80</v>
      </c>
      <c r="C44" s="24"/>
      <c r="D44" s="24"/>
      <c r="E44" s="25"/>
      <c r="F44" s="26">
        <f>F12+F13+F14+F16+F17+F18+F19+F20+F22+F23+F24+F25+F26+F27+F28+F29+F30+F31+F32+F33+F35+F36+F38+F39+F40+F41+F42</f>
        <v>0</v>
      </c>
      <c r="G44" s="17"/>
    </row>
    <row r="45" spans="1:7">
      <c r="A45" s="4" t="s">
        <v>47</v>
      </c>
      <c r="B45" s="18" t="s">
        <v>81</v>
      </c>
      <c r="C45" s="19"/>
      <c r="D45" s="19"/>
      <c r="E45" s="20">
        <f>#VALUE!</f>
        <v>0</v>
      </c>
      <c r="F45" s="21">
        <f>0-E45</f>
        <v>0</v>
      </c>
      <c r="G45" s="17"/>
    </row>
    <row r="46" spans="1:7">
      <c r="A46" s="4" t="s">
        <v>48</v>
      </c>
      <c r="B46" s="18" t="s">
        <v>82</v>
      </c>
      <c r="C46" s="19"/>
      <c r="D46" s="19"/>
      <c r="E46" s="20">
        <f>#VALUE!</f>
        <v>0</v>
      </c>
      <c r="F46" s="21">
        <f>0-E46</f>
        <v>0</v>
      </c>
      <c r="G46" s="17"/>
    </row>
    <row r="47" spans="1:7">
      <c r="A47" s="4" t="s">
        <v>49</v>
      </c>
      <c r="B47" s="18" t="s">
        <v>83</v>
      </c>
      <c r="C47" s="19"/>
      <c r="D47" s="19"/>
      <c r="E47" s="20">
        <f>#VALUE!</f>
        <v>0</v>
      </c>
      <c r="F47" s="21">
        <f>0-E47</f>
        <v>0</v>
      </c>
      <c r="G47" s="17"/>
    </row>
    <row r="48" spans="1:7">
      <c r="A48" s="4" t="s">
        <v>50</v>
      </c>
      <c r="B48" s="18" t="s">
        <v>84</v>
      </c>
      <c r="C48" s="19"/>
      <c r="D48" s="19"/>
      <c r="E48" s="20">
        <f>#VALUE!</f>
        <v>0</v>
      </c>
      <c r="F48" s="21">
        <f>0-E48</f>
        <v>0</v>
      </c>
      <c r="G48" s="17"/>
    </row>
    <row r="49" spans="1:7">
      <c r="A49" s="4" t="s">
        <v>51</v>
      </c>
      <c r="B49" s="23" t="s">
        <v>85</v>
      </c>
      <c r="C49" s="24"/>
      <c r="D49" s="24"/>
      <c r="E49" s="25"/>
      <c r="F49" s="26">
        <f>F45+F46+F47+F48</f>
        <v>0</v>
      </c>
      <c r="G49" s="17"/>
    </row>
    <row r="50" spans="1:7">
      <c r="A50" s="4" t="s">
        <v>52</v>
      </c>
      <c r="B50" s="23" t="s">
        <v>86</v>
      </c>
      <c r="C50" s="24"/>
      <c r="D50" s="24"/>
      <c r="E50" s="25"/>
      <c r="F50" s="26">
        <f>F12+F13+F14+F16+F17+F18+F19+F20+F22+F23+F24+F25+F26+F27+F28+F29+F30+F31+F32+F33+F35+F36+F38+F39+F40+F41+F42+F45+F46+F47+F48</f>
        <v>0</v>
      </c>
      <c r="G50" s="17"/>
    </row>
    <row r="51" spans="1:7">
      <c r="A51" s="2" t="s">
        <v>125</v>
      </c>
    </row>
    <row r="53" spans="1:7" ht="21" customHeight="1">
      <c r="A53" s="1" t="s">
        <v>126</v>
      </c>
    </row>
    <row r="54" spans="1:7">
      <c r="A54" s="2" t="s">
        <v>127</v>
      </c>
    </row>
    <row r="55" spans="1:7">
      <c r="A55" s="2" t="s">
        <v>128</v>
      </c>
    </row>
    <row r="57" spans="1:7">
      <c r="B57" s="15" t="s">
        <v>129</v>
      </c>
      <c r="C57" s="15" t="s">
        <v>130</v>
      </c>
      <c r="D57" s="15" t="s">
        <v>131</v>
      </c>
      <c r="E57" s="15" t="s">
        <v>132</v>
      </c>
      <c r="F57" s="15" t="s">
        <v>133</v>
      </c>
    </row>
    <row r="58" spans="1:7">
      <c r="A58" s="4" t="s">
        <v>134</v>
      </c>
      <c r="B58" s="27">
        <f>#VALUE!</f>
        <v>0</v>
      </c>
      <c r="C58" s="20">
        <f>#VALUE!</f>
        <v>0</v>
      </c>
      <c r="D58" s="28">
        <v>0</v>
      </c>
      <c r="E58" s="22">
        <f>#VALUE!</f>
        <v>0</v>
      </c>
      <c r="F58" s="20">
        <f>#VALUE!</f>
        <v>0</v>
      </c>
      <c r="G58" s="17"/>
    </row>
    <row r="60" spans="1:7" ht="21" customHeight="1">
      <c r="A60" s="1" t="s">
        <v>135</v>
      </c>
    </row>
    <row r="61" spans="1:7">
      <c r="A61" s="2" t="s">
        <v>136</v>
      </c>
    </row>
    <row r="62" spans="1:7">
      <c r="A62" s="2" t="s">
        <v>137</v>
      </c>
    </row>
    <row r="63" spans="1:7">
      <c r="A63" s="2" t="s">
        <v>138</v>
      </c>
    </row>
    <row r="64" spans="1:7">
      <c r="A64" s="2" t="s">
        <v>139</v>
      </c>
    </row>
    <row r="65" spans="1:3">
      <c r="A65" s="2" t="s">
        <v>140</v>
      </c>
    </row>
    <row r="67" spans="1:3">
      <c r="B67" s="15" t="s">
        <v>141</v>
      </c>
    </row>
    <row r="68" spans="1:3">
      <c r="A68" s="4" t="s">
        <v>142</v>
      </c>
      <c r="B68" s="27">
        <f>#VALUE!</f>
        <v>0</v>
      </c>
      <c r="C68" s="17"/>
    </row>
    <row r="69" spans="1:3">
      <c r="A69" s="4" t="s">
        <v>143</v>
      </c>
      <c r="B69" s="27">
        <f>#VALUE!</f>
        <v>0</v>
      </c>
      <c r="C69" s="17"/>
    </row>
    <row r="70" spans="1:3">
      <c r="A70" s="4" t="s">
        <v>144</v>
      </c>
      <c r="B70" s="25"/>
      <c r="C70" s="17"/>
    </row>
    <row r="71" spans="1:3">
      <c r="A71" s="4" t="s">
        <v>145</v>
      </c>
      <c r="B71" s="27">
        <f>#VALUE!</f>
        <v>0</v>
      </c>
      <c r="C71" s="17"/>
    </row>
    <row r="72" spans="1:3">
      <c r="A72" s="4" t="s">
        <v>146</v>
      </c>
      <c r="B72" s="25"/>
      <c r="C72" s="17"/>
    </row>
    <row r="73" spans="1:3">
      <c r="A73" s="4" t="s">
        <v>147</v>
      </c>
      <c r="B73" s="27">
        <f>#VALUE!</f>
        <v>0</v>
      </c>
      <c r="C73" s="17"/>
    </row>
    <row r="74" spans="1:3">
      <c r="A74" s="4" t="s">
        <v>148</v>
      </c>
      <c r="B74" s="25"/>
      <c r="C74" s="17"/>
    </row>
    <row r="75" spans="1:3">
      <c r="A75" s="4" t="s">
        <v>149</v>
      </c>
      <c r="B75" s="25"/>
      <c r="C75" s="17"/>
    </row>
    <row r="77" spans="1:3" ht="21" customHeight="1">
      <c r="A77" s="1" t="s">
        <v>150</v>
      </c>
    </row>
    <row r="79" spans="1:3">
      <c r="B79" s="15" t="s">
        <v>151</v>
      </c>
    </row>
    <row r="80" spans="1:3">
      <c r="A80" s="4" t="s">
        <v>146</v>
      </c>
      <c r="B80" s="27">
        <f>#VALUE!</f>
        <v>0</v>
      </c>
      <c r="C80" s="17"/>
    </row>
    <row r="82" spans="1:3" ht="21" customHeight="1">
      <c r="A82" s="1" t="s">
        <v>152</v>
      </c>
    </row>
    <row r="84" spans="1:3">
      <c r="B84" s="15" t="s">
        <v>153</v>
      </c>
    </row>
    <row r="85" spans="1:3">
      <c r="A85" s="4" t="s">
        <v>153</v>
      </c>
      <c r="B85" s="20">
        <f>#VALUE!</f>
        <v>0</v>
      </c>
      <c r="C85" s="17"/>
    </row>
    <row r="87" spans="1:3" ht="21" customHeight="1">
      <c r="A87" s="1" t="s">
        <v>154</v>
      </c>
    </row>
    <row r="89" spans="1:3">
      <c r="B89" s="15" t="s">
        <v>155</v>
      </c>
    </row>
    <row r="90" spans="1:3">
      <c r="A90" s="4" t="s">
        <v>143</v>
      </c>
      <c r="B90" s="20">
        <f>#VALUE!</f>
        <v>0</v>
      </c>
      <c r="C90" s="17"/>
    </row>
    <row r="91" spans="1:3">
      <c r="A91" s="4" t="s">
        <v>144</v>
      </c>
      <c r="B91" s="20">
        <f>#VALUE!</f>
        <v>0</v>
      </c>
      <c r="C91" s="17"/>
    </row>
    <row r="92" spans="1:3">
      <c r="A92" s="4" t="s">
        <v>145</v>
      </c>
      <c r="B92" s="20">
        <f>#VALUE!</f>
        <v>0</v>
      </c>
      <c r="C92" s="17"/>
    </row>
    <row r="93" spans="1:3">
      <c r="A93" s="4" t="s">
        <v>146</v>
      </c>
      <c r="B93" s="20">
        <f>#VALUE!</f>
        <v>0</v>
      </c>
      <c r="C93" s="17"/>
    </row>
    <row r="94" spans="1:3">
      <c r="A94" s="4" t="s">
        <v>151</v>
      </c>
      <c r="B94" s="20">
        <f>#VALUE!</f>
        <v>0</v>
      </c>
      <c r="C94" s="17"/>
    </row>
    <row r="95" spans="1:3">
      <c r="A95" s="4" t="s">
        <v>147</v>
      </c>
      <c r="B95" s="20">
        <f>#VALUE!</f>
        <v>0</v>
      </c>
      <c r="C95" s="17"/>
    </row>
    <row r="96" spans="1:3">
      <c r="A96" s="4" t="s">
        <v>148</v>
      </c>
      <c r="B96" s="20">
        <f>#VALUE!</f>
        <v>0</v>
      </c>
      <c r="C96" s="17"/>
    </row>
    <row r="97" spans="1:10">
      <c r="A97" s="4" t="s">
        <v>149</v>
      </c>
      <c r="B97" s="20">
        <f>#VALUE!</f>
        <v>0</v>
      </c>
      <c r="C97" s="17"/>
    </row>
    <row r="99" spans="1:10" ht="21" customHeight="1">
      <c r="A99" s="1" t="s">
        <v>156</v>
      </c>
    </row>
    <row r="101" spans="1:10">
      <c r="B101" s="15" t="s">
        <v>157</v>
      </c>
      <c r="C101" s="15" t="s">
        <v>158</v>
      </c>
      <c r="D101" s="15" t="s">
        <v>159</v>
      </c>
      <c r="E101" s="15" t="s">
        <v>160</v>
      </c>
      <c r="F101" s="15" t="s">
        <v>161</v>
      </c>
      <c r="G101" s="15" t="s">
        <v>162</v>
      </c>
      <c r="H101" s="15" t="s">
        <v>163</v>
      </c>
      <c r="I101" s="15" t="s">
        <v>164</v>
      </c>
    </row>
    <row r="102" spans="1:10">
      <c r="A102" s="4" t="s">
        <v>165</v>
      </c>
      <c r="B102" s="20">
        <f>#VALUE!</f>
        <v>0</v>
      </c>
      <c r="C102" s="20">
        <f>#VALUE!</f>
        <v>0</v>
      </c>
      <c r="D102" s="20">
        <f>#VALUE!</f>
        <v>0</v>
      </c>
      <c r="E102" s="20">
        <f>#VALUE!</f>
        <v>0</v>
      </c>
      <c r="F102" s="20">
        <f>#VALUE!</f>
        <v>0</v>
      </c>
      <c r="G102" s="20">
        <f>#VALUE!</f>
        <v>0</v>
      </c>
      <c r="H102" s="20">
        <f>#VALUE!</f>
        <v>0</v>
      </c>
      <c r="I102" s="20">
        <f>#VALUE!</f>
        <v>0</v>
      </c>
      <c r="J102" s="17"/>
    </row>
    <row r="104" spans="1:10" ht="21" customHeight="1">
      <c r="A104" s="1" t="s">
        <v>166</v>
      </c>
    </row>
    <row r="106" spans="1:10">
      <c r="B106" s="15" t="s">
        <v>167</v>
      </c>
      <c r="C106" s="15" t="s">
        <v>168</v>
      </c>
      <c r="D106" s="15" t="s">
        <v>169</v>
      </c>
      <c r="E106" s="15" t="s">
        <v>170</v>
      </c>
      <c r="F106" s="15" t="s">
        <v>171</v>
      </c>
    </row>
    <row r="107" spans="1:10">
      <c r="A107" s="4" t="s">
        <v>172</v>
      </c>
      <c r="B107" s="20">
        <f>#VALUE!</f>
        <v>0</v>
      </c>
      <c r="C107" s="20">
        <f>#VALUE!</f>
        <v>0</v>
      </c>
      <c r="D107" s="20">
        <f>#VALUE!</f>
        <v>0</v>
      </c>
      <c r="E107" s="20">
        <f>#VALUE!</f>
        <v>0</v>
      </c>
      <c r="F107" s="20">
        <f>#VALUE!</f>
        <v>0</v>
      </c>
      <c r="G107" s="17"/>
    </row>
    <row r="109" spans="1:10" ht="21" customHeight="1">
      <c r="A109" s="1" t="s">
        <v>173</v>
      </c>
    </row>
    <row r="111" spans="1:10">
      <c r="B111" s="15" t="s">
        <v>157</v>
      </c>
      <c r="C111" s="15" t="s">
        <v>158</v>
      </c>
      <c r="D111" s="15" t="s">
        <v>159</v>
      </c>
      <c r="E111" s="15" t="s">
        <v>160</v>
      </c>
      <c r="F111" s="15" t="s">
        <v>161</v>
      </c>
      <c r="G111" s="15" t="s">
        <v>162</v>
      </c>
      <c r="H111" s="15" t="s">
        <v>163</v>
      </c>
      <c r="I111" s="15" t="s">
        <v>164</v>
      </c>
    </row>
    <row r="112" spans="1:10">
      <c r="A112" s="4" t="s">
        <v>174</v>
      </c>
      <c r="B112" s="27">
        <f>#VALUE!</f>
        <v>0</v>
      </c>
      <c r="C112" s="27">
        <f>#VALUE!</f>
        <v>0</v>
      </c>
      <c r="D112" s="27">
        <f>#VALUE!</f>
        <v>0</v>
      </c>
      <c r="E112" s="27">
        <f>#VALUE!</f>
        <v>0</v>
      </c>
      <c r="F112" s="27">
        <f>#VALUE!</f>
        <v>0</v>
      </c>
      <c r="G112" s="27">
        <f>#VALUE!</f>
        <v>0</v>
      </c>
      <c r="H112" s="27">
        <f>#VALUE!</f>
        <v>0</v>
      </c>
      <c r="I112" s="27">
        <f>#VALUE!</f>
        <v>0</v>
      </c>
      <c r="J112" s="17"/>
    </row>
    <row r="113" spans="1:10">
      <c r="A113" s="4" t="s">
        <v>175</v>
      </c>
      <c r="B113" s="27">
        <f>#VALUE!</f>
        <v>0</v>
      </c>
      <c r="C113" s="27">
        <f>#VALUE!</f>
        <v>0</v>
      </c>
      <c r="D113" s="27">
        <f>#VALUE!</f>
        <v>0</v>
      </c>
      <c r="E113" s="27">
        <f>#VALUE!</f>
        <v>0</v>
      </c>
      <c r="F113" s="27">
        <f>#VALUE!</f>
        <v>0</v>
      </c>
      <c r="G113" s="27">
        <f>#VALUE!</f>
        <v>0</v>
      </c>
      <c r="H113" s="27">
        <f>#VALUE!</f>
        <v>0</v>
      </c>
      <c r="I113" s="27">
        <f>#VALUE!</f>
        <v>0</v>
      </c>
      <c r="J113" s="17"/>
    </row>
    <row r="114" spans="1:10">
      <c r="A114" s="4" t="s">
        <v>176</v>
      </c>
      <c r="B114" s="27">
        <f>#VALUE!</f>
        <v>0</v>
      </c>
      <c r="C114" s="27">
        <f>#VALUE!</f>
        <v>0</v>
      </c>
      <c r="D114" s="27">
        <f>#VALUE!</f>
        <v>0</v>
      </c>
      <c r="E114" s="27">
        <f>#VALUE!</f>
        <v>0</v>
      </c>
      <c r="F114" s="27">
        <f>#VALUE!</f>
        <v>0</v>
      </c>
      <c r="G114" s="27">
        <f>#VALUE!</f>
        <v>0</v>
      </c>
      <c r="H114" s="27">
        <f>#VALUE!</f>
        <v>0</v>
      </c>
      <c r="I114" s="27">
        <f>#VALUE!</f>
        <v>0</v>
      </c>
      <c r="J114" s="17"/>
    </row>
    <row r="115" spans="1:10">
      <c r="A115" s="4" t="s">
        <v>177</v>
      </c>
      <c r="B115" s="27">
        <f>#VALUE!</f>
        <v>0</v>
      </c>
      <c r="C115" s="27">
        <f>#VALUE!</f>
        <v>0</v>
      </c>
      <c r="D115" s="27">
        <f>#VALUE!</f>
        <v>0</v>
      </c>
      <c r="E115" s="27">
        <f>#VALUE!</f>
        <v>0</v>
      </c>
      <c r="F115" s="27">
        <f>#VALUE!</f>
        <v>0</v>
      </c>
      <c r="G115" s="27">
        <f>#VALUE!</f>
        <v>0</v>
      </c>
      <c r="H115" s="27">
        <f>#VALUE!</f>
        <v>0</v>
      </c>
      <c r="I115" s="27">
        <f>#VALUE!</f>
        <v>0</v>
      </c>
      <c r="J115" s="17"/>
    </row>
    <row r="116" spans="1:10">
      <c r="A116" s="4" t="s">
        <v>178</v>
      </c>
      <c r="B116" s="27">
        <f>#VALUE!</f>
        <v>0</v>
      </c>
      <c r="C116" s="27">
        <f>#VALUE!</f>
        <v>0</v>
      </c>
      <c r="D116" s="27">
        <f>#VALUE!</f>
        <v>0</v>
      </c>
      <c r="E116" s="27">
        <f>#VALUE!</f>
        <v>0</v>
      </c>
      <c r="F116" s="27">
        <f>#VALUE!</f>
        <v>0</v>
      </c>
      <c r="G116" s="27">
        <f>#VALUE!</f>
        <v>0</v>
      </c>
      <c r="H116" s="27">
        <f>#VALUE!</f>
        <v>0</v>
      </c>
      <c r="I116" s="27">
        <f>#VALUE!</f>
        <v>0</v>
      </c>
      <c r="J116" s="17"/>
    </row>
    <row r="117" spans="1:10">
      <c r="A117" s="4" t="s">
        <v>179</v>
      </c>
      <c r="B117" s="27">
        <f>#VALUE!</f>
        <v>0</v>
      </c>
      <c r="C117" s="27">
        <f>#VALUE!</f>
        <v>0</v>
      </c>
      <c r="D117" s="27">
        <f>#VALUE!</f>
        <v>0</v>
      </c>
      <c r="E117" s="27">
        <f>#VALUE!</f>
        <v>0</v>
      </c>
      <c r="F117" s="27">
        <f>#VALUE!</f>
        <v>0</v>
      </c>
      <c r="G117" s="27">
        <f>#VALUE!</f>
        <v>0</v>
      </c>
      <c r="H117" s="27">
        <f>#VALUE!</f>
        <v>0</v>
      </c>
      <c r="I117" s="27">
        <f>#VALUE!</f>
        <v>0</v>
      </c>
      <c r="J117" s="17"/>
    </row>
    <row r="118" spans="1:10">
      <c r="A118" s="4" t="s">
        <v>180</v>
      </c>
      <c r="B118" s="27">
        <f>#VALUE!</f>
        <v>0</v>
      </c>
      <c r="C118" s="27">
        <f>#VALUE!</f>
        <v>0</v>
      </c>
      <c r="D118" s="27">
        <f>#VALUE!</f>
        <v>0</v>
      </c>
      <c r="E118" s="27">
        <f>#VALUE!</f>
        <v>0</v>
      </c>
      <c r="F118" s="27">
        <f>#VALUE!</f>
        <v>0</v>
      </c>
      <c r="G118" s="27">
        <f>#VALUE!</f>
        <v>0</v>
      </c>
      <c r="H118" s="27">
        <f>#VALUE!</f>
        <v>0</v>
      </c>
      <c r="I118" s="27">
        <f>#VALUE!</f>
        <v>0</v>
      </c>
      <c r="J118" s="17"/>
    </row>
    <row r="119" spans="1:10">
      <c r="A119" s="4" t="s">
        <v>181</v>
      </c>
      <c r="B119" s="27">
        <f>#VALUE!</f>
        <v>0</v>
      </c>
      <c r="C119" s="27">
        <f>#VALUE!</f>
        <v>0</v>
      </c>
      <c r="D119" s="27">
        <f>#VALUE!</f>
        <v>0</v>
      </c>
      <c r="E119" s="27">
        <f>#VALUE!</f>
        <v>0</v>
      </c>
      <c r="F119" s="27">
        <f>#VALUE!</f>
        <v>0</v>
      </c>
      <c r="G119" s="27">
        <f>#VALUE!</f>
        <v>0</v>
      </c>
      <c r="H119" s="27">
        <f>#VALUE!</f>
        <v>0</v>
      </c>
      <c r="I119" s="27">
        <f>#VALUE!</f>
        <v>0</v>
      </c>
      <c r="J119" s="17"/>
    </row>
    <row r="120" spans="1:10">
      <c r="A120" s="4" t="s">
        <v>182</v>
      </c>
      <c r="B120" s="27">
        <f>#VALUE!</f>
        <v>0</v>
      </c>
      <c r="C120" s="27">
        <f>#VALUE!</f>
        <v>0</v>
      </c>
      <c r="D120" s="27">
        <f>#VALUE!</f>
        <v>0</v>
      </c>
      <c r="E120" s="27">
        <f>#VALUE!</f>
        <v>0</v>
      </c>
      <c r="F120" s="27">
        <f>#VALUE!</f>
        <v>0</v>
      </c>
      <c r="G120" s="27">
        <f>#VALUE!</f>
        <v>0</v>
      </c>
      <c r="H120" s="27">
        <f>#VALUE!</f>
        <v>0</v>
      </c>
      <c r="I120" s="27">
        <f>#VALUE!</f>
        <v>0</v>
      </c>
      <c r="J120" s="17"/>
    </row>
    <row r="121" spans="1:10">
      <c r="A121" s="4" t="s">
        <v>183</v>
      </c>
      <c r="B121" s="27">
        <f>#VALUE!</f>
        <v>0</v>
      </c>
      <c r="C121" s="27">
        <f>#VALUE!</f>
        <v>0</v>
      </c>
      <c r="D121" s="27">
        <f>#VALUE!</f>
        <v>0</v>
      </c>
      <c r="E121" s="27">
        <f>#VALUE!</f>
        <v>0</v>
      </c>
      <c r="F121" s="27">
        <f>#VALUE!</f>
        <v>0</v>
      </c>
      <c r="G121" s="27">
        <f>#VALUE!</f>
        <v>0</v>
      </c>
      <c r="H121" s="27">
        <f>#VALUE!</f>
        <v>0</v>
      </c>
      <c r="I121" s="27">
        <f>#VALUE!</f>
        <v>0</v>
      </c>
      <c r="J121" s="17"/>
    </row>
    <row r="122" spans="1:10">
      <c r="A122" s="4" t="s">
        <v>184</v>
      </c>
      <c r="B122" s="27">
        <f>#VALUE!</f>
        <v>0</v>
      </c>
      <c r="C122" s="27">
        <f>#VALUE!</f>
        <v>0</v>
      </c>
      <c r="D122" s="27">
        <f>#VALUE!</f>
        <v>0</v>
      </c>
      <c r="E122" s="27">
        <f>#VALUE!</f>
        <v>0</v>
      </c>
      <c r="F122" s="27">
        <f>#VALUE!</f>
        <v>0</v>
      </c>
      <c r="G122" s="27">
        <f>#VALUE!</f>
        <v>0</v>
      </c>
      <c r="H122" s="27">
        <f>#VALUE!</f>
        <v>0</v>
      </c>
      <c r="I122" s="27">
        <f>#VALUE!</f>
        <v>0</v>
      </c>
      <c r="J122" s="17"/>
    </row>
    <row r="123" spans="1:10">
      <c r="A123" s="4" t="s">
        <v>185</v>
      </c>
      <c r="B123" s="27">
        <f>#VALUE!</f>
        <v>0</v>
      </c>
      <c r="C123" s="27">
        <f>#VALUE!</f>
        <v>0</v>
      </c>
      <c r="D123" s="27">
        <f>#VALUE!</f>
        <v>0</v>
      </c>
      <c r="E123" s="27">
        <f>#VALUE!</f>
        <v>0</v>
      </c>
      <c r="F123" s="27">
        <f>#VALUE!</f>
        <v>0</v>
      </c>
      <c r="G123" s="27">
        <f>#VALUE!</f>
        <v>0</v>
      </c>
      <c r="H123" s="27">
        <f>#VALUE!</f>
        <v>0</v>
      </c>
      <c r="I123" s="27">
        <f>#VALUE!</f>
        <v>0</v>
      </c>
      <c r="J123" s="17"/>
    </row>
    <row r="124" spans="1:10">
      <c r="A124" s="4" t="s">
        <v>186</v>
      </c>
      <c r="B124" s="27">
        <f>#VALUE!</f>
        <v>0</v>
      </c>
      <c r="C124" s="27">
        <f>#VALUE!</f>
        <v>0</v>
      </c>
      <c r="D124" s="27">
        <f>#VALUE!</f>
        <v>0</v>
      </c>
      <c r="E124" s="27">
        <f>#VALUE!</f>
        <v>0</v>
      </c>
      <c r="F124" s="27">
        <f>#VALUE!</f>
        <v>0</v>
      </c>
      <c r="G124" s="27">
        <f>#VALUE!</f>
        <v>0</v>
      </c>
      <c r="H124" s="27">
        <f>#VALUE!</f>
        <v>0</v>
      </c>
      <c r="I124" s="27">
        <f>#VALUE!</f>
        <v>0</v>
      </c>
      <c r="J124" s="17"/>
    </row>
    <row r="125" spans="1:10">
      <c r="A125" s="4" t="s">
        <v>187</v>
      </c>
      <c r="B125" s="27">
        <f>#VALUE!</f>
        <v>0</v>
      </c>
      <c r="C125" s="27">
        <f>#VALUE!</f>
        <v>0</v>
      </c>
      <c r="D125" s="27">
        <f>#VALUE!</f>
        <v>0</v>
      </c>
      <c r="E125" s="27">
        <f>#VALUE!</f>
        <v>0</v>
      </c>
      <c r="F125" s="27">
        <f>#VALUE!</f>
        <v>0</v>
      </c>
      <c r="G125" s="27">
        <f>#VALUE!</f>
        <v>0</v>
      </c>
      <c r="H125" s="27">
        <f>#VALUE!</f>
        <v>0</v>
      </c>
      <c r="I125" s="27">
        <f>#VALUE!</f>
        <v>0</v>
      </c>
      <c r="J125" s="17"/>
    </row>
    <row r="126" spans="1:10">
      <c r="A126" s="4" t="s">
        <v>188</v>
      </c>
      <c r="B126" s="27">
        <f>#VALUE!</f>
        <v>0</v>
      </c>
      <c r="C126" s="27">
        <f>#VALUE!</f>
        <v>0</v>
      </c>
      <c r="D126" s="27">
        <f>#VALUE!</f>
        <v>0</v>
      </c>
      <c r="E126" s="27">
        <f>#VALUE!</f>
        <v>0</v>
      </c>
      <c r="F126" s="27">
        <f>#VALUE!</f>
        <v>0</v>
      </c>
      <c r="G126" s="27">
        <f>#VALUE!</f>
        <v>0</v>
      </c>
      <c r="H126" s="27">
        <f>#VALUE!</f>
        <v>0</v>
      </c>
      <c r="I126" s="27">
        <f>#VALUE!</f>
        <v>0</v>
      </c>
      <c r="J126" s="17"/>
    </row>
    <row r="127" spans="1:10">
      <c r="A127" s="4" t="s">
        <v>189</v>
      </c>
      <c r="B127" s="27">
        <f>#VALUE!</f>
        <v>0</v>
      </c>
      <c r="C127" s="27">
        <f>#VALUE!</f>
        <v>0</v>
      </c>
      <c r="D127" s="27">
        <f>#VALUE!</f>
        <v>0</v>
      </c>
      <c r="E127" s="27">
        <f>#VALUE!</f>
        <v>0</v>
      </c>
      <c r="F127" s="27">
        <f>#VALUE!</f>
        <v>0</v>
      </c>
      <c r="G127" s="27">
        <f>#VALUE!</f>
        <v>0</v>
      </c>
      <c r="H127" s="27">
        <f>#VALUE!</f>
        <v>0</v>
      </c>
      <c r="I127" s="27">
        <f>#VALUE!</f>
        <v>0</v>
      </c>
      <c r="J127" s="17"/>
    </row>
    <row r="129" spans="1:10" ht="21" customHeight="1">
      <c r="A129" s="1" t="s">
        <v>190</v>
      </c>
    </row>
    <row r="130" spans="1:10">
      <c r="A130" s="2" t="s">
        <v>191</v>
      </c>
    </row>
    <row r="131" spans="1:10">
      <c r="A131" s="2" t="s">
        <v>192</v>
      </c>
    </row>
    <row r="133" spans="1:10">
      <c r="B133" s="15" t="s">
        <v>157</v>
      </c>
      <c r="C133" s="15" t="s">
        <v>158</v>
      </c>
      <c r="D133" s="15" t="s">
        <v>159</v>
      </c>
      <c r="E133" s="15" t="s">
        <v>160</v>
      </c>
      <c r="F133" s="15" t="s">
        <v>161</v>
      </c>
      <c r="G133" s="15" t="s">
        <v>162</v>
      </c>
      <c r="H133" s="15" t="s">
        <v>163</v>
      </c>
      <c r="I133" s="15" t="s">
        <v>164</v>
      </c>
    </row>
    <row r="134" spans="1:10">
      <c r="A134" s="4" t="s">
        <v>193</v>
      </c>
      <c r="B134" s="22">
        <f>#VALUE!</f>
        <v>0</v>
      </c>
      <c r="C134" s="22">
        <f>#VALUE!</f>
        <v>0</v>
      </c>
      <c r="D134" s="22">
        <f>#VALUE!</f>
        <v>0</v>
      </c>
      <c r="E134" s="22">
        <f>#VALUE!</f>
        <v>0</v>
      </c>
      <c r="F134" s="22">
        <f>#VALUE!</f>
        <v>0</v>
      </c>
      <c r="G134" s="22">
        <f>#VALUE!</f>
        <v>0</v>
      </c>
      <c r="H134" s="22">
        <f>#VALUE!</f>
        <v>0</v>
      </c>
      <c r="I134" s="22">
        <f>#VALUE!</f>
        <v>0</v>
      </c>
      <c r="J134" s="17"/>
    </row>
    <row r="136" spans="1:10" ht="21" customHeight="1">
      <c r="A136" s="1" t="s">
        <v>194</v>
      </c>
    </row>
    <row r="138" spans="1:10">
      <c r="B138" s="15" t="s">
        <v>167</v>
      </c>
      <c r="C138" s="15" t="s">
        <v>168</v>
      </c>
      <c r="D138" s="15" t="s">
        <v>169</v>
      </c>
      <c r="E138" s="15" t="s">
        <v>170</v>
      </c>
      <c r="F138" s="15" t="s">
        <v>171</v>
      </c>
    </row>
    <row r="139" spans="1:10">
      <c r="A139" s="4" t="s">
        <v>195</v>
      </c>
      <c r="B139" s="27">
        <f>#VALUE!</f>
        <v>0</v>
      </c>
      <c r="C139" s="27">
        <f>#VALUE!</f>
        <v>0</v>
      </c>
      <c r="D139" s="27">
        <f>#VALUE!</f>
        <v>0</v>
      </c>
      <c r="E139" s="27">
        <f>#VALUE!</f>
        <v>0</v>
      </c>
      <c r="F139" s="27">
        <f>#VALUE!</f>
        <v>0</v>
      </c>
      <c r="G139" s="17"/>
    </row>
    <row r="140" spans="1:10">
      <c r="A140" s="4" t="s">
        <v>196</v>
      </c>
      <c r="B140" s="27">
        <f>#VALUE!</f>
        <v>0</v>
      </c>
      <c r="C140" s="27">
        <f>#VALUE!</f>
        <v>0</v>
      </c>
      <c r="D140" s="27">
        <f>#VALUE!</f>
        <v>0</v>
      </c>
      <c r="E140" s="27">
        <f>#VALUE!</f>
        <v>0</v>
      </c>
      <c r="F140" s="27">
        <f>#VALUE!</f>
        <v>0</v>
      </c>
      <c r="G140" s="17"/>
    </row>
    <row r="141" spans="1:10">
      <c r="A141" s="4" t="s">
        <v>197</v>
      </c>
      <c r="B141" s="27">
        <f>#VALUE!</f>
        <v>0</v>
      </c>
      <c r="C141" s="27">
        <f>#VALUE!</f>
        <v>0</v>
      </c>
      <c r="D141" s="27">
        <f>#VALUE!</f>
        <v>0</v>
      </c>
      <c r="E141" s="27">
        <f>#VALUE!</f>
        <v>0</v>
      </c>
      <c r="F141" s="27">
        <f>#VALUE!</f>
        <v>0</v>
      </c>
      <c r="G141" s="17"/>
    </row>
    <row r="142" spans="1:10">
      <c r="A142" s="4" t="s">
        <v>198</v>
      </c>
      <c r="B142" s="27">
        <f>#VALUE!</f>
        <v>0</v>
      </c>
      <c r="C142" s="27">
        <f>#VALUE!</f>
        <v>0</v>
      </c>
      <c r="D142" s="27">
        <f>#VALUE!</f>
        <v>0</v>
      </c>
      <c r="E142" s="27">
        <f>#VALUE!</f>
        <v>0</v>
      </c>
      <c r="F142" s="27">
        <f>#VALUE!</f>
        <v>0</v>
      </c>
      <c r="G142" s="17"/>
    </row>
    <row r="144" spans="1:10" ht="21" customHeight="1">
      <c r="A144" s="1" t="s">
        <v>199</v>
      </c>
    </row>
    <row r="145" spans="1:9">
      <c r="A145" s="2" t="s">
        <v>200</v>
      </c>
    </row>
    <row r="147" spans="1:9">
      <c r="B147" s="15" t="s">
        <v>143</v>
      </c>
      <c r="C147" s="15" t="s">
        <v>144</v>
      </c>
      <c r="D147" s="15" t="s">
        <v>145</v>
      </c>
      <c r="E147" s="15" t="s">
        <v>146</v>
      </c>
      <c r="F147" s="15" t="s">
        <v>147</v>
      </c>
      <c r="G147" s="15" t="s">
        <v>148</v>
      </c>
      <c r="H147" s="15" t="s">
        <v>149</v>
      </c>
    </row>
    <row r="148" spans="1:9">
      <c r="A148" s="4" t="s">
        <v>201</v>
      </c>
      <c r="B148" s="22">
        <f>#VALUE!</f>
        <v>0</v>
      </c>
      <c r="C148" s="22">
        <f>#VALUE!</f>
        <v>0</v>
      </c>
      <c r="D148" s="22">
        <f>#VALUE!</f>
        <v>0</v>
      </c>
      <c r="E148" s="22">
        <f>#VALUE!</f>
        <v>0</v>
      </c>
      <c r="F148" s="22">
        <f>#VALUE!</f>
        <v>0</v>
      </c>
      <c r="G148" s="22">
        <f>#VALUE!</f>
        <v>0</v>
      </c>
      <c r="H148" s="22">
        <f>#VALUE!</f>
        <v>0</v>
      </c>
      <c r="I148" s="17"/>
    </row>
    <row r="150" spans="1:9" ht="21" customHeight="1">
      <c r="A150" s="1" t="s">
        <v>202</v>
      </c>
    </row>
    <row r="152" spans="1:9">
      <c r="B152" s="15" t="s">
        <v>203</v>
      </c>
    </row>
    <row r="153" spans="1:9">
      <c r="A153" s="29" t="s">
        <v>204</v>
      </c>
      <c r="B153" s="18"/>
      <c r="C153" s="17"/>
    </row>
    <row r="154" spans="1:9">
      <c r="A154" s="4" t="s">
        <v>174</v>
      </c>
      <c r="B154" s="22">
        <f>#VALUE!</f>
        <v>0</v>
      </c>
      <c r="C154" s="17"/>
    </row>
    <row r="155" spans="1:9">
      <c r="A155" s="4" t="s">
        <v>205</v>
      </c>
      <c r="B155" s="22">
        <f>#VALUE!</f>
        <v>0</v>
      </c>
      <c r="C155" s="17"/>
    </row>
    <row r="156" spans="1:9">
      <c r="A156" s="4" t="s">
        <v>206</v>
      </c>
      <c r="B156" s="22">
        <f>#VALUE!</f>
        <v>0</v>
      </c>
      <c r="C156" s="17"/>
    </row>
    <row r="157" spans="1:9">
      <c r="A157" s="29" t="s">
        <v>207</v>
      </c>
      <c r="B157" s="18"/>
      <c r="C157" s="17"/>
    </row>
    <row r="158" spans="1:9">
      <c r="A158" s="4" t="s">
        <v>175</v>
      </c>
      <c r="B158" s="22">
        <f>#VALUE!</f>
        <v>0</v>
      </c>
      <c r="C158" s="17"/>
    </row>
    <row r="159" spans="1:9">
      <c r="A159" s="4" t="s">
        <v>208</v>
      </c>
      <c r="B159" s="22">
        <f>#VALUE!</f>
        <v>0</v>
      </c>
      <c r="C159" s="17"/>
    </row>
    <row r="160" spans="1:9">
      <c r="A160" s="4" t="s">
        <v>209</v>
      </c>
      <c r="B160" s="22">
        <f>#VALUE!</f>
        <v>0</v>
      </c>
      <c r="C160" s="17"/>
    </row>
    <row r="161" spans="1:3">
      <c r="A161" s="29" t="s">
        <v>210</v>
      </c>
      <c r="B161" s="18"/>
      <c r="C161" s="17"/>
    </row>
    <row r="162" spans="1:3">
      <c r="A162" s="4" t="s">
        <v>211</v>
      </c>
      <c r="B162" s="22">
        <f>#VALUE!</f>
        <v>0</v>
      </c>
      <c r="C162" s="17"/>
    </row>
    <row r="163" spans="1:3">
      <c r="A163" s="4" t="s">
        <v>212</v>
      </c>
      <c r="B163" s="22">
        <f>#VALUE!</f>
        <v>0</v>
      </c>
      <c r="C163" s="17"/>
    </row>
    <row r="164" spans="1:3">
      <c r="A164" s="4" t="s">
        <v>213</v>
      </c>
      <c r="B164" s="22">
        <f>#VALUE!</f>
        <v>0</v>
      </c>
      <c r="C164" s="17"/>
    </row>
    <row r="165" spans="1:3">
      <c r="A165" s="29" t="s">
        <v>214</v>
      </c>
      <c r="B165" s="18"/>
      <c r="C165" s="17"/>
    </row>
    <row r="166" spans="1:3">
      <c r="A166" s="4" t="s">
        <v>176</v>
      </c>
      <c r="B166" s="22">
        <f>#VALUE!</f>
        <v>0</v>
      </c>
      <c r="C166" s="17"/>
    </row>
    <row r="167" spans="1:3">
      <c r="A167" s="4" t="s">
        <v>215</v>
      </c>
      <c r="B167" s="22">
        <f>#VALUE!</f>
        <v>0</v>
      </c>
      <c r="C167" s="17"/>
    </row>
    <row r="168" spans="1:3">
      <c r="A168" s="4" t="s">
        <v>216</v>
      </c>
      <c r="B168" s="22">
        <f>#VALUE!</f>
        <v>0</v>
      </c>
      <c r="C168" s="17"/>
    </row>
    <row r="169" spans="1:3">
      <c r="A169" s="29" t="s">
        <v>217</v>
      </c>
      <c r="B169" s="18"/>
      <c r="C169" s="17"/>
    </row>
    <row r="170" spans="1:3">
      <c r="A170" s="4" t="s">
        <v>177</v>
      </c>
      <c r="B170" s="22">
        <f>#VALUE!</f>
        <v>0</v>
      </c>
      <c r="C170" s="17"/>
    </row>
    <row r="171" spans="1:3">
      <c r="A171" s="4" t="s">
        <v>218</v>
      </c>
      <c r="B171" s="22">
        <f>#VALUE!</f>
        <v>0</v>
      </c>
      <c r="C171" s="17"/>
    </row>
    <row r="172" spans="1:3">
      <c r="A172" s="4" t="s">
        <v>219</v>
      </c>
      <c r="B172" s="22">
        <f>#VALUE!</f>
        <v>0</v>
      </c>
      <c r="C172" s="17"/>
    </row>
    <row r="173" spans="1:3">
      <c r="A173" s="29" t="s">
        <v>220</v>
      </c>
      <c r="B173" s="18"/>
      <c r="C173" s="17"/>
    </row>
    <row r="174" spans="1:3">
      <c r="A174" s="4" t="s">
        <v>221</v>
      </c>
      <c r="B174" s="22">
        <f>#VALUE!</f>
        <v>0</v>
      </c>
      <c r="C174" s="17"/>
    </row>
    <row r="175" spans="1:3">
      <c r="A175" s="4" t="s">
        <v>222</v>
      </c>
      <c r="B175" s="22">
        <f>#VALUE!</f>
        <v>0</v>
      </c>
      <c r="C175" s="17"/>
    </row>
    <row r="176" spans="1:3">
      <c r="A176" s="4" t="s">
        <v>223</v>
      </c>
      <c r="B176" s="22">
        <f>#VALUE!</f>
        <v>0</v>
      </c>
      <c r="C176" s="17"/>
    </row>
    <row r="177" spans="1:3">
      <c r="A177" s="29" t="s">
        <v>224</v>
      </c>
      <c r="B177" s="18"/>
      <c r="C177" s="17"/>
    </row>
    <row r="178" spans="1:3">
      <c r="A178" s="4" t="s">
        <v>178</v>
      </c>
      <c r="B178" s="22">
        <f>#VALUE!</f>
        <v>0</v>
      </c>
      <c r="C178" s="17"/>
    </row>
    <row r="179" spans="1:3">
      <c r="A179" s="4" t="s">
        <v>225</v>
      </c>
      <c r="B179" s="22">
        <f>#VALUE!</f>
        <v>0</v>
      </c>
      <c r="C179" s="17"/>
    </row>
    <row r="180" spans="1:3">
      <c r="A180" s="4" t="s">
        <v>226</v>
      </c>
      <c r="B180" s="22">
        <f>#VALUE!</f>
        <v>0</v>
      </c>
      <c r="C180" s="17"/>
    </row>
    <row r="181" spans="1:3">
      <c r="A181" s="29" t="s">
        <v>227</v>
      </c>
      <c r="B181" s="18"/>
      <c r="C181" s="17"/>
    </row>
    <row r="182" spans="1:3">
      <c r="A182" s="4" t="s">
        <v>179</v>
      </c>
      <c r="B182" s="22">
        <f>#VALUE!</f>
        <v>0</v>
      </c>
      <c r="C182" s="17"/>
    </row>
    <row r="183" spans="1:3">
      <c r="A183" s="29" t="s">
        <v>228</v>
      </c>
      <c r="B183" s="18"/>
      <c r="C183" s="17"/>
    </row>
    <row r="184" spans="1:3">
      <c r="A184" s="4" t="s">
        <v>195</v>
      </c>
      <c r="B184" s="22">
        <f>#VALUE!</f>
        <v>0</v>
      </c>
      <c r="C184" s="17"/>
    </row>
    <row r="185" spans="1:3">
      <c r="A185" s="29" t="s">
        <v>229</v>
      </c>
      <c r="B185" s="18"/>
      <c r="C185" s="17"/>
    </row>
    <row r="186" spans="1:3">
      <c r="A186" s="4" t="s">
        <v>180</v>
      </c>
      <c r="B186" s="22">
        <f>#VALUE!</f>
        <v>0</v>
      </c>
      <c r="C186" s="17"/>
    </row>
    <row r="187" spans="1:3">
      <c r="A187" s="4" t="s">
        <v>230</v>
      </c>
      <c r="B187" s="22">
        <f>#VALUE!</f>
        <v>0</v>
      </c>
      <c r="C187" s="17"/>
    </row>
    <row r="188" spans="1:3">
      <c r="A188" s="4" t="s">
        <v>231</v>
      </c>
      <c r="B188" s="22">
        <f>#VALUE!</f>
        <v>0</v>
      </c>
      <c r="C188" s="17"/>
    </row>
    <row r="189" spans="1:3">
      <c r="A189" s="29" t="s">
        <v>232</v>
      </c>
      <c r="B189" s="18"/>
      <c r="C189" s="17"/>
    </row>
    <row r="190" spans="1:3">
      <c r="A190" s="4" t="s">
        <v>181</v>
      </c>
      <c r="B190" s="22">
        <f>#VALUE!</f>
        <v>0</v>
      </c>
      <c r="C190" s="17"/>
    </row>
    <row r="191" spans="1:3">
      <c r="A191" s="4" t="s">
        <v>233</v>
      </c>
      <c r="B191" s="22">
        <f>#VALUE!</f>
        <v>0</v>
      </c>
      <c r="C191" s="17"/>
    </row>
    <row r="192" spans="1:3">
      <c r="A192" s="4" t="s">
        <v>234</v>
      </c>
      <c r="B192" s="22">
        <f>#VALUE!</f>
        <v>0</v>
      </c>
      <c r="C192" s="17"/>
    </row>
    <row r="193" spans="1:3">
      <c r="A193" s="29" t="s">
        <v>235</v>
      </c>
      <c r="B193" s="18"/>
      <c r="C193" s="17"/>
    </row>
    <row r="194" spans="1:3">
      <c r="A194" s="4" t="s">
        <v>182</v>
      </c>
      <c r="B194" s="22">
        <f>#VALUE!</f>
        <v>0</v>
      </c>
      <c r="C194" s="17"/>
    </row>
    <row r="195" spans="1:3">
      <c r="A195" s="4" t="s">
        <v>236</v>
      </c>
      <c r="B195" s="22">
        <f>#VALUE!</f>
        <v>0</v>
      </c>
      <c r="C195" s="17"/>
    </row>
    <row r="196" spans="1:3">
      <c r="A196" s="4" t="s">
        <v>237</v>
      </c>
      <c r="B196" s="22">
        <f>#VALUE!</f>
        <v>0</v>
      </c>
      <c r="C196" s="17"/>
    </row>
    <row r="197" spans="1:3">
      <c r="A197" s="29" t="s">
        <v>238</v>
      </c>
      <c r="B197" s="18"/>
      <c r="C197" s="17"/>
    </row>
    <row r="198" spans="1:3">
      <c r="A198" s="4" t="s">
        <v>183</v>
      </c>
      <c r="B198" s="22">
        <f>#VALUE!</f>
        <v>0</v>
      </c>
      <c r="C198" s="17"/>
    </row>
    <row r="199" spans="1:3">
      <c r="A199" s="4" t="s">
        <v>239</v>
      </c>
      <c r="B199" s="22">
        <f>#VALUE!</f>
        <v>0</v>
      </c>
      <c r="C199" s="17"/>
    </row>
    <row r="200" spans="1:3">
      <c r="A200" s="29" t="s">
        <v>240</v>
      </c>
      <c r="B200" s="18"/>
      <c r="C200" s="17"/>
    </row>
    <row r="201" spans="1:3">
      <c r="A201" s="4" t="s">
        <v>196</v>
      </c>
      <c r="B201" s="22">
        <f>#VALUE!</f>
        <v>0</v>
      </c>
      <c r="C201" s="17"/>
    </row>
    <row r="202" spans="1:3">
      <c r="A202" s="4" t="s">
        <v>241</v>
      </c>
      <c r="B202" s="22">
        <f>#VALUE!</f>
        <v>0</v>
      </c>
      <c r="C202" s="17"/>
    </row>
    <row r="203" spans="1:3">
      <c r="A203" s="29" t="s">
        <v>242</v>
      </c>
      <c r="B203" s="18"/>
      <c r="C203" s="17"/>
    </row>
    <row r="204" spans="1:3">
      <c r="A204" s="4" t="s">
        <v>243</v>
      </c>
      <c r="B204" s="22">
        <f>#VALUE!</f>
        <v>0</v>
      </c>
      <c r="C204" s="17"/>
    </row>
    <row r="205" spans="1:3">
      <c r="A205" s="4" t="s">
        <v>244</v>
      </c>
      <c r="B205" s="22">
        <f>#VALUE!</f>
        <v>0</v>
      </c>
      <c r="C205" s="17"/>
    </row>
    <row r="206" spans="1:3">
      <c r="A206" s="4" t="s">
        <v>245</v>
      </c>
      <c r="B206" s="22">
        <f>#VALUE!</f>
        <v>0</v>
      </c>
      <c r="C206" s="17"/>
    </row>
    <row r="207" spans="1:3">
      <c r="A207" s="29" t="s">
        <v>246</v>
      </c>
      <c r="B207" s="18"/>
      <c r="C207" s="17"/>
    </row>
    <row r="208" spans="1:3">
      <c r="A208" s="4" t="s">
        <v>247</v>
      </c>
      <c r="B208" s="22">
        <f>#VALUE!</f>
        <v>0</v>
      </c>
      <c r="C208" s="17"/>
    </row>
    <row r="209" spans="1:3">
      <c r="A209" s="4" t="s">
        <v>248</v>
      </c>
      <c r="B209" s="22">
        <f>#VALUE!</f>
        <v>0</v>
      </c>
      <c r="C209" s="17"/>
    </row>
    <row r="210" spans="1:3">
      <c r="A210" s="4" t="s">
        <v>249</v>
      </c>
      <c r="B210" s="22">
        <f>#VALUE!</f>
        <v>0</v>
      </c>
      <c r="C210" s="17"/>
    </row>
    <row r="211" spans="1:3">
      <c r="A211" s="29" t="s">
        <v>250</v>
      </c>
      <c r="B211" s="18"/>
      <c r="C211" s="17"/>
    </row>
    <row r="212" spans="1:3">
      <c r="A212" s="4" t="s">
        <v>251</v>
      </c>
      <c r="B212" s="22">
        <f>#VALUE!</f>
        <v>0</v>
      </c>
      <c r="C212" s="17"/>
    </row>
    <row r="213" spans="1:3">
      <c r="A213" s="4" t="s">
        <v>252</v>
      </c>
      <c r="B213" s="22">
        <f>#VALUE!</f>
        <v>0</v>
      </c>
      <c r="C213" s="17"/>
    </row>
    <row r="214" spans="1:3">
      <c r="A214" s="4" t="s">
        <v>253</v>
      </c>
      <c r="B214" s="22">
        <f>#VALUE!</f>
        <v>0</v>
      </c>
      <c r="C214" s="17"/>
    </row>
    <row r="215" spans="1:3">
      <c r="A215" s="29" t="s">
        <v>254</v>
      </c>
      <c r="B215" s="18"/>
      <c r="C215" s="17"/>
    </row>
    <row r="216" spans="1:3">
      <c r="A216" s="4" t="s">
        <v>255</v>
      </c>
      <c r="B216" s="22">
        <f>#VALUE!</f>
        <v>0</v>
      </c>
      <c r="C216" s="17"/>
    </row>
    <row r="217" spans="1:3">
      <c r="A217" s="4" t="s">
        <v>256</v>
      </c>
      <c r="B217" s="22">
        <f>#VALUE!</f>
        <v>0</v>
      </c>
      <c r="C217" s="17"/>
    </row>
    <row r="218" spans="1:3">
      <c r="A218" s="4" t="s">
        <v>257</v>
      </c>
      <c r="B218" s="22">
        <f>#VALUE!</f>
        <v>0</v>
      </c>
      <c r="C218" s="17"/>
    </row>
    <row r="219" spans="1:3">
      <c r="A219" s="29" t="s">
        <v>258</v>
      </c>
      <c r="B219" s="18"/>
      <c r="C219" s="17"/>
    </row>
    <row r="220" spans="1:3">
      <c r="A220" s="4" t="s">
        <v>259</v>
      </c>
      <c r="B220" s="22">
        <f>#VALUE!</f>
        <v>0</v>
      </c>
      <c r="C220" s="17"/>
    </row>
    <row r="221" spans="1:3">
      <c r="A221" s="4" t="s">
        <v>260</v>
      </c>
      <c r="B221" s="22">
        <f>#VALUE!</f>
        <v>0</v>
      </c>
      <c r="C221" s="17"/>
    </row>
    <row r="222" spans="1:3">
      <c r="A222" s="4" t="s">
        <v>261</v>
      </c>
      <c r="B222" s="22">
        <f>#VALUE!</f>
        <v>0</v>
      </c>
      <c r="C222" s="17"/>
    </row>
    <row r="223" spans="1:3">
      <c r="A223" s="29" t="s">
        <v>262</v>
      </c>
      <c r="B223" s="18"/>
      <c r="C223" s="17"/>
    </row>
    <row r="224" spans="1:3">
      <c r="A224" s="4" t="s">
        <v>184</v>
      </c>
      <c r="B224" s="22">
        <f>#VALUE!</f>
        <v>0</v>
      </c>
      <c r="C224" s="17"/>
    </row>
    <row r="225" spans="1:3">
      <c r="A225" s="4" t="s">
        <v>263</v>
      </c>
      <c r="B225" s="22">
        <f>#VALUE!</f>
        <v>0</v>
      </c>
      <c r="C225" s="17"/>
    </row>
    <row r="226" spans="1:3">
      <c r="A226" s="4" t="s">
        <v>264</v>
      </c>
      <c r="B226" s="22">
        <f>#VALUE!</f>
        <v>0</v>
      </c>
      <c r="C226" s="17"/>
    </row>
    <row r="227" spans="1:3">
      <c r="A227" s="29" t="s">
        <v>265</v>
      </c>
      <c r="B227" s="18"/>
      <c r="C227" s="17"/>
    </row>
    <row r="228" spans="1:3">
      <c r="A228" s="4" t="s">
        <v>185</v>
      </c>
      <c r="B228" s="22">
        <f>#VALUE!</f>
        <v>0</v>
      </c>
      <c r="C228" s="17"/>
    </row>
    <row r="229" spans="1:3">
      <c r="A229" s="4" t="s">
        <v>266</v>
      </c>
      <c r="B229" s="22">
        <f>#VALUE!</f>
        <v>0</v>
      </c>
      <c r="C229" s="17"/>
    </row>
    <row r="230" spans="1:3">
      <c r="A230" s="29" t="s">
        <v>267</v>
      </c>
      <c r="B230" s="18"/>
      <c r="C230" s="17"/>
    </row>
    <row r="231" spans="1:3">
      <c r="A231" s="4" t="s">
        <v>186</v>
      </c>
      <c r="B231" s="22">
        <f>#VALUE!</f>
        <v>0</v>
      </c>
      <c r="C231" s="17"/>
    </row>
    <row r="232" spans="1:3">
      <c r="A232" s="4" t="s">
        <v>268</v>
      </c>
      <c r="B232" s="22">
        <f>#VALUE!</f>
        <v>0</v>
      </c>
      <c r="C232" s="17"/>
    </row>
    <row r="233" spans="1:3">
      <c r="A233" s="4" t="s">
        <v>269</v>
      </c>
      <c r="B233" s="22">
        <f>#VALUE!</f>
        <v>0</v>
      </c>
      <c r="C233" s="17"/>
    </row>
    <row r="234" spans="1:3">
      <c r="A234" s="29" t="s">
        <v>270</v>
      </c>
      <c r="B234" s="18"/>
      <c r="C234" s="17"/>
    </row>
    <row r="235" spans="1:3">
      <c r="A235" s="4" t="s">
        <v>187</v>
      </c>
      <c r="B235" s="22">
        <f>#VALUE!</f>
        <v>0</v>
      </c>
      <c r="C235" s="17"/>
    </row>
    <row r="236" spans="1:3">
      <c r="A236" s="4" t="s">
        <v>271</v>
      </c>
      <c r="B236" s="22">
        <f>#VALUE!</f>
        <v>0</v>
      </c>
      <c r="C236" s="17"/>
    </row>
    <row r="237" spans="1:3">
      <c r="A237" s="4" t="s">
        <v>272</v>
      </c>
      <c r="B237" s="22">
        <f>#VALUE!</f>
        <v>0</v>
      </c>
      <c r="C237" s="17"/>
    </row>
    <row r="238" spans="1:3">
      <c r="A238" s="29" t="s">
        <v>273</v>
      </c>
      <c r="B238" s="18"/>
      <c r="C238" s="17"/>
    </row>
    <row r="239" spans="1:3">
      <c r="A239" s="4" t="s">
        <v>188</v>
      </c>
      <c r="B239" s="22">
        <f>#VALUE!</f>
        <v>0</v>
      </c>
      <c r="C239" s="17"/>
    </row>
    <row r="240" spans="1:3">
      <c r="A240" s="4" t="s">
        <v>274</v>
      </c>
      <c r="B240" s="22">
        <f>#VALUE!</f>
        <v>0</v>
      </c>
      <c r="C240" s="17"/>
    </row>
    <row r="241" spans="1:4">
      <c r="A241" s="29" t="s">
        <v>275</v>
      </c>
      <c r="B241" s="18"/>
      <c r="C241" s="17"/>
    </row>
    <row r="242" spans="1:4">
      <c r="A242" s="4" t="s">
        <v>189</v>
      </c>
      <c r="B242" s="22">
        <f>#VALUE!</f>
        <v>0</v>
      </c>
      <c r="C242" s="17"/>
    </row>
    <row r="243" spans="1:4">
      <c r="A243" s="4" t="s">
        <v>276</v>
      </c>
      <c r="B243" s="22">
        <f>#VALUE!</f>
        <v>0</v>
      </c>
      <c r="C243" s="17"/>
    </row>
    <row r="244" spans="1:4">
      <c r="A244" s="29" t="s">
        <v>277</v>
      </c>
      <c r="B244" s="18"/>
      <c r="C244" s="17"/>
    </row>
    <row r="245" spans="1:4">
      <c r="A245" s="4" t="s">
        <v>197</v>
      </c>
      <c r="B245" s="22">
        <f>#VALUE!</f>
        <v>0</v>
      </c>
      <c r="C245" s="17"/>
    </row>
    <row r="246" spans="1:4">
      <c r="A246" s="4" t="s">
        <v>278</v>
      </c>
      <c r="B246" s="22">
        <f>#VALUE!</f>
        <v>0</v>
      </c>
      <c r="C246" s="17"/>
    </row>
    <row r="247" spans="1:4">
      <c r="A247" s="29" t="s">
        <v>279</v>
      </c>
      <c r="B247" s="18"/>
      <c r="C247" s="17"/>
    </row>
    <row r="248" spans="1:4">
      <c r="A248" s="4" t="s">
        <v>198</v>
      </c>
      <c r="B248" s="22">
        <f>#VALUE!</f>
        <v>0</v>
      </c>
      <c r="C248" s="17"/>
    </row>
    <row r="249" spans="1:4">
      <c r="A249" s="4" t="s">
        <v>280</v>
      </c>
      <c r="B249" s="22">
        <f>#VALUE!</f>
        <v>0</v>
      </c>
      <c r="C249" s="17"/>
    </row>
    <row r="251" spans="1:4" ht="21" customHeight="1">
      <c r="A251" s="1" t="s">
        <v>281</v>
      </c>
    </row>
    <row r="252" spans="1:4">
      <c r="A252" s="2" t="s">
        <v>282</v>
      </c>
    </row>
    <row r="254" spans="1:4">
      <c r="B254" s="15" t="s">
        <v>283</v>
      </c>
      <c r="C254" s="15" t="s">
        <v>284</v>
      </c>
    </row>
    <row r="255" spans="1:4">
      <c r="A255" s="4" t="s">
        <v>174</v>
      </c>
      <c r="B255" s="22">
        <f>#VALUE!</f>
        <v>0</v>
      </c>
      <c r="C255" s="22">
        <f>#VALUE!</f>
        <v>0</v>
      </c>
      <c r="D255" s="17"/>
    </row>
    <row r="256" spans="1:4">
      <c r="A256" s="4" t="s">
        <v>175</v>
      </c>
      <c r="B256" s="22">
        <f>#VALUE!</f>
        <v>0</v>
      </c>
      <c r="C256" s="22">
        <f>#VALUE!</f>
        <v>0</v>
      </c>
      <c r="D256" s="17"/>
    </row>
    <row r="257" spans="1:4">
      <c r="A257" s="4" t="s">
        <v>211</v>
      </c>
      <c r="B257" s="25"/>
      <c r="C257" s="22">
        <f>#VALUE!</f>
        <v>0</v>
      </c>
      <c r="D257" s="17"/>
    </row>
    <row r="258" spans="1:4">
      <c r="A258" s="4" t="s">
        <v>176</v>
      </c>
      <c r="B258" s="22">
        <f>#VALUE!</f>
        <v>0</v>
      </c>
      <c r="C258" s="22">
        <f>#VALUE!</f>
        <v>0</v>
      </c>
      <c r="D258" s="17"/>
    </row>
    <row r="259" spans="1:4">
      <c r="A259" s="4" t="s">
        <v>177</v>
      </c>
      <c r="B259" s="22">
        <f>#VALUE!</f>
        <v>0</v>
      </c>
      <c r="C259" s="22">
        <f>#VALUE!</f>
        <v>0</v>
      </c>
      <c r="D259" s="17"/>
    </row>
    <row r="260" spans="1:4">
      <c r="A260" s="4" t="s">
        <v>221</v>
      </c>
      <c r="B260" s="25"/>
      <c r="C260" s="22">
        <f>#VALUE!</f>
        <v>0</v>
      </c>
      <c r="D260" s="17"/>
    </row>
    <row r="261" spans="1:4">
      <c r="A261" s="4" t="s">
        <v>178</v>
      </c>
      <c r="B261" s="22">
        <f>#VALUE!</f>
        <v>0</v>
      </c>
      <c r="C261" s="22">
        <f>#VALUE!</f>
        <v>0</v>
      </c>
      <c r="D261" s="17"/>
    </row>
    <row r="262" spans="1:4">
      <c r="A262" s="4" t="s">
        <v>179</v>
      </c>
      <c r="B262" s="22">
        <f>#VALUE!</f>
        <v>0</v>
      </c>
      <c r="C262" s="22">
        <f>#VALUE!</f>
        <v>0</v>
      </c>
      <c r="D262" s="17"/>
    </row>
    <row r="263" spans="1:4">
      <c r="A263" s="4" t="s">
        <v>195</v>
      </c>
      <c r="B263" s="22">
        <f>#VALUE!</f>
        <v>0</v>
      </c>
      <c r="C263" s="22">
        <f>#VALUE!</f>
        <v>0</v>
      </c>
      <c r="D263" s="17"/>
    </row>
    <row r="264" spans="1:4">
      <c r="A264" s="4" t="s">
        <v>180</v>
      </c>
      <c r="B264" s="22">
        <f>#VALUE!</f>
        <v>0</v>
      </c>
      <c r="C264" s="22">
        <f>#VALUE!</f>
        <v>0</v>
      </c>
      <c r="D264" s="17"/>
    </row>
    <row r="265" spans="1:4">
      <c r="A265" s="4" t="s">
        <v>181</v>
      </c>
      <c r="B265" s="22">
        <f>#VALUE!</f>
        <v>0</v>
      </c>
      <c r="C265" s="22">
        <f>#VALUE!</f>
        <v>0</v>
      </c>
      <c r="D265" s="17"/>
    </row>
    <row r="266" spans="1:4">
      <c r="A266" s="4" t="s">
        <v>182</v>
      </c>
      <c r="B266" s="22">
        <f>#VALUE!</f>
        <v>0</v>
      </c>
      <c r="C266" s="22">
        <f>#VALUE!</f>
        <v>0</v>
      </c>
      <c r="D266" s="17"/>
    </row>
    <row r="267" spans="1:4">
      <c r="A267" s="4" t="s">
        <v>183</v>
      </c>
      <c r="B267" s="22">
        <f>#VALUE!</f>
        <v>0</v>
      </c>
      <c r="C267" s="22">
        <f>#VALUE!</f>
        <v>0</v>
      </c>
      <c r="D267" s="17"/>
    </row>
    <row r="268" spans="1:4">
      <c r="A268" s="4" t="s">
        <v>196</v>
      </c>
      <c r="B268" s="22">
        <f>#VALUE!</f>
        <v>0</v>
      </c>
      <c r="C268" s="22">
        <f>#VALUE!</f>
        <v>0</v>
      </c>
      <c r="D268" s="17"/>
    </row>
    <row r="269" spans="1:4">
      <c r="A269" s="4" t="s">
        <v>243</v>
      </c>
      <c r="B269" s="22">
        <f>#VALUE!</f>
        <v>0</v>
      </c>
      <c r="C269" s="22">
        <f>#VALUE!</f>
        <v>0</v>
      </c>
      <c r="D269" s="17"/>
    </row>
    <row r="270" spans="1:4">
      <c r="A270" s="4" t="s">
        <v>247</v>
      </c>
      <c r="B270" s="22">
        <f>#VALUE!</f>
        <v>0</v>
      </c>
      <c r="C270" s="22">
        <f>#VALUE!</f>
        <v>0</v>
      </c>
      <c r="D270" s="17"/>
    </row>
    <row r="271" spans="1:4">
      <c r="A271" s="4" t="s">
        <v>251</v>
      </c>
      <c r="B271" s="22">
        <f>#VALUE!</f>
        <v>0</v>
      </c>
      <c r="C271" s="22">
        <f>#VALUE!</f>
        <v>0</v>
      </c>
      <c r="D271" s="17"/>
    </row>
    <row r="272" spans="1:4">
      <c r="A272" s="4" t="s">
        <v>255</v>
      </c>
      <c r="B272" s="22">
        <f>#VALUE!</f>
        <v>0</v>
      </c>
      <c r="C272" s="22">
        <f>#VALUE!</f>
        <v>0</v>
      </c>
      <c r="D272" s="17"/>
    </row>
    <row r="273" spans="1:8">
      <c r="A273" s="4" t="s">
        <v>259</v>
      </c>
      <c r="B273" s="22">
        <f>#VALUE!</f>
        <v>0</v>
      </c>
      <c r="C273" s="22">
        <f>#VALUE!</f>
        <v>0</v>
      </c>
      <c r="D273" s="17"/>
    </row>
    <row r="275" spans="1:8" ht="21" customHeight="1">
      <c r="A275" s="1" t="s">
        <v>285</v>
      </c>
    </row>
    <row r="276" spans="1:8">
      <c r="A276" s="2" t="s">
        <v>286</v>
      </c>
    </row>
    <row r="277" spans="1:8">
      <c r="A277" s="2" t="s">
        <v>287</v>
      </c>
    </row>
    <row r="278" spans="1:8">
      <c r="A278" s="2" t="s">
        <v>288</v>
      </c>
    </row>
    <row r="280" spans="1:8">
      <c r="B280" s="15" t="s">
        <v>289</v>
      </c>
      <c r="C280" s="15" t="s">
        <v>290</v>
      </c>
      <c r="D280" s="15" t="s">
        <v>291</v>
      </c>
      <c r="E280" s="15" t="s">
        <v>292</v>
      </c>
      <c r="F280" s="15" t="s">
        <v>293</v>
      </c>
      <c r="G280" s="15" t="s">
        <v>294</v>
      </c>
    </row>
    <row r="281" spans="1:8">
      <c r="A281" s="29" t="s">
        <v>204</v>
      </c>
      <c r="B281" s="18"/>
      <c r="C281" s="18"/>
      <c r="D281" s="18"/>
      <c r="E281" s="18"/>
      <c r="F281" s="18"/>
      <c r="G281" s="18"/>
      <c r="H281" s="17"/>
    </row>
    <row r="282" spans="1:8">
      <c r="A282" s="4" t="s">
        <v>174</v>
      </c>
      <c r="B282" s="22">
        <f>#VALUE!</f>
        <v>0</v>
      </c>
      <c r="C282" s="25"/>
      <c r="D282" s="25"/>
      <c r="E282" s="20">
        <f>#VALUE!</f>
        <v>0</v>
      </c>
      <c r="F282" s="25"/>
      <c r="G282" s="25"/>
      <c r="H282" s="17"/>
    </row>
    <row r="283" spans="1:8">
      <c r="A283" s="4" t="s">
        <v>205</v>
      </c>
      <c r="B283" s="22">
        <f>#VALUE!</f>
        <v>0</v>
      </c>
      <c r="C283" s="25"/>
      <c r="D283" s="25"/>
      <c r="E283" s="20">
        <f>#VALUE!</f>
        <v>0</v>
      </c>
      <c r="F283" s="25"/>
      <c r="G283" s="25"/>
      <c r="H283" s="17"/>
    </row>
    <row r="284" spans="1:8">
      <c r="A284" s="4" t="s">
        <v>206</v>
      </c>
      <c r="B284" s="22">
        <f>#VALUE!</f>
        <v>0</v>
      </c>
      <c r="C284" s="25"/>
      <c r="D284" s="25"/>
      <c r="E284" s="20">
        <f>#VALUE!</f>
        <v>0</v>
      </c>
      <c r="F284" s="25"/>
      <c r="G284" s="25"/>
      <c r="H284" s="17"/>
    </row>
    <row r="285" spans="1:8">
      <c r="A285" s="29" t="s">
        <v>207</v>
      </c>
      <c r="B285" s="18"/>
      <c r="C285" s="18"/>
      <c r="D285" s="18"/>
      <c r="E285" s="18"/>
      <c r="F285" s="18"/>
      <c r="G285" s="18"/>
      <c r="H285" s="17"/>
    </row>
    <row r="286" spans="1:8">
      <c r="A286" s="4" t="s">
        <v>175</v>
      </c>
      <c r="B286" s="22">
        <f>#VALUE!</f>
        <v>0</v>
      </c>
      <c r="C286" s="22">
        <f>#VALUE!</f>
        <v>0</v>
      </c>
      <c r="D286" s="25"/>
      <c r="E286" s="20">
        <f>#VALUE!</f>
        <v>0</v>
      </c>
      <c r="F286" s="25"/>
      <c r="G286" s="25"/>
      <c r="H286" s="17"/>
    </row>
    <row r="287" spans="1:8">
      <c r="A287" s="4" t="s">
        <v>208</v>
      </c>
      <c r="B287" s="22">
        <f>#VALUE!</f>
        <v>0</v>
      </c>
      <c r="C287" s="22">
        <f>#VALUE!</f>
        <v>0</v>
      </c>
      <c r="D287" s="25"/>
      <c r="E287" s="20">
        <f>#VALUE!</f>
        <v>0</v>
      </c>
      <c r="F287" s="25"/>
      <c r="G287" s="25"/>
      <c r="H287" s="17"/>
    </row>
    <row r="288" spans="1:8">
      <c r="A288" s="4" t="s">
        <v>209</v>
      </c>
      <c r="B288" s="22">
        <f>#VALUE!</f>
        <v>0</v>
      </c>
      <c r="C288" s="22">
        <f>#VALUE!</f>
        <v>0</v>
      </c>
      <c r="D288" s="25"/>
      <c r="E288" s="20">
        <f>#VALUE!</f>
        <v>0</v>
      </c>
      <c r="F288" s="25"/>
      <c r="G288" s="25"/>
      <c r="H288" s="17"/>
    </row>
    <row r="289" spans="1:8">
      <c r="A289" s="29" t="s">
        <v>210</v>
      </c>
      <c r="B289" s="18"/>
      <c r="C289" s="18"/>
      <c r="D289" s="18"/>
      <c r="E289" s="18"/>
      <c r="F289" s="18"/>
      <c r="G289" s="18"/>
      <c r="H289" s="17"/>
    </row>
    <row r="290" spans="1:8">
      <c r="A290" s="4" t="s">
        <v>211</v>
      </c>
      <c r="B290" s="22">
        <f>#VALUE!</f>
        <v>0</v>
      </c>
      <c r="C290" s="25"/>
      <c r="D290" s="25"/>
      <c r="E290" s="20">
        <f>#VALUE!</f>
        <v>0</v>
      </c>
      <c r="F290" s="25"/>
      <c r="G290" s="25"/>
      <c r="H290" s="17"/>
    </row>
    <row r="291" spans="1:8">
      <c r="A291" s="4" t="s">
        <v>212</v>
      </c>
      <c r="B291" s="22">
        <f>#VALUE!</f>
        <v>0</v>
      </c>
      <c r="C291" s="25"/>
      <c r="D291" s="25"/>
      <c r="E291" s="20">
        <f>#VALUE!</f>
        <v>0</v>
      </c>
      <c r="F291" s="25"/>
      <c r="G291" s="25"/>
      <c r="H291" s="17"/>
    </row>
    <row r="292" spans="1:8">
      <c r="A292" s="4" t="s">
        <v>213</v>
      </c>
      <c r="B292" s="22">
        <f>#VALUE!</f>
        <v>0</v>
      </c>
      <c r="C292" s="25"/>
      <c r="D292" s="25"/>
      <c r="E292" s="20">
        <f>#VALUE!</f>
        <v>0</v>
      </c>
      <c r="F292" s="25"/>
      <c r="G292" s="25"/>
      <c r="H292" s="17"/>
    </row>
    <row r="293" spans="1:8">
      <c r="A293" s="29" t="s">
        <v>214</v>
      </c>
      <c r="B293" s="18"/>
      <c r="C293" s="18"/>
      <c r="D293" s="18"/>
      <c r="E293" s="18"/>
      <c r="F293" s="18"/>
      <c r="G293" s="18"/>
      <c r="H293" s="17"/>
    </row>
    <row r="294" spans="1:8">
      <c r="A294" s="4" t="s">
        <v>176</v>
      </c>
      <c r="B294" s="22">
        <f>#VALUE!</f>
        <v>0</v>
      </c>
      <c r="C294" s="25"/>
      <c r="D294" s="25"/>
      <c r="E294" s="20">
        <f>#VALUE!</f>
        <v>0</v>
      </c>
      <c r="F294" s="25"/>
      <c r="G294" s="25"/>
      <c r="H294" s="17"/>
    </row>
    <row r="295" spans="1:8">
      <c r="A295" s="4" t="s">
        <v>215</v>
      </c>
      <c r="B295" s="22">
        <f>#VALUE!</f>
        <v>0</v>
      </c>
      <c r="C295" s="25"/>
      <c r="D295" s="25"/>
      <c r="E295" s="20">
        <f>#VALUE!</f>
        <v>0</v>
      </c>
      <c r="F295" s="25"/>
      <c r="G295" s="25"/>
      <c r="H295" s="17"/>
    </row>
    <row r="296" spans="1:8">
      <c r="A296" s="4" t="s">
        <v>216</v>
      </c>
      <c r="B296" s="22">
        <f>#VALUE!</f>
        <v>0</v>
      </c>
      <c r="C296" s="25"/>
      <c r="D296" s="25"/>
      <c r="E296" s="20">
        <f>#VALUE!</f>
        <v>0</v>
      </c>
      <c r="F296" s="25"/>
      <c r="G296" s="25"/>
      <c r="H296" s="17"/>
    </row>
    <row r="297" spans="1:8">
      <c r="A297" s="29" t="s">
        <v>217</v>
      </c>
      <c r="B297" s="18"/>
      <c r="C297" s="18"/>
      <c r="D297" s="18"/>
      <c r="E297" s="18"/>
      <c r="F297" s="18"/>
      <c r="G297" s="18"/>
      <c r="H297" s="17"/>
    </row>
    <row r="298" spans="1:8">
      <c r="A298" s="4" t="s">
        <v>177</v>
      </c>
      <c r="B298" s="22">
        <f>#VALUE!</f>
        <v>0</v>
      </c>
      <c r="C298" s="22">
        <f>#VALUE!</f>
        <v>0</v>
      </c>
      <c r="D298" s="25"/>
      <c r="E298" s="20">
        <f>#VALUE!</f>
        <v>0</v>
      </c>
      <c r="F298" s="25"/>
      <c r="G298" s="25"/>
      <c r="H298" s="17"/>
    </row>
    <row r="299" spans="1:8">
      <c r="A299" s="4" t="s">
        <v>218</v>
      </c>
      <c r="B299" s="22">
        <f>#VALUE!</f>
        <v>0</v>
      </c>
      <c r="C299" s="22">
        <f>#VALUE!</f>
        <v>0</v>
      </c>
      <c r="D299" s="25"/>
      <c r="E299" s="20">
        <f>#VALUE!</f>
        <v>0</v>
      </c>
      <c r="F299" s="25"/>
      <c r="G299" s="25"/>
      <c r="H299" s="17"/>
    </row>
    <row r="300" spans="1:8">
      <c r="A300" s="4" t="s">
        <v>219</v>
      </c>
      <c r="B300" s="22">
        <f>#VALUE!</f>
        <v>0</v>
      </c>
      <c r="C300" s="22">
        <f>#VALUE!</f>
        <v>0</v>
      </c>
      <c r="D300" s="25"/>
      <c r="E300" s="20">
        <f>#VALUE!</f>
        <v>0</v>
      </c>
      <c r="F300" s="25"/>
      <c r="G300" s="25"/>
      <c r="H300" s="17"/>
    </row>
    <row r="301" spans="1:8">
      <c r="A301" s="29" t="s">
        <v>220</v>
      </c>
      <c r="B301" s="18"/>
      <c r="C301" s="18"/>
      <c r="D301" s="18"/>
      <c r="E301" s="18"/>
      <c r="F301" s="18"/>
      <c r="G301" s="18"/>
      <c r="H301" s="17"/>
    </row>
    <row r="302" spans="1:8">
      <c r="A302" s="4" t="s">
        <v>221</v>
      </c>
      <c r="B302" s="22">
        <f>#VALUE!</f>
        <v>0</v>
      </c>
      <c r="C302" s="25"/>
      <c r="D302" s="25"/>
      <c r="E302" s="20">
        <f>#VALUE!</f>
        <v>0</v>
      </c>
      <c r="F302" s="25"/>
      <c r="G302" s="25"/>
      <c r="H302" s="17"/>
    </row>
    <row r="303" spans="1:8">
      <c r="A303" s="4" t="s">
        <v>222</v>
      </c>
      <c r="B303" s="22">
        <f>#VALUE!</f>
        <v>0</v>
      </c>
      <c r="C303" s="25"/>
      <c r="D303" s="25"/>
      <c r="E303" s="20">
        <f>#VALUE!</f>
        <v>0</v>
      </c>
      <c r="F303" s="25"/>
      <c r="G303" s="25"/>
      <c r="H303" s="17"/>
    </row>
    <row r="304" spans="1:8">
      <c r="A304" s="4" t="s">
        <v>223</v>
      </c>
      <c r="B304" s="22">
        <f>#VALUE!</f>
        <v>0</v>
      </c>
      <c r="C304" s="25"/>
      <c r="D304" s="25"/>
      <c r="E304" s="20">
        <f>#VALUE!</f>
        <v>0</v>
      </c>
      <c r="F304" s="25"/>
      <c r="G304" s="25"/>
      <c r="H304" s="17"/>
    </row>
    <row r="305" spans="1:8">
      <c r="A305" s="29" t="s">
        <v>224</v>
      </c>
      <c r="B305" s="18"/>
      <c r="C305" s="18"/>
      <c r="D305" s="18"/>
      <c r="E305" s="18"/>
      <c r="F305" s="18"/>
      <c r="G305" s="18"/>
      <c r="H305" s="17"/>
    </row>
    <row r="306" spans="1:8">
      <c r="A306" s="4" t="s">
        <v>178</v>
      </c>
      <c r="B306" s="22">
        <f>#VALUE!</f>
        <v>0</v>
      </c>
      <c r="C306" s="22">
        <f>#VALUE!</f>
        <v>0</v>
      </c>
      <c r="D306" s="25"/>
      <c r="E306" s="20">
        <f>#VALUE!</f>
        <v>0</v>
      </c>
      <c r="F306" s="25"/>
      <c r="G306" s="25"/>
      <c r="H306" s="17"/>
    </row>
    <row r="307" spans="1:8">
      <c r="A307" s="4" t="s">
        <v>225</v>
      </c>
      <c r="B307" s="22">
        <f>#VALUE!</f>
        <v>0</v>
      </c>
      <c r="C307" s="22">
        <f>#VALUE!</f>
        <v>0</v>
      </c>
      <c r="D307" s="25"/>
      <c r="E307" s="20">
        <f>#VALUE!</f>
        <v>0</v>
      </c>
      <c r="F307" s="25"/>
      <c r="G307" s="25"/>
      <c r="H307" s="17"/>
    </row>
    <row r="308" spans="1:8">
      <c r="A308" s="4" t="s">
        <v>226</v>
      </c>
      <c r="B308" s="22">
        <f>#VALUE!</f>
        <v>0</v>
      </c>
      <c r="C308" s="22">
        <f>#VALUE!</f>
        <v>0</v>
      </c>
      <c r="D308" s="25"/>
      <c r="E308" s="20">
        <f>#VALUE!</f>
        <v>0</v>
      </c>
      <c r="F308" s="25"/>
      <c r="G308" s="25"/>
      <c r="H308" s="17"/>
    </row>
    <row r="309" spans="1:8">
      <c r="A309" s="29" t="s">
        <v>227</v>
      </c>
      <c r="B309" s="18"/>
      <c r="C309" s="18"/>
      <c r="D309" s="18"/>
      <c r="E309" s="18"/>
      <c r="F309" s="18"/>
      <c r="G309" s="18"/>
      <c r="H309" s="17"/>
    </row>
    <row r="310" spans="1:8">
      <c r="A310" s="4" t="s">
        <v>179</v>
      </c>
      <c r="B310" s="22">
        <f>#VALUE!</f>
        <v>0</v>
      </c>
      <c r="C310" s="22">
        <f>#VALUE!</f>
        <v>0</v>
      </c>
      <c r="D310" s="25"/>
      <c r="E310" s="20">
        <f>#VALUE!</f>
        <v>0</v>
      </c>
      <c r="F310" s="25"/>
      <c r="G310" s="25"/>
      <c r="H310" s="17"/>
    </row>
    <row r="311" spans="1:8">
      <c r="A311" s="29" t="s">
        <v>228</v>
      </c>
      <c r="B311" s="18"/>
      <c r="C311" s="18"/>
      <c r="D311" s="18"/>
      <c r="E311" s="18"/>
      <c r="F311" s="18"/>
      <c r="G311" s="18"/>
      <c r="H311" s="17"/>
    </row>
    <row r="312" spans="1:8">
      <c r="A312" s="4" t="s">
        <v>195</v>
      </c>
      <c r="B312" s="22">
        <f>#VALUE!</f>
        <v>0</v>
      </c>
      <c r="C312" s="22">
        <f>#VALUE!</f>
        <v>0</v>
      </c>
      <c r="D312" s="25"/>
      <c r="E312" s="20">
        <f>#VALUE!</f>
        <v>0</v>
      </c>
      <c r="F312" s="25"/>
      <c r="G312" s="25"/>
      <c r="H312" s="17"/>
    </row>
    <row r="313" spans="1:8">
      <c r="A313" s="29" t="s">
        <v>229</v>
      </c>
      <c r="B313" s="18"/>
      <c r="C313" s="18"/>
      <c r="D313" s="18"/>
      <c r="E313" s="18"/>
      <c r="F313" s="18"/>
      <c r="G313" s="18"/>
      <c r="H313" s="17"/>
    </row>
    <row r="314" spans="1:8">
      <c r="A314" s="4" t="s">
        <v>180</v>
      </c>
      <c r="B314" s="22">
        <f>#VALUE!</f>
        <v>0</v>
      </c>
      <c r="C314" s="22">
        <f>#VALUE!</f>
        <v>0</v>
      </c>
      <c r="D314" s="22">
        <f>#VALUE!</f>
        <v>0</v>
      </c>
      <c r="E314" s="20">
        <f>#VALUE!</f>
        <v>0</v>
      </c>
      <c r="F314" s="25"/>
      <c r="G314" s="25"/>
      <c r="H314" s="17"/>
    </row>
    <row r="315" spans="1:8">
      <c r="A315" s="4" t="s">
        <v>230</v>
      </c>
      <c r="B315" s="22">
        <f>#VALUE!</f>
        <v>0</v>
      </c>
      <c r="C315" s="22">
        <f>#VALUE!</f>
        <v>0</v>
      </c>
      <c r="D315" s="22">
        <f>#VALUE!</f>
        <v>0</v>
      </c>
      <c r="E315" s="20">
        <f>#VALUE!</f>
        <v>0</v>
      </c>
      <c r="F315" s="25"/>
      <c r="G315" s="25"/>
      <c r="H315" s="17"/>
    </row>
    <row r="316" spans="1:8">
      <c r="A316" s="4" t="s">
        <v>231</v>
      </c>
      <c r="B316" s="22">
        <f>#VALUE!</f>
        <v>0</v>
      </c>
      <c r="C316" s="22">
        <f>#VALUE!</f>
        <v>0</v>
      </c>
      <c r="D316" s="22">
        <f>#VALUE!</f>
        <v>0</v>
      </c>
      <c r="E316" s="20">
        <f>#VALUE!</f>
        <v>0</v>
      </c>
      <c r="F316" s="25"/>
      <c r="G316" s="25"/>
      <c r="H316" s="17"/>
    </row>
    <row r="317" spans="1:8">
      <c r="A317" s="29" t="s">
        <v>232</v>
      </c>
      <c r="B317" s="18"/>
      <c r="C317" s="18"/>
      <c r="D317" s="18"/>
      <c r="E317" s="18"/>
      <c r="F317" s="18"/>
      <c r="G317" s="18"/>
      <c r="H317" s="17"/>
    </row>
    <row r="318" spans="1:8">
      <c r="A318" s="4" t="s">
        <v>181</v>
      </c>
      <c r="B318" s="22">
        <f>#VALUE!</f>
        <v>0</v>
      </c>
      <c r="C318" s="22">
        <f>#VALUE!</f>
        <v>0</v>
      </c>
      <c r="D318" s="22">
        <f>#VALUE!</f>
        <v>0</v>
      </c>
      <c r="E318" s="20">
        <f>#VALUE!</f>
        <v>0</v>
      </c>
      <c r="F318" s="25"/>
      <c r="G318" s="25"/>
      <c r="H318" s="17"/>
    </row>
    <row r="319" spans="1:8">
      <c r="A319" s="4" t="s">
        <v>233</v>
      </c>
      <c r="B319" s="22">
        <f>#VALUE!</f>
        <v>0</v>
      </c>
      <c r="C319" s="22">
        <f>#VALUE!</f>
        <v>0</v>
      </c>
      <c r="D319" s="22">
        <f>#VALUE!</f>
        <v>0</v>
      </c>
      <c r="E319" s="20">
        <f>#VALUE!</f>
        <v>0</v>
      </c>
      <c r="F319" s="25"/>
      <c r="G319" s="25"/>
      <c r="H319" s="17"/>
    </row>
    <row r="320" spans="1:8">
      <c r="A320" s="4" t="s">
        <v>234</v>
      </c>
      <c r="B320" s="22">
        <f>#VALUE!</f>
        <v>0</v>
      </c>
      <c r="C320" s="22">
        <f>#VALUE!</f>
        <v>0</v>
      </c>
      <c r="D320" s="22">
        <f>#VALUE!</f>
        <v>0</v>
      </c>
      <c r="E320" s="20">
        <f>#VALUE!</f>
        <v>0</v>
      </c>
      <c r="F320" s="25"/>
      <c r="G320" s="25"/>
      <c r="H320" s="17"/>
    </row>
    <row r="321" spans="1:8">
      <c r="A321" s="29" t="s">
        <v>235</v>
      </c>
      <c r="B321" s="18"/>
      <c r="C321" s="18"/>
      <c r="D321" s="18"/>
      <c r="E321" s="18"/>
      <c r="F321" s="18"/>
      <c r="G321" s="18"/>
      <c r="H321" s="17"/>
    </row>
    <row r="322" spans="1:8">
      <c r="A322" s="4" t="s">
        <v>182</v>
      </c>
      <c r="B322" s="22">
        <f>#VALUE!</f>
        <v>0</v>
      </c>
      <c r="C322" s="22">
        <f>#VALUE!</f>
        <v>0</v>
      </c>
      <c r="D322" s="22">
        <f>#VALUE!</f>
        <v>0</v>
      </c>
      <c r="E322" s="20">
        <f>#VALUE!</f>
        <v>0</v>
      </c>
      <c r="F322" s="20">
        <f>#VALUE!</f>
        <v>0</v>
      </c>
      <c r="G322" s="22">
        <f>#VALUE!</f>
        <v>0</v>
      </c>
      <c r="H322" s="17"/>
    </row>
    <row r="323" spans="1:8">
      <c r="A323" s="4" t="s">
        <v>236</v>
      </c>
      <c r="B323" s="22">
        <f>#VALUE!</f>
        <v>0</v>
      </c>
      <c r="C323" s="22">
        <f>#VALUE!</f>
        <v>0</v>
      </c>
      <c r="D323" s="22">
        <f>#VALUE!</f>
        <v>0</v>
      </c>
      <c r="E323" s="20">
        <f>#VALUE!</f>
        <v>0</v>
      </c>
      <c r="F323" s="20">
        <f>#VALUE!</f>
        <v>0</v>
      </c>
      <c r="G323" s="22">
        <f>#VALUE!</f>
        <v>0</v>
      </c>
      <c r="H323" s="17"/>
    </row>
    <row r="324" spans="1:8">
      <c r="A324" s="4" t="s">
        <v>237</v>
      </c>
      <c r="B324" s="22">
        <f>#VALUE!</f>
        <v>0</v>
      </c>
      <c r="C324" s="22">
        <f>#VALUE!</f>
        <v>0</v>
      </c>
      <c r="D324" s="22">
        <f>#VALUE!</f>
        <v>0</v>
      </c>
      <c r="E324" s="20">
        <f>#VALUE!</f>
        <v>0</v>
      </c>
      <c r="F324" s="20">
        <f>#VALUE!</f>
        <v>0</v>
      </c>
      <c r="G324" s="22">
        <f>#VALUE!</f>
        <v>0</v>
      </c>
      <c r="H324" s="17"/>
    </row>
    <row r="325" spans="1:8">
      <c r="A325" s="29" t="s">
        <v>238</v>
      </c>
      <c r="B325" s="18"/>
      <c r="C325" s="18"/>
      <c r="D325" s="18"/>
      <c r="E325" s="18"/>
      <c r="F325" s="18"/>
      <c r="G325" s="18"/>
      <c r="H325" s="17"/>
    </row>
    <row r="326" spans="1:8">
      <c r="A326" s="4" t="s">
        <v>183</v>
      </c>
      <c r="B326" s="22">
        <f>#VALUE!</f>
        <v>0</v>
      </c>
      <c r="C326" s="22">
        <f>#VALUE!</f>
        <v>0</v>
      </c>
      <c r="D326" s="22">
        <f>#VALUE!</f>
        <v>0</v>
      </c>
      <c r="E326" s="20">
        <f>#VALUE!</f>
        <v>0</v>
      </c>
      <c r="F326" s="20">
        <f>#VALUE!</f>
        <v>0</v>
      </c>
      <c r="G326" s="22">
        <f>#VALUE!</f>
        <v>0</v>
      </c>
      <c r="H326" s="17"/>
    </row>
    <row r="327" spans="1:8">
      <c r="A327" s="4" t="s">
        <v>239</v>
      </c>
      <c r="B327" s="22">
        <f>#VALUE!</f>
        <v>0</v>
      </c>
      <c r="C327" s="22">
        <f>#VALUE!</f>
        <v>0</v>
      </c>
      <c r="D327" s="22">
        <f>#VALUE!</f>
        <v>0</v>
      </c>
      <c r="E327" s="20">
        <f>#VALUE!</f>
        <v>0</v>
      </c>
      <c r="F327" s="20">
        <f>#VALUE!</f>
        <v>0</v>
      </c>
      <c r="G327" s="22">
        <f>#VALUE!</f>
        <v>0</v>
      </c>
      <c r="H327" s="17"/>
    </row>
    <row r="328" spans="1:8">
      <c r="A328" s="29" t="s">
        <v>240</v>
      </c>
      <c r="B328" s="18"/>
      <c r="C328" s="18"/>
      <c r="D328" s="18"/>
      <c r="E328" s="18"/>
      <c r="F328" s="18"/>
      <c r="G328" s="18"/>
      <c r="H328" s="17"/>
    </row>
    <row r="329" spans="1:8">
      <c r="A329" s="4" t="s">
        <v>196</v>
      </c>
      <c r="B329" s="22">
        <f>#VALUE!</f>
        <v>0</v>
      </c>
      <c r="C329" s="22">
        <f>#VALUE!</f>
        <v>0</v>
      </c>
      <c r="D329" s="22">
        <f>#VALUE!</f>
        <v>0</v>
      </c>
      <c r="E329" s="20">
        <f>#VALUE!</f>
        <v>0</v>
      </c>
      <c r="F329" s="20">
        <f>#VALUE!</f>
        <v>0</v>
      </c>
      <c r="G329" s="22">
        <f>#VALUE!</f>
        <v>0</v>
      </c>
      <c r="H329" s="17"/>
    </row>
    <row r="330" spans="1:8">
      <c r="A330" s="4" t="s">
        <v>241</v>
      </c>
      <c r="B330" s="22">
        <f>#VALUE!</f>
        <v>0</v>
      </c>
      <c r="C330" s="22">
        <f>#VALUE!</f>
        <v>0</v>
      </c>
      <c r="D330" s="22">
        <f>#VALUE!</f>
        <v>0</v>
      </c>
      <c r="E330" s="20">
        <f>#VALUE!</f>
        <v>0</v>
      </c>
      <c r="F330" s="20">
        <f>#VALUE!</f>
        <v>0</v>
      </c>
      <c r="G330" s="22">
        <f>#VALUE!</f>
        <v>0</v>
      </c>
      <c r="H330" s="17"/>
    </row>
    <row r="331" spans="1:8">
      <c r="A331" s="29" t="s">
        <v>242</v>
      </c>
      <c r="B331" s="18"/>
      <c r="C331" s="18"/>
      <c r="D331" s="18"/>
      <c r="E331" s="18"/>
      <c r="F331" s="18"/>
      <c r="G331" s="18"/>
      <c r="H331" s="17"/>
    </row>
    <row r="332" spans="1:8">
      <c r="A332" s="4" t="s">
        <v>243</v>
      </c>
      <c r="B332" s="22">
        <f>#VALUE!</f>
        <v>0</v>
      </c>
      <c r="C332" s="25"/>
      <c r="D332" s="25"/>
      <c r="E332" s="20">
        <f>#VALUE!</f>
        <v>0</v>
      </c>
      <c r="F332" s="25"/>
      <c r="G332" s="25"/>
      <c r="H332" s="17"/>
    </row>
    <row r="333" spans="1:8">
      <c r="A333" s="4" t="s">
        <v>244</v>
      </c>
      <c r="B333" s="22">
        <f>#VALUE!</f>
        <v>0</v>
      </c>
      <c r="C333" s="25"/>
      <c r="D333" s="25"/>
      <c r="E333" s="20">
        <f>#VALUE!</f>
        <v>0</v>
      </c>
      <c r="F333" s="25"/>
      <c r="G333" s="25"/>
      <c r="H333" s="17"/>
    </row>
    <row r="334" spans="1:8">
      <c r="A334" s="4" t="s">
        <v>245</v>
      </c>
      <c r="B334" s="22">
        <f>#VALUE!</f>
        <v>0</v>
      </c>
      <c r="C334" s="25"/>
      <c r="D334" s="25"/>
      <c r="E334" s="20">
        <f>#VALUE!</f>
        <v>0</v>
      </c>
      <c r="F334" s="25"/>
      <c r="G334" s="25"/>
      <c r="H334" s="17"/>
    </row>
    <row r="335" spans="1:8">
      <c r="A335" s="29" t="s">
        <v>246</v>
      </c>
      <c r="B335" s="18"/>
      <c r="C335" s="18"/>
      <c r="D335" s="18"/>
      <c r="E335" s="18"/>
      <c r="F335" s="18"/>
      <c r="G335" s="18"/>
      <c r="H335" s="17"/>
    </row>
    <row r="336" spans="1:8">
      <c r="A336" s="4" t="s">
        <v>247</v>
      </c>
      <c r="B336" s="22">
        <f>#VALUE!</f>
        <v>0</v>
      </c>
      <c r="C336" s="25"/>
      <c r="D336" s="25"/>
      <c r="E336" s="20">
        <f>#VALUE!</f>
        <v>0</v>
      </c>
      <c r="F336" s="25"/>
      <c r="G336" s="25"/>
      <c r="H336" s="17"/>
    </row>
    <row r="337" spans="1:8">
      <c r="A337" s="4" t="s">
        <v>248</v>
      </c>
      <c r="B337" s="22">
        <f>#VALUE!</f>
        <v>0</v>
      </c>
      <c r="C337" s="25"/>
      <c r="D337" s="25"/>
      <c r="E337" s="20">
        <f>#VALUE!</f>
        <v>0</v>
      </c>
      <c r="F337" s="25"/>
      <c r="G337" s="25"/>
      <c r="H337" s="17"/>
    </row>
    <row r="338" spans="1:8">
      <c r="A338" s="4" t="s">
        <v>249</v>
      </c>
      <c r="B338" s="22">
        <f>#VALUE!</f>
        <v>0</v>
      </c>
      <c r="C338" s="25"/>
      <c r="D338" s="25"/>
      <c r="E338" s="20">
        <f>#VALUE!</f>
        <v>0</v>
      </c>
      <c r="F338" s="25"/>
      <c r="G338" s="25"/>
      <c r="H338" s="17"/>
    </row>
    <row r="339" spans="1:8">
      <c r="A339" s="29" t="s">
        <v>250</v>
      </c>
      <c r="B339" s="18"/>
      <c r="C339" s="18"/>
      <c r="D339" s="18"/>
      <c r="E339" s="18"/>
      <c r="F339" s="18"/>
      <c r="G339" s="18"/>
      <c r="H339" s="17"/>
    </row>
    <row r="340" spans="1:8">
      <c r="A340" s="4" t="s">
        <v>251</v>
      </c>
      <c r="B340" s="22">
        <f>#VALUE!</f>
        <v>0</v>
      </c>
      <c r="C340" s="25"/>
      <c r="D340" s="25"/>
      <c r="E340" s="20">
        <f>#VALUE!</f>
        <v>0</v>
      </c>
      <c r="F340" s="25"/>
      <c r="G340" s="25"/>
      <c r="H340" s="17"/>
    </row>
    <row r="341" spans="1:8">
      <c r="A341" s="4" t="s">
        <v>252</v>
      </c>
      <c r="B341" s="22">
        <f>#VALUE!</f>
        <v>0</v>
      </c>
      <c r="C341" s="25"/>
      <c r="D341" s="25"/>
      <c r="E341" s="20">
        <f>#VALUE!</f>
        <v>0</v>
      </c>
      <c r="F341" s="25"/>
      <c r="G341" s="25"/>
      <c r="H341" s="17"/>
    </row>
    <row r="342" spans="1:8">
      <c r="A342" s="4" t="s">
        <v>253</v>
      </c>
      <c r="B342" s="22">
        <f>#VALUE!</f>
        <v>0</v>
      </c>
      <c r="C342" s="25"/>
      <c r="D342" s="25"/>
      <c r="E342" s="20">
        <f>#VALUE!</f>
        <v>0</v>
      </c>
      <c r="F342" s="25"/>
      <c r="G342" s="25"/>
      <c r="H342" s="17"/>
    </row>
    <row r="343" spans="1:8">
      <c r="A343" s="29" t="s">
        <v>254</v>
      </c>
      <c r="B343" s="18"/>
      <c r="C343" s="18"/>
      <c r="D343" s="18"/>
      <c r="E343" s="18"/>
      <c r="F343" s="18"/>
      <c r="G343" s="18"/>
      <c r="H343" s="17"/>
    </row>
    <row r="344" spans="1:8">
      <c r="A344" s="4" t="s">
        <v>255</v>
      </c>
      <c r="B344" s="22">
        <f>#VALUE!</f>
        <v>0</v>
      </c>
      <c r="C344" s="25"/>
      <c r="D344" s="25"/>
      <c r="E344" s="20">
        <f>#VALUE!</f>
        <v>0</v>
      </c>
      <c r="F344" s="25"/>
      <c r="G344" s="25"/>
      <c r="H344" s="17"/>
    </row>
    <row r="345" spans="1:8">
      <c r="A345" s="4" t="s">
        <v>256</v>
      </c>
      <c r="B345" s="22">
        <f>#VALUE!</f>
        <v>0</v>
      </c>
      <c r="C345" s="25"/>
      <c r="D345" s="25"/>
      <c r="E345" s="20">
        <f>#VALUE!</f>
        <v>0</v>
      </c>
      <c r="F345" s="25"/>
      <c r="G345" s="25"/>
      <c r="H345" s="17"/>
    </row>
    <row r="346" spans="1:8">
      <c r="A346" s="4" t="s">
        <v>257</v>
      </c>
      <c r="B346" s="22">
        <f>#VALUE!</f>
        <v>0</v>
      </c>
      <c r="C346" s="25"/>
      <c r="D346" s="25"/>
      <c r="E346" s="20">
        <f>#VALUE!</f>
        <v>0</v>
      </c>
      <c r="F346" s="25"/>
      <c r="G346" s="25"/>
      <c r="H346" s="17"/>
    </row>
    <row r="347" spans="1:8">
      <c r="A347" s="29" t="s">
        <v>258</v>
      </c>
      <c r="B347" s="18"/>
      <c r="C347" s="18"/>
      <c r="D347" s="18"/>
      <c r="E347" s="18"/>
      <c r="F347" s="18"/>
      <c r="G347" s="18"/>
      <c r="H347" s="17"/>
    </row>
    <row r="348" spans="1:8">
      <c r="A348" s="4" t="s">
        <v>259</v>
      </c>
      <c r="B348" s="22">
        <f>#VALUE!</f>
        <v>0</v>
      </c>
      <c r="C348" s="22">
        <f>#VALUE!</f>
        <v>0</v>
      </c>
      <c r="D348" s="22">
        <f>#VALUE!</f>
        <v>0</v>
      </c>
      <c r="E348" s="20">
        <f>#VALUE!</f>
        <v>0</v>
      </c>
      <c r="F348" s="25"/>
      <c r="G348" s="25"/>
      <c r="H348" s="17"/>
    </row>
    <row r="349" spans="1:8">
      <c r="A349" s="4" t="s">
        <v>260</v>
      </c>
      <c r="B349" s="22">
        <f>#VALUE!</f>
        <v>0</v>
      </c>
      <c r="C349" s="22">
        <f>#VALUE!</f>
        <v>0</v>
      </c>
      <c r="D349" s="22">
        <f>#VALUE!</f>
        <v>0</v>
      </c>
      <c r="E349" s="20">
        <f>#VALUE!</f>
        <v>0</v>
      </c>
      <c r="F349" s="25"/>
      <c r="G349" s="25"/>
      <c r="H349" s="17"/>
    </row>
    <row r="350" spans="1:8">
      <c r="A350" s="4" t="s">
        <v>261</v>
      </c>
      <c r="B350" s="22">
        <f>#VALUE!</f>
        <v>0</v>
      </c>
      <c r="C350" s="22">
        <f>#VALUE!</f>
        <v>0</v>
      </c>
      <c r="D350" s="22">
        <f>#VALUE!</f>
        <v>0</v>
      </c>
      <c r="E350" s="20">
        <f>#VALUE!</f>
        <v>0</v>
      </c>
      <c r="F350" s="25"/>
      <c r="G350" s="25"/>
      <c r="H350" s="17"/>
    </row>
    <row r="351" spans="1:8">
      <c r="A351" s="29" t="s">
        <v>262</v>
      </c>
      <c r="B351" s="18"/>
      <c r="C351" s="18"/>
      <c r="D351" s="18"/>
      <c r="E351" s="18"/>
      <c r="F351" s="18"/>
      <c r="G351" s="18"/>
      <c r="H351" s="17"/>
    </row>
    <row r="352" spans="1:8">
      <c r="A352" s="4" t="s">
        <v>184</v>
      </c>
      <c r="B352" s="22">
        <f>#VALUE!</f>
        <v>0</v>
      </c>
      <c r="C352" s="25"/>
      <c r="D352" s="25"/>
      <c r="E352" s="20">
        <f>#VALUE!</f>
        <v>0</v>
      </c>
      <c r="F352" s="25"/>
      <c r="G352" s="25"/>
      <c r="H352" s="17"/>
    </row>
    <row r="353" spans="1:8">
      <c r="A353" s="4" t="s">
        <v>263</v>
      </c>
      <c r="B353" s="22">
        <f>#VALUE!</f>
        <v>0</v>
      </c>
      <c r="C353" s="25"/>
      <c r="D353" s="25"/>
      <c r="E353" s="20">
        <f>#VALUE!</f>
        <v>0</v>
      </c>
      <c r="F353" s="25"/>
      <c r="G353" s="25"/>
      <c r="H353" s="17"/>
    </row>
    <row r="354" spans="1:8">
      <c r="A354" s="4" t="s">
        <v>264</v>
      </c>
      <c r="B354" s="22">
        <f>#VALUE!</f>
        <v>0</v>
      </c>
      <c r="C354" s="25"/>
      <c r="D354" s="25"/>
      <c r="E354" s="20">
        <f>#VALUE!</f>
        <v>0</v>
      </c>
      <c r="F354" s="25"/>
      <c r="G354" s="25"/>
      <c r="H354" s="17"/>
    </row>
    <row r="355" spans="1:8">
      <c r="A355" s="29" t="s">
        <v>265</v>
      </c>
      <c r="B355" s="18"/>
      <c r="C355" s="18"/>
      <c r="D355" s="18"/>
      <c r="E355" s="18"/>
      <c r="F355" s="18"/>
      <c r="G355" s="18"/>
      <c r="H355" s="17"/>
    </row>
    <row r="356" spans="1:8">
      <c r="A356" s="4" t="s">
        <v>185</v>
      </c>
      <c r="B356" s="22">
        <f>#VALUE!</f>
        <v>0</v>
      </c>
      <c r="C356" s="25"/>
      <c r="D356" s="25"/>
      <c r="E356" s="20">
        <f>#VALUE!</f>
        <v>0</v>
      </c>
      <c r="F356" s="25"/>
      <c r="G356" s="25"/>
      <c r="H356" s="17"/>
    </row>
    <row r="357" spans="1:8">
      <c r="A357" s="4" t="s">
        <v>266</v>
      </c>
      <c r="B357" s="22">
        <f>#VALUE!</f>
        <v>0</v>
      </c>
      <c r="C357" s="25"/>
      <c r="D357" s="25"/>
      <c r="E357" s="20">
        <f>#VALUE!</f>
        <v>0</v>
      </c>
      <c r="F357" s="25"/>
      <c r="G357" s="25"/>
      <c r="H357" s="17"/>
    </row>
    <row r="358" spans="1:8">
      <c r="A358" s="29" t="s">
        <v>267</v>
      </c>
      <c r="B358" s="18"/>
      <c r="C358" s="18"/>
      <c r="D358" s="18"/>
      <c r="E358" s="18"/>
      <c r="F358" s="18"/>
      <c r="G358" s="18"/>
      <c r="H358" s="17"/>
    </row>
    <row r="359" spans="1:8">
      <c r="A359" s="4" t="s">
        <v>186</v>
      </c>
      <c r="B359" s="22">
        <f>#VALUE!</f>
        <v>0</v>
      </c>
      <c r="C359" s="25"/>
      <c r="D359" s="25"/>
      <c r="E359" s="20">
        <f>#VALUE!</f>
        <v>0</v>
      </c>
      <c r="F359" s="25"/>
      <c r="G359" s="22">
        <f>#VALUE!</f>
        <v>0</v>
      </c>
      <c r="H359" s="17"/>
    </row>
    <row r="360" spans="1:8">
      <c r="A360" s="4" t="s">
        <v>268</v>
      </c>
      <c r="B360" s="22">
        <f>#VALUE!</f>
        <v>0</v>
      </c>
      <c r="C360" s="25"/>
      <c r="D360" s="25"/>
      <c r="E360" s="20">
        <f>#VALUE!</f>
        <v>0</v>
      </c>
      <c r="F360" s="25"/>
      <c r="G360" s="22">
        <f>#VALUE!</f>
        <v>0</v>
      </c>
      <c r="H360" s="17"/>
    </row>
    <row r="361" spans="1:8">
      <c r="A361" s="4" t="s">
        <v>269</v>
      </c>
      <c r="B361" s="22">
        <f>#VALUE!</f>
        <v>0</v>
      </c>
      <c r="C361" s="25"/>
      <c r="D361" s="25"/>
      <c r="E361" s="20">
        <f>#VALUE!</f>
        <v>0</v>
      </c>
      <c r="F361" s="25"/>
      <c r="G361" s="22">
        <f>#VALUE!</f>
        <v>0</v>
      </c>
      <c r="H361" s="17"/>
    </row>
    <row r="362" spans="1:8">
      <c r="A362" s="29" t="s">
        <v>270</v>
      </c>
      <c r="B362" s="18"/>
      <c r="C362" s="18"/>
      <c r="D362" s="18"/>
      <c r="E362" s="18"/>
      <c r="F362" s="18"/>
      <c r="G362" s="18"/>
      <c r="H362" s="17"/>
    </row>
    <row r="363" spans="1:8">
      <c r="A363" s="4" t="s">
        <v>187</v>
      </c>
      <c r="B363" s="22">
        <f>#VALUE!</f>
        <v>0</v>
      </c>
      <c r="C363" s="22">
        <f>#VALUE!</f>
        <v>0</v>
      </c>
      <c r="D363" s="22">
        <f>#VALUE!</f>
        <v>0</v>
      </c>
      <c r="E363" s="20">
        <f>#VALUE!</f>
        <v>0</v>
      </c>
      <c r="F363" s="25"/>
      <c r="G363" s="22">
        <f>#VALUE!</f>
        <v>0</v>
      </c>
      <c r="H363" s="17"/>
    </row>
    <row r="364" spans="1:8">
      <c r="A364" s="4" t="s">
        <v>271</v>
      </c>
      <c r="B364" s="22">
        <f>#VALUE!</f>
        <v>0</v>
      </c>
      <c r="C364" s="22">
        <f>#VALUE!</f>
        <v>0</v>
      </c>
      <c r="D364" s="22">
        <f>#VALUE!</f>
        <v>0</v>
      </c>
      <c r="E364" s="20">
        <f>#VALUE!</f>
        <v>0</v>
      </c>
      <c r="F364" s="25"/>
      <c r="G364" s="22">
        <f>#VALUE!</f>
        <v>0</v>
      </c>
      <c r="H364" s="17"/>
    </row>
    <row r="365" spans="1:8">
      <c r="A365" s="4" t="s">
        <v>272</v>
      </c>
      <c r="B365" s="22">
        <f>#VALUE!</f>
        <v>0</v>
      </c>
      <c r="C365" s="22">
        <f>#VALUE!</f>
        <v>0</v>
      </c>
      <c r="D365" s="22">
        <f>#VALUE!</f>
        <v>0</v>
      </c>
      <c r="E365" s="20">
        <f>#VALUE!</f>
        <v>0</v>
      </c>
      <c r="F365" s="25"/>
      <c r="G365" s="22">
        <f>#VALUE!</f>
        <v>0</v>
      </c>
      <c r="H365" s="17"/>
    </row>
    <row r="366" spans="1:8">
      <c r="A366" s="29" t="s">
        <v>273</v>
      </c>
      <c r="B366" s="18"/>
      <c r="C366" s="18"/>
      <c r="D366" s="18"/>
      <c r="E366" s="18"/>
      <c r="F366" s="18"/>
      <c r="G366" s="18"/>
      <c r="H366" s="17"/>
    </row>
    <row r="367" spans="1:8">
      <c r="A367" s="4" t="s">
        <v>188</v>
      </c>
      <c r="B367" s="22">
        <f>#VALUE!</f>
        <v>0</v>
      </c>
      <c r="C367" s="25"/>
      <c r="D367" s="25"/>
      <c r="E367" s="20">
        <f>#VALUE!</f>
        <v>0</v>
      </c>
      <c r="F367" s="25"/>
      <c r="G367" s="22">
        <f>#VALUE!</f>
        <v>0</v>
      </c>
      <c r="H367" s="17"/>
    </row>
    <row r="368" spans="1:8">
      <c r="A368" s="4" t="s">
        <v>274</v>
      </c>
      <c r="B368" s="22">
        <f>#VALUE!</f>
        <v>0</v>
      </c>
      <c r="C368" s="25"/>
      <c r="D368" s="25"/>
      <c r="E368" s="20">
        <f>#VALUE!</f>
        <v>0</v>
      </c>
      <c r="F368" s="25"/>
      <c r="G368" s="22">
        <f>#VALUE!</f>
        <v>0</v>
      </c>
      <c r="H368" s="17"/>
    </row>
    <row r="369" spans="1:8">
      <c r="A369" s="29" t="s">
        <v>275</v>
      </c>
      <c r="B369" s="18"/>
      <c r="C369" s="18"/>
      <c r="D369" s="18"/>
      <c r="E369" s="18"/>
      <c r="F369" s="18"/>
      <c r="G369" s="18"/>
      <c r="H369" s="17"/>
    </row>
    <row r="370" spans="1:8">
      <c r="A370" s="4" t="s">
        <v>189</v>
      </c>
      <c r="B370" s="22">
        <f>#VALUE!</f>
        <v>0</v>
      </c>
      <c r="C370" s="22">
        <f>#VALUE!</f>
        <v>0</v>
      </c>
      <c r="D370" s="22">
        <f>#VALUE!</f>
        <v>0</v>
      </c>
      <c r="E370" s="20">
        <f>#VALUE!</f>
        <v>0</v>
      </c>
      <c r="F370" s="25"/>
      <c r="G370" s="22">
        <f>#VALUE!</f>
        <v>0</v>
      </c>
      <c r="H370" s="17"/>
    </row>
    <row r="371" spans="1:8">
      <c r="A371" s="4" t="s">
        <v>276</v>
      </c>
      <c r="B371" s="22">
        <f>#VALUE!</f>
        <v>0</v>
      </c>
      <c r="C371" s="22">
        <f>#VALUE!</f>
        <v>0</v>
      </c>
      <c r="D371" s="22">
        <f>#VALUE!</f>
        <v>0</v>
      </c>
      <c r="E371" s="20">
        <f>#VALUE!</f>
        <v>0</v>
      </c>
      <c r="F371" s="25"/>
      <c r="G371" s="22">
        <f>#VALUE!</f>
        <v>0</v>
      </c>
      <c r="H371" s="17"/>
    </row>
    <row r="372" spans="1:8">
      <c r="A372" s="29" t="s">
        <v>277</v>
      </c>
      <c r="B372" s="18"/>
      <c r="C372" s="18"/>
      <c r="D372" s="18"/>
      <c r="E372" s="18"/>
      <c r="F372" s="18"/>
      <c r="G372" s="18"/>
      <c r="H372" s="17"/>
    </row>
    <row r="373" spans="1:8">
      <c r="A373" s="4" t="s">
        <v>197</v>
      </c>
      <c r="B373" s="22">
        <f>#VALUE!</f>
        <v>0</v>
      </c>
      <c r="C373" s="25"/>
      <c r="D373" s="25"/>
      <c r="E373" s="20">
        <f>#VALUE!</f>
        <v>0</v>
      </c>
      <c r="F373" s="25"/>
      <c r="G373" s="22">
        <f>#VALUE!</f>
        <v>0</v>
      </c>
      <c r="H373" s="17"/>
    </row>
    <row r="374" spans="1:8">
      <c r="A374" s="4" t="s">
        <v>278</v>
      </c>
      <c r="B374" s="22">
        <f>#VALUE!</f>
        <v>0</v>
      </c>
      <c r="C374" s="25"/>
      <c r="D374" s="25"/>
      <c r="E374" s="20">
        <f>#VALUE!</f>
        <v>0</v>
      </c>
      <c r="F374" s="25"/>
      <c r="G374" s="22">
        <f>#VALUE!</f>
        <v>0</v>
      </c>
      <c r="H374" s="17"/>
    </row>
    <row r="375" spans="1:8">
      <c r="A375" s="29" t="s">
        <v>279</v>
      </c>
      <c r="B375" s="18"/>
      <c r="C375" s="18"/>
      <c r="D375" s="18"/>
      <c r="E375" s="18"/>
      <c r="F375" s="18"/>
      <c r="G375" s="18"/>
      <c r="H375" s="17"/>
    </row>
    <row r="376" spans="1:8">
      <c r="A376" s="4" t="s">
        <v>198</v>
      </c>
      <c r="B376" s="22">
        <f>#VALUE!</f>
        <v>0</v>
      </c>
      <c r="C376" s="22">
        <f>#VALUE!</f>
        <v>0</v>
      </c>
      <c r="D376" s="22">
        <f>#VALUE!</f>
        <v>0</v>
      </c>
      <c r="E376" s="20">
        <f>#VALUE!</f>
        <v>0</v>
      </c>
      <c r="F376" s="25"/>
      <c r="G376" s="22">
        <f>#VALUE!</f>
        <v>0</v>
      </c>
      <c r="H376" s="17"/>
    </row>
    <row r="377" spans="1:8">
      <c r="A377" s="4" t="s">
        <v>280</v>
      </c>
      <c r="B377" s="22">
        <f>#VALUE!</f>
        <v>0</v>
      </c>
      <c r="C377" s="22">
        <f>#VALUE!</f>
        <v>0</v>
      </c>
      <c r="D377" s="22">
        <f>#VALUE!</f>
        <v>0</v>
      </c>
      <c r="E377" s="20">
        <f>#VALUE!</f>
        <v>0</v>
      </c>
      <c r="F377" s="25"/>
      <c r="G377" s="22">
        <f>#VALUE!</f>
        <v>0</v>
      </c>
      <c r="H377" s="17"/>
    </row>
    <row r="379" spans="1:8" ht="21" customHeight="1">
      <c r="A379" s="1" t="s">
        <v>295</v>
      </c>
    </row>
    <row r="380" spans="1:8">
      <c r="A380" s="2" t="s">
        <v>286</v>
      </c>
    </row>
    <row r="382" spans="1:8">
      <c r="B382" s="15" t="s">
        <v>296</v>
      </c>
    </row>
    <row r="383" spans="1:8">
      <c r="A383" s="4" t="s">
        <v>297</v>
      </c>
      <c r="B383" s="20">
        <f>#VALUE!</f>
        <v>0</v>
      </c>
      <c r="C383" s="17"/>
    </row>
    <row r="385" spans="1:10" ht="21" customHeight="1">
      <c r="A385" s="1" t="s">
        <v>298</v>
      </c>
    </row>
    <row r="387" spans="1:10">
      <c r="B387" s="15" t="s">
        <v>299</v>
      </c>
      <c r="C387" s="15" t="s">
        <v>300</v>
      </c>
      <c r="D387" s="15" t="s">
        <v>301</v>
      </c>
      <c r="E387" s="15" t="s">
        <v>302</v>
      </c>
    </row>
    <row r="388" spans="1:10">
      <c r="A388" s="4" t="s">
        <v>303</v>
      </c>
      <c r="B388" s="20">
        <f>#VALUE!</f>
        <v>0</v>
      </c>
      <c r="C388" s="20">
        <f>#VALUE!</f>
        <v>0</v>
      </c>
      <c r="D388" s="27">
        <f>#VALUE!</f>
        <v>0</v>
      </c>
      <c r="E388" s="20">
        <f>#VALUE!</f>
        <v>0</v>
      </c>
      <c r="F388" s="17"/>
    </row>
    <row r="390" spans="1:10" ht="21" customHeight="1">
      <c r="A390" s="1" t="s">
        <v>304</v>
      </c>
    </row>
    <row r="391" spans="1:10">
      <c r="A391" s="2" t="s">
        <v>305</v>
      </c>
    </row>
    <row r="392" spans="1:10">
      <c r="A392" s="2" t="s">
        <v>306</v>
      </c>
    </row>
    <row r="393" spans="1:10">
      <c r="A393" s="2" t="s">
        <v>307</v>
      </c>
    </row>
    <row r="395" spans="1:10">
      <c r="B395" s="15" t="s">
        <v>308</v>
      </c>
      <c r="C395" s="15" t="s">
        <v>309</v>
      </c>
      <c r="D395" s="15" t="s">
        <v>310</v>
      </c>
      <c r="E395" s="15" t="s">
        <v>311</v>
      </c>
      <c r="F395" s="15" t="s">
        <v>312</v>
      </c>
      <c r="G395" s="15" t="s">
        <v>313</v>
      </c>
      <c r="H395" s="15" t="s">
        <v>314</v>
      </c>
      <c r="I395" s="15" t="s">
        <v>315</v>
      </c>
    </row>
    <row r="396" spans="1:10">
      <c r="A396" s="4" t="s">
        <v>316</v>
      </c>
      <c r="B396" s="27">
        <f>#VALUE!</f>
        <v>0</v>
      </c>
      <c r="C396" s="27">
        <f>#VALUE!</f>
        <v>0</v>
      </c>
      <c r="D396" s="27">
        <f>#VALUE!</f>
        <v>0</v>
      </c>
      <c r="E396" s="27">
        <f>#VALUE!</f>
        <v>0</v>
      </c>
      <c r="F396" s="27">
        <f>#VALUE!</f>
        <v>0</v>
      </c>
      <c r="G396" s="27">
        <f>#VALUE!</f>
        <v>0</v>
      </c>
      <c r="H396" s="27">
        <f>#VALUE!</f>
        <v>0</v>
      </c>
      <c r="I396" s="27">
        <f>#VALUE!</f>
        <v>0</v>
      </c>
      <c r="J396" s="17"/>
    </row>
    <row r="397" spans="1:10">
      <c r="A397" s="4" t="s">
        <v>317</v>
      </c>
      <c r="B397" s="27">
        <f>#VALUE!</f>
        <v>0</v>
      </c>
      <c r="C397" s="27">
        <f>#VALUE!</f>
        <v>0</v>
      </c>
      <c r="D397" s="27">
        <f>#VALUE!</f>
        <v>0</v>
      </c>
      <c r="E397" s="27">
        <f>#VALUE!</f>
        <v>0</v>
      </c>
      <c r="F397" s="27">
        <f>#VALUE!</f>
        <v>0</v>
      </c>
      <c r="G397" s="27">
        <f>#VALUE!</f>
        <v>0</v>
      </c>
      <c r="H397" s="27">
        <f>#VALUE!</f>
        <v>0</v>
      </c>
      <c r="I397" s="25"/>
      <c r="J397" s="17"/>
    </row>
    <row r="398" spans="1:10">
      <c r="A398" s="4" t="s">
        <v>318</v>
      </c>
      <c r="B398" s="27">
        <f>#VALUE!</f>
        <v>0</v>
      </c>
      <c r="C398" s="27">
        <f>#VALUE!</f>
        <v>0</v>
      </c>
      <c r="D398" s="27">
        <f>#VALUE!</f>
        <v>0</v>
      </c>
      <c r="E398" s="27">
        <f>#VALUE!</f>
        <v>0</v>
      </c>
      <c r="F398" s="27">
        <f>#VALUE!</f>
        <v>0</v>
      </c>
      <c r="G398" s="27">
        <f>#VALUE!</f>
        <v>0</v>
      </c>
      <c r="H398" s="25"/>
      <c r="I398" s="25"/>
      <c r="J398" s="17"/>
    </row>
    <row r="399" spans="1:10">
      <c r="A399" s="4" t="s">
        <v>319</v>
      </c>
      <c r="B399" s="27">
        <f>#VALUE!</f>
        <v>0</v>
      </c>
      <c r="C399" s="27">
        <f>#VALUE!</f>
        <v>0</v>
      </c>
      <c r="D399" s="27">
        <f>#VALUE!</f>
        <v>0</v>
      </c>
      <c r="E399" s="27">
        <f>#VALUE!</f>
        <v>0</v>
      </c>
      <c r="F399" s="25"/>
      <c r="G399" s="25"/>
      <c r="H399" s="25"/>
      <c r="I399" s="25"/>
      <c r="J399" s="17"/>
    </row>
    <row r="401" spans="1:5" ht="21" customHeight="1">
      <c r="A401" s="1" t="s">
        <v>320</v>
      </c>
    </row>
    <row r="403" spans="1:5">
      <c r="B403" s="15" t="s">
        <v>321</v>
      </c>
      <c r="C403" s="15" t="s">
        <v>322</v>
      </c>
      <c r="D403" s="15" t="s">
        <v>323</v>
      </c>
    </row>
    <row r="404" spans="1:5">
      <c r="A404" s="4" t="s">
        <v>174</v>
      </c>
      <c r="B404" s="27">
        <f>#VALUE!</f>
        <v>0</v>
      </c>
      <c r="C404" s="27">
        <f>#VALUE!</f>
        <v>0</v>
      </c>
      <c r="D404" s="27">
        <f>#VALUE!</f>
        <v>0</v>
      </c>
      <c r="E404" s="17"/>
    </row>
    <row r="405" spans="1:5">
      <c r="A405" s="4" t="s">
        <v>175</v>
      </c>
      <c r="B405" s="27">
        <f>#VALUE!</f>
        <v>0</v>
      </c>
      <c r="C405" s="27">
        <f>#VALUE!</f>
        <v>0</v>
      </c>
      <c r="D405" s="27">
        <f>#VALUE!</f>
        <v>0</v>
      </c>
      <c r="E405" s="17"/>
    </row>
    <row r="406" spans="1:5">
      <c r="A406" s="4" t="s">
        <v>211</v>
      </c>
      <c r="B406" s="27">
        <f>#VALUE!</f>
        <v>0</v>
      </c>
      <c r="C406" s="27">
        <f>#VALUE!</f>
        <v>0</v>
      </c>
      <c r="D406" s="27">
        <f>#VALUE!</f>
        <v>0</v>
      </c>
      <c r="E406" s="17"/>
    </row>
    <row r="407" spans="1:5">
      <c r="A407" s="4" t="s">
        <v>176</v>
      </c>
      <c r="B407" s="27">
        <f>#VALUE!</f>
        <v>0</v>
      </c>
      <c r="C407" s="27">
        <f>#VALUE!</f>
        <v>0</v>
      </c>
      <c r="D407" s="27">
        <f>#VALUE!</f>
        <v>0</v>
      </c>
      <c r="E407" s="17"/>
    </row>
    <row r="408" spans="1:5">
      <c r="A408" s="4" t="s">
        <v>177</v>
      </c>
      <c r="B408" s="27">
        <f>#VALUE!</f>
        <v>0</v>
      </c>
      <c r="C408" s="27">
        <f>#VALUE!</f>
        <v>0</v>
      </c>
      <c r="D408" s="27">
        <f>#VALUE!</f>
        <v>0</v>
      </c>
      <c r="E408" s="17"/>
    </row>
    <row r="409" spans="1:5">
      <c r="A409" s="4" t="s">
        <v>221</v>
      </c>
      <c r="B409" s="27">
        <f>#VALUE!</f>
        <v>0</v>
      </c>
      <c r="C409" s="27">
        <f>#VALUE!</f>
        <v>0</v>
      </c>
      <c r="D409" s="27">
        <f>#VALUE!</f>
        <v>0</v>
      </c>
      <c r="E409" s="17"/>
    </row>
    <row r="410" spans="1:5">
      <c r="A410" s="4" t="s">
        <v>178</v>
      </c>
      <c r="B410" s="27">
        <f>#VALUE!</f>
        <v>0</v>
      </c>
      <c r="C410" s="27">
        <f>#VALUE!</f>
        <v>0</v>
      </c>
      <c r="D410" s="27">
        <f>#VALUE!</f>
        <v>0</v>
      </c>
      <c r="E410" s="17"/>
    </row>
    <row r="411" spans="1:5">
      <c r="A411" s="4" t="s">
        <v>179</v>
      </c>
      <c r="B411" s="27">
        <f>#VALUE!</f>
        <v>0</v>
      </c>
      <c r="C411" s="27">
        <f>#VALUE!</f>
        <v>0</v>
      </c>
      <c r="D411" s="27">
        <f>#VALUE!</f>
        <v>0</v>
      </c>
      <c r="E411" s="17"/>
    </row>
    <row r="412" spans="1:5">
      <c r="A412" s="4" t="s">
        <v>195</v>
      </c>
      <c r="B412" s="27">
        <f>#VALUE!</f>
        <v>0</v>
      </c>
      <c r="C412" s="27">
        <f>#VALUE!</f>
        <v>0</v>
      </c>
      <c r="D412" s="27">
        <f>#VALUE!</f>
        <v>0</v>
      </c>
      <c r="E412" s="17"/>
    </row>
    <row r="414" spans="1:5" ht="21" customHeight="1">
      <c r="A414" s="1" t="s">
        <v>324</v>
      </c>
    </row>
    <row r="416" spans="1:5">
      <c r="B416" s="15" t="s">
        <v>321</v>
      </c>
      <c r="C416" s="15" t="s">
        <v>322</v>
      </c>
      <c r="D416" s="15" t="s">
        <v>323</v>
      </c>
    </row>
    <row r="417" spans="1:5">
      <c r="A417" s="4" t="s">
        <v>175</v>
      </c>
      <c r="B417" s="27">
        <f>#VALUE!</f>
        <v>0</v>
      </c>
      <c r="C417" s="27">
        <f>#VALUE!</f>
        <v>0</v>
      </c>
      <c r="D417" s="27">
        <f>#VALUE!</f>
        <v>0</v>
      </c>
      <c r="E417" s="17"/>
    </row>
    <row r="418" spans="1:5">
      <c r="A418" s="4" t="s">
        <v>177</v>
      </c>
      <c r="B418" s="27">
        <f>#VALUE!</f>
        <v>0</v>
      </c>
      <c r="C418" s="27">
        <f>#VALUE!</f>
        <v>0</v>
      </c>
      <c r="D418" s="27">
        <f>#VALUE!</f>
        <v>0</v>
      </c>
      <c r="E418" s="17"/>
    </row>
    <row r="419" spans="1:5">
      <c r="A419" s="4" t="s">
        <v>178</v>
      </c>
      <c r="B419" s="27">
        <f>#VALUE!</f>
        <v>0</v>
      </c>
      <c r="C419" s="27">
        <f>#VALUE!</f>
        <v>0</v>
      </c>
      <c r="D419" s="27">
        <f>#VALUE!</f>
        <v>0</v>
      </c>
      <c r="E419" s="17"/>
    </row>
    <row r="420" spans="1:5">
      <c r="A420" s="4" t="s">
        <v>179</v>
      </c>
      <c r="B420" s="27">
        <f>#VALUE!</f>
        <v>0</v>
      </c>
      <c r="C420" s="27">
        <f>#VALUE!</f>
        <v>0</v>
      </c>
      <c r="D420" s="27">
        <f>#VALUE!</f>
        <v>0</v>
      </c>
      <c r="E420" s="17"/>
    </row>
    <row r="421" spans="1:5">
      <c r="A421" s="4" t="s">
        <v>195</v>
      </c>
      <c r="B421" s="27">
        <f>#VALUE!</f>
        <v>0</v>
      </c>
      <c r="C421" s="27">
        <f>#VALUE!</f>
        <v>0</v>
      </c>
      <c r="D421" s="27">
        <f>#VALUE!</f>
        <v>0</v>
      </c>
      <c r="E421" s="17"/>
    </row>
    <row r="423" spans="1:5" ht="21" customHeight="1">
      <c r="A423" s="1" t="s">
        <v>325</v>
      </c>
    </row>
    <row r="425" spans="1:5">
      <c r="B425" s="15" t="s">
        <v>326</v>
      </c>
      <c r="C425" s="15" t="s">
        <v>327</v>
      </c>
      <c r="D425" s="15" t="s">
        <v>323</v>
      </c>
    </row>
    <row r="426" spans="1:5">
      <c r="A426" s="4" t="s">
        <v>243</v>
      </c>
      <c r="B426" s="27">
        <f>#VALUE!</f>
        <v>0</v>
      </c>
      <c r="C426" s="27">
        <f>#VALUE!</f>
        <v>0</v>
      </c>
      <c r="D426" s="27">
        <f>#VALUE!</f>
        <v>0</v>
      </c>
      <c r="E426" s="17"/>
    </row>
    <row r="427" spans="1:5">
      <c r="A427" s="4" t="s">
        <v>247</v>
      </c>
      <c r="B427" s="27">
        <f>#VALUE!</f>
        <v>0</v>
      </c>
      <c r="C427" s="27">
        <f>#VALUE!</f>
        <v>0</v>
      </c>
      <c r="D427" s="27">
        <f>#VALUE!</f>
        <v>0</v>
      </c>
      <c r="E427" s="17"/>
    </row>
    <row r="428" spans="1:5">
      <c r="A428" s="4" t="s">
        <v>251</v>
      </c>
      <c r="B428" s="27">
        <f>#VALUE!</f>
        <v>0</v>
      </c>
      <c r="C428" s="27">
        <f>#VALUE!</f>
        <v>0</v>
      </c>
      <c r="D428" s="27">
        <f>#VALUE!</f>
        <v>0</v>
      </c>
      <c r="E428" s="17"/>
    </row>
    <row r="429" spans="1:5">
      <c r="A429" s="4" t="s">
        <v>255</v>
      </c>
      <c r="B429" s="27">
        <f>#VALUE!</f>
        <v>0</v>
      </c>
      <c r="C429" s="27">
        <f>#VALUE!</f>
        <v>0</v>
      </c>
      <c r="D429" s="27">
        <f>#VALUE!</f>
        <v>0</v>
      </c>
      <c r="E429" s="17"/>
    </row>
    <row r="431" spans="1:5" ht="21" customHeight="1">
      <c r="A431" s="1" t="s">
        <v>328</v>
      </c>
    </row>
    <row r="432" spans="1:5">
      <c r="A432" s="2" t="s">
        <v>329</v>
      </c>
    </row>
    <row r="433" spans="1:5">
      <c r="A433" s="2" t="s">
        <v>330</v>
      </c>
    </row>
    <row r="435" spans="1:5">
      <c r="B435" s="15" t="s">
        <v>326</v>
      </c>
      <c r="C435" s="15" t="s">
        <v>327</v>
      </c>
      <c r="D435" s="15" t="s">
        <v>323</v>
      </c>
    </row>
    <row r="436" spans="1:5">
      <c r="A436" s="4" t="s">
        <v>331</v>
      </c>
      <c r="B436" s="30">
        <f>#VALUE!</f>
        <v>0</v>
      </c>
      <c r="C436" s="30">
        <f>#VALUE!</f>
        <v>0</v>
      </c>
      <c r="D436" s="30">
        <f>#VALUE!</f>
        <v>0</v>
      </c>
      <c r="E436" s="17"/>
    </row>
    <row r="438" spans="1:5" ht="21" customHeight="1">
      <c r="A438" s="1" t="s">
        <v>332</v>
      </c>
    </row>
    <row r="439" spans="1:5">
      <c r="A439" s="2" t="s">
        <v>329</v>
      </c>
    </row>
    <row r="440" spans="1:5">
      <c r="A440" s="2" t="s">
        <v>330</v>
      </c>
    </row>
    <row r="442" spans="1:5">
      <c r="B442" s="15" t="s">
        <v>321</v>
      </c>
      <c r="C442" s="15" t="s">
        <v>322</v>
      </c>
      <c r="D442" s="15" t="s">
        <v>323</v>
      </c>
    </row>
    <row r="443" spans="1:5">
      <c r="A443" s="4" t="s">
        <v>331</v>
      </c>
      <c r="B443" s="30">
        <f>#VALUE!</f>
        <v>0</v>
      </c>
      <c r="C443" s="30">
        <f>#VALUE!</f>
        <v>0</v>
      </c>
      <c r="D443" s="30">
        <f>#VALUE!</f>
        <v>0</v>
      </c>
      <c r="E443" s="17"/>
    </row>
    <row r="445" spans="1:5" ht="21" customHeight="1">
      <c r="A445" s="1" t="s">
        <v>333</v>
      </c>
    </row>
    <row r="446" spans="1:5">
      <c r="A446" s="2" t="s">
        <v>334</v>
      </c>
    </row>
    <row r="448" spans="1:5">
      <c r="B448" s="31" t="s">
        <v>335</v>
      </c>
      <c r="C448" s="31"/>
      <c r="D448" s="31"/>
    </row>
    <row r="449" spans="1:10">
      <c r="B449" s="15" t="s">
        <v>321</v>
      </c>
      <c r="C449" s="15" t="s">
        <v>322</v>
      </c>
      <c r="D449" s="15" t="s">
        <v>323</v>
      </c>
      <c r="E449" s="15" t="s">
        <v>336</v>
      </c>
    </row>
    <row r="450" spans="1:10">
      <c r="A450" s="4" t="s">
        <v>142</v>
      </c>
      <c r="B450" s="27">
        <f>#VALUE!</f>
        <v>0</v>
      </c>
      <c r="C450" s="27">
        <f>#VALUE!</f>
        <v>0</v>
      </c>
      <c r="D450" s="27">
        <f>#VALUE!</f>
        <v>0</v>
      </c>
      <c r="E450" s="27">
        <f>#VALUE!</f>
        <v>0</v>
      </c>
      <c r="F450" s="17"/>
    </row>
    <row r="451" spans="1:10">
      <c r="A451" s="4" t="s">
        <v>143</v>
      </c>
      <c r="B451" s="27">
        <f>#VALUE!</f>
        <v>0</v>
      </c>
      <c r="C451" s="27">
        <f>#VALUE!</f>
        <v>0</v>
      </c>
      <c r="D451" s="27">
        <f>#VALUE!</f>
        <v>0</v>
      </c>
      <c r="E451" s="27">
        <f>#VALUE!</f>
        <v>0</v>
      </c>
      <c r="F451" s="17"/>
    </row>
    <row r="452" spans="1:10">
      <c r="A452" s="4" t="s">
        <v>144</v>
      </c>
      <c r="B452" s="27">
        <f>#VALUE!</f>
        <v>0</v>
      </c>
      <c r="C452" s="27">
        <f>#VALUE!</f>
        <v>0</v>
      </c>
      <c r="D452" s="27">
        <f>#VALUE!</f>
        <v>0</v>
      </c>
      <c r="E452" s="27">
        <f>#VALUE!</f>
        <v>0</v>
      </c>
      <c r="F452" s="17"/>
    </row>
    <row r="453" spans="1:10">
      <c r="A453" s="4" t="s">
        <v>145</v>
      </c>
      <c r="B453" s="27">
        <f>#VALUE!</f>
        <v>0</v>
      </c>
      <c r="C453" s="27">
        <f>#VALUE!</f>
        <v>0</v>
      </c>
      <c r="D453" s="27">
        <f>#VALUE!</f>
        <v>0</v>
      </c>
      <c r="E453" s="27">
        <f>#VALUE!</f>
        <v>0</v>
      </c>
      <c r="F453" s="17"/>
    </row>
    <row r="454" spans="1:10">
      <c r="A454" s="4" t="s">
        <v>146</v>
      </c>
      <c r="B454" s="27">
        <f>#VALUE!</f>
        <v>0</v>
      </c>
      <c r="C454" s="27">
        <f>#VALUE!</f>
        <v>0</v>
      </c>
      <c r="D454" s="27">
        <f>#VALUE!</f>
        <v>0</v>
      </c>
      <c r="E454" s="27">
        <f>#VALUE!</f>
        <v>0</v>
      </c>
      <c r="F454" s="17"/>
    </row>
    <row r="455" spans="1:10">
      <c r="A455" s="4" t="s">
        <v>151</v>
      </c>
      <c r="B455" s="27">
        <f>#VALUE!</f>
        <v>0</v>
      </c>
      <c r="C455" s="27">
        <f>#VALUE!</f>
        <v>0</v>
      </c>
      <c r="D455" s="27">
        <f>#VALUE!</f>
        <v>0</v>
      </c>
      <c r="E455" s="27">
        <f>#VALUE!</f>
        <v>0</v>
      </c>
      <c r="F455" s="17"/>
    </row>
    <row r="456" spans="1:10">
      <c r="A456" s="4" t="s">
        <v>147</v>
      </c>
      <c r="B456" s="27">
        <f>#VALUE!</f>
        <v>0</v>
      </c>
      <c r="C456" s="27">
        <f>#VALUE!</f>
        <v>0</v>
      </c>
      <c r="D456" s="27">
        <f>#VALUE!</f>
        <v>0</v>
      </c>
      <c r="E456" s="27">
        <f>#VALUE!</f>
        <v>0</v>
      </c>
      <c r="F456" s="17"/>
    </row>
    <row r="457" spans="1:10">
      <c r="A457" s="4" t="s">
        <v>148</v>
      </c>
      <c r="B457" s="27">
        <f>#VALUE!</f>
        <v>0</v>
      </c>
      <c r="C457" s="27">
        <f>#VALUE!</f>
        <v>0</v>
      </c>
      <c r="D457" s="27">
        <f>#VALUE!</f>
        <v>0</v>
      </c>
      <c r="E457" s="27">
        <f>#VALUE!</f>
        <v>0</v>
      </c>
      <c r="F457" s="17"/>
    </row>
    <row r="458" spans="1:10">
      <c r="A458" s="4" t="s">
        <v>149</v>
      </c>
      <c r="B458" s="27">
        <f>#VALUE!</f>
        <v>0</v>
      </c>
      <c r="C458" s="27">
        <f>#VALUE!</f>
        <v>0</v>
      </c>
      <c r="D458" s="27">
        <f>#VALUE!</f>
        <v>0</v>
      </c>
      <c r="E458" s="27">
        <f>#VALUE!</f>
        <v>0</v>
      </c>
      <c r="F458" s="17"/>
    </row>
    <row r="460" spans="1:10" ht="21" customHeight="1">
      <c r="A460" s="1" t="s">
        <v>337</v>
      </c>
    </row>
    <row r="461" spans="1:10">
      <c r="A461" s="2" t="s">
        <v>338</v>
      </c>
    </row>
    <row r="462" spans="1:10">
      <c r="A462" s="2" t="s">
        <v>339</v>
      </c>
    </row>
    <row r="464" spans="1:10">
      <c r="B464" s="15" t="s">
        <v>142</v>
      </c>
      <c r="C464" s="15" t="s">
        <v>143</v>
      </c>
      <c r="D464" s="15" t="s">
        <v>144</v>
      </c>
      <c r="E464" s="15" t="s">
        <v>145</v>
      </c>
      <c r="F464" s="15" t="s">
        <v>146</v>
      </c>
      <c r="G464" s="15" t="s">
        <v>151</v>
      </c>
      <c r="H464" s="15" t="s">
        <v>147</v>
      </c>
      <c r="I464" s="15" t="s">
        <v>148</v>
      </c>
      <c r="J464" s="15" t="s">
        <v>149</v>
      </c>
    </row>
    <row r="465" spans="1:11">
      <c r="A465" s="4" t="s">
        <v>340</v>
      </c>
      <c r="B465" s="22">
        <f>#VALUE!</f>
        <v>0</v>
      </c>
      <c r="C465" s="22">
        <f>#VALUE!</f>
        <v>0</v>
      </c>
      <c r="D465" s="22">
        <f>#VALUE!</f>
        <v>0</v>
      </c>
      <c r="E465" s="22">
        <f>#VALUE!</f>
        <v>0</v>
      </c>
      <c r="F465" s="22">
        <f>#VALUE!</f>
        <v>0</v>
      </c>
      <c r="G465" s="22">
        <f>#VALUE!</f>
        <v>0</v>
      </c>
      <c r="H465" s="22">
        <f>#VALUE!</f>
        <v>0</v>
      </c>
      <c r="I465" s="22">
        <f>#VALUE!</f>
        <v>0</v>
      </c>
      <c r="J465" s="22">
        <f>#VALUE!</f>
        <v>0</v>
      </c>
      <c r="K465" s="17"/>
    </row>
    <row r="467" spans="1:11" ht="21" customHeight="1">
      <c r="A467" s="1" t="s">
        <v>341</v>
      </c>
    </row>
    <row r="469" spans="1:11">
      <c r="B469" s="15" t="s">
        <v>342</v>
      </c>
      <c r="C469" s="15" t="s">
        <v>343</v>
      </c>
      <c r="D469" s="15" t="s">
        <v>344</v>
      </c>
      <c r="E469" s="15" t="s">
        <v>345</v>
      </c>
      <c r="F469" s="15" t="s">
        <v>346</v>
      </c>
      <c r="G469" s="15" t="s">
        <v>347</v>
      </c>
      <c r="H469" s="15" t="s">
        <v>348</v>
      </c>
    </row>
    <row r="470" spans="1:11">
      <c r="A470" s="4" t="s">
        <v>174</v>
      </c>
      <c r="B470" s="20">
        <f>#VALUE!</f>
        <v>0</v>
      </c>
      <c r="C470" s="22">
        <f>#VALUE!</f>
        <v>0</v>
      </c>
      <c r="D470" s="25"/>
      <c r="E470" s="25"/>
      <c r="F470" s="32">
        <f>#VALUE!</f>
        <v>0</v>
      </c>
      <c r="G470" s="25"/>
      <c r="H470" s="25"/>
      <c r="I470" s="17"/>
    </row>
    <row r="471" spans="1:11">
      <c r="A471" s="4" t="s">
        <v>175</v>
      </c>
      <c r="B471" s="20">
        <f>#VALUE!</f>
        <v>0</v>
      </c>
      <c r="C471" s="22">
        <f>#VALUE!</f>
        <v>0</v>
      </c>
      <c r="D471" s="22">
        <f>#VALUE!</f>
        <v>0</v>
      </c>
      <c r="E471" s="25"/>
      <c r="F471" s="32">
        <f>#VALUE!</f>
        <v>0</v>
      </c>
      <c r="G471" s="25"/>
      <c r="H471" s="25"/>
      <c r="I471" s="17"/>
    </row>
    <row r="472" spans="1:11">
      <c r="A472" s="4" t="s">
        <v>211</v>
      </c>
      <c r="B472" s="20">
        <f>#VALUE!</f>
        <v>0</v>
      </c>
      <c r="C472" s="22">
        <f>#VALUE!</f>
        <v>0</v>
      </c>
      <c r="D472" s="25"/>
      <c r="E472" s="25"/>
      <c r="F472" s="25"/>
      <c r="G472" s="25"/>
      <c r="H472" s="25"/>
      <c r="I472" s="17"/>
    </row>
    <row r="473" spans="1:11">
      <c r="A473" s="4" t="s">
        <v>176</v>
      </c>
      <c r="B473" s="20">
        <f>#VALUE!</f>
        <v>0</v>
      </c>
      <c r="C473" s="22">
        <f>#VALUE!</f>
        <v>0</v>
      </c>
      <c r="D473" s="25"/>
      <c r="E473" s="25"/>
      <c r="F473" s="32">
        <f>#VALUE!</f>
        <v>0</v>
      </c>
      <c r="G473" s="25"/>
      <c r="H473" s="25"/>
      <c r="I473" s="17"/>
    </row>
    <row r="474" spans="1:11">
      <c r="A474" s="4" t="s">
        <v>177</v>
      </c>
      <c r="B474" s="20">
        <f>#VALUE!</f>
        <v>0</v>
      </c>
      <c r="C474" s="22">
        <f>#VALUE!</f>
        <v>0</v>
      </c>
      <c r="D474" s="22">
        <f>#VALUE!</f>
        <v>0</v>
      </c>
      <c r="E474" s="25"/>
      <c r="F474" s="32">
        <f>#VALUE!</f>
        <v>0</v>
      </c>
      <c r="G474" s="25"/>
      <c r="H474" s="25"/>
      <c r="I474" s="17"/>
    </row>
    <row r="475" spans="1:11">
      <c r="A475" s="4" t="s">
        <v>221</v>
      </c>
      <c r="B475" s="20">
        <f>#VALUE!</f>
        <v>0</v>
      </c>
      <c r="C475" s="22">
        <f>#VALUE!</f>
        <v>0</v>
      </c>
      <c r="D475" s="25"/>
      <c r="E475" s="25"/>
      <c r="F475" s="25"/>
      <c r="G475" s="25"/>
      <c r="H475" s="25"/>
      <c r="I475" s="17"/>
    </row>
    <row r="476" spans="1:11">
      <c r="A476" s="4" t="s">
        <v>178</v>
      </c>
      <c r="B476" s="20">
        <f>#VALUE!</f>
        <v>0</v>
      </c>
      <c r="C476" s="22">
        <f>#VALUE!</f>
        <v>0</v>
      </c>
      <c r="D476" s="22">
        <f>#VALUE!</f>
        <v>0</v>
      </c>
      <c r="E476" s="25"/>
      <c r="F476" s="32">
        <f>#VALUE!</f>
        <v>0</v>
      </c>
      <c r="G476" s="25"/>
      <c r="H476" s="25"/>
      <c r="I476" s="17"/>
    </row>
    <row r="477" spans="1:11">
      <c r="A477" s="4" t="s">
        <v>179</v>
      </c>
      <c r="B477" s="20">
        <f>#VALUE!</f>
        <v>0</v>
      </c>
      <c r="C477" s="22">
        <f>#VALUE!</f>
        <v>0</v>
      </c>
      <c r="D477" s="22">
        <f>#VALUE!</f>
        <v>0</v>
      </c>
      <c r="E477" s="25"/>
      <c r="F477" s="32">
        <f>#VALUE!</f>
        <v>0</v>
      </c>
      <c r="G477" s="25"/>
      <c r="H477" s="25"/>
      <c r="I477" s="17"/>
    </row>
    <row r="478" spans="1:11">
      <c r="A478" s="4" t="s">
        <v>195</v>
      </c>
      <c r="B478" s="20">
        <f>#VALUE!</f>
        <v>0</v>
      </c>
      <c r="C478" s="22">
        <f>#VALUE!</f>
        <v>0</v>
      </c>
      <c r="D478" s="22">
        <f>#VALUE!</f>
        <v>0</v>
      </c>
      <c r="E478" s="25"/>
      <c r="F478" s="32">
        <f>#VALUE!</f>
        <v>0</v>
      </c>
      <c r="G478" s="25"/>
      <c r="H478" s="25"/>
      <c r="I478" s="17"/>
    </row>
    <row r="479" spans="1:11">
      <c r="A479" s="4" t="s">
        <v>180</v>
      </c>
      <c r="B479" s="20">
        <f>#VALUE!</f>
        <v>0</v>
      </c>
      <c r="C479" s="22">
        <f>#VALUE!</f>
        <v>0</v>
      </c>
      <c r="D479" s="22">
        <f>#VALUE!</f>
        <v>0</v>
      </c>
      <c r="E479" s="22">
        <f>#VALUE!</f>
        <v>0</v>
      </c>
      <c r="F479" s="32">
        <f>#VALUE!</f>
        <v>0</v>
      </c>
      <c r="G479" s="25"/>
      <c r="H479" s="25"/>
      <c r="I479" s="17"/>
    </row>
    <row r="480" spans="1:11">
      <c r="A480" s="4" t="s">
        <v>181</v>
      </c>
      <c r="B480" s="20">
        <f>#VALUE!</f>
        <v>0</v>
      </c>
      <c r="C480" s="22">
        <f>#VALUE!</f>
        <v>0</v>
      </c>
      <c r="D480" s="22">
        <f>#VALUE!</f>
        <v>0</v>
      </c>
      <c r="E480" s="22">
        <f>#VALUE!</f>
        <v>0</v>
      </c>
      <c r="F480" s="32">
        <f>#VALUE!</f>
        <v>0</v>
      </c>
      <c r="G480" s="25"/>
      <c r="H480" s="25"/>
      <c r="I480" s="17"/>
    </row>
    <row r="481" spans="1:9">
      <c r="A481" s="4" t="s">
        <v>182</v>
      </c>
      <c r="B481" s="20">
        <f>#VALUE!</f>
        <v>0</v>
      </c>
      <c r="C481" s="22">
        <f>#VALUE!</f>
        <v>0</v>
      </c>
      <c r="D481" s="22">
        <f>#VALUE!</f>
        <v>0</v>
      </c>
      <c r="E481" s="22">
        <f>#VALUE!</f>
        <v>0</v>
      </c>
      <c r="F481" s="32">
        <f>#VALUE!</f>
        <v>0</v>
      </c>
      <c r="G481" s="32">
        <f>#VALUE!</f>
        <v>0</v>
      </c>
      <c r="H481" s="22">
        <f>#VALUE!</f>
        <v>0</v>
      </c>
      <c r="I481" s="17"/>
    </row>
    <row r="482" spans="1:9">
      <c r="A482" s="4" t="s">
        <v>183</v>
      </c>
      <c r="B482" s="20">
        <f>#VALUE!</f>
        <v>0</v>
      </c>
      <c r="C482" s="22">
        <f>#VALUE!</f>
        <v>0</v>
      </c>
      <c r="D482" s="22">
        <f>#VALUE!</f>
        <v>0</v>
      </c>
      <c r="E482" s="22">
        <f>#VALUE!</f>
        <v>0</v>
      </c>
      <c r="F482" s="32">
        <f>#VALUE!</f>
        <v>0</v>
      </c>
      <c r="G482" s="32">
        <f>#VALUE!</f>
        <v>0</v>
      </c>
      <c r="H482" s="22">
        <f>#VALUE!</f>
        <v>0</v>
      </c>
      <c r="I482" s="17"/>
    </row>
    <row r="483" spans="1:9">
      <c r="A483" s="4" t="s">
        <v>196</v>
      </c>
      <c r="B483" s="20">
        <f>#VALUE!</f>
        <v>0</v>
      </c>
      <c r="C483" s="22">
        <f>#VALUE!</f>
        <v>0</v>
      </c>
      <c r="D483" s="22">
        <f>#VALUE!</f>
        <v>0</v>
      </c>
      <c r="E483" s="22">
        <f>#VALUE!</f>
        <v>0</v>
      </c>
      <c r="F483" s="32">
        <f>#VALUE!</f>
        <v>0</v>
      </c>
      <c r="G483" s="32">
        <f>#VALUE!</f>
        <v>0</v>
      </c>
      <c r="H483" s="22">
        <f>#VALUE!</f>
        <v>0</v>
      </c>
      <c r="I483" s="17"/>
    </row>
    <row r="484" spans="1:9">
      <c r="A484" s="4" t="s">
        <v>243</v>
      </c>
      <c r="B484" s="20">
        <f>#VALUE!</f>
        <v>0</v>
      </c>
      <c r="C484" s="22">
        <f>#VALUE!</f>
        <v>0</v>
      </c>
      <c r="D484" s="25"/>
      <c r="E484" s="25"/>
      <c r="F484" s="25"/>
      <c r="G484" s="25"/>
      <c r="H484" s="25"/>
      <c r="I484" s="17"/>
    </row>
    <row r="485" spans="1:9">
      <c r="A485" s="4" t="s">
        <v>247</v>
      </c>
      <c r="B485" s="20">
        <f>#VALUE!</f>
        <v>0</v>
      </c>
      <c r="C485" s="22">
        <f>#VALUE!</f>
        <v>0</v>
      </c>
      <c r="D485" s="25"/>
      <c r="E485" s="25"/>
      <c r="F485" s="25"/>
      <c r="G485" s="25"/>
      <c r="H485" s="25"/>
      <c r="I485" s="17"/>
    </row>
    <row r="486" spans="1:9">
      <c r="A486" s="4" t="s">
        <v>251</v>
      </c>
      <c r="B486" s="20">
        <f>#VALUE!</f>
        <v>0</v>
      </c>
      <c r="C486" s="22">
        <f>#VALUE!</f>
        <v>0</v>
      </c>
      <c r="D486" s="25"/>
      <c r="E486" s="25"/>
      <c r="F486" s="25"/>
      <c r="G486" s="25"/>
      <c r="H486" s="25"/>
      <c r="I486" s="17"/>
    </row>
    <row r="487" spans="1:9">
      <c r="A487" s="4" t="s">
        <v>255</v>
      </c>
      <c r="B487" s="20">
        <f>#VALUE!</f>
        <v>0</v>
      </c>
      <c r="C487" s="22">
        <f>#VALUE!</f>
        <v>0</v>
      </c>
      <c r="D487" s="25"/>
      <c r="E487" s="25"/>
      <c r="F487" s="25"/>
      <c r="G487" s="25"/>
      <c r="H487" s="25"/>
      <c r="I487" s="17"/>
    </row>
    <row r="488" spans="1:9">
      <c r="A488" s="4" t="s">
        <v>259</v>
      </c>
      <c r="B488" s="20">
        <f>#VALUE!</f>
        <v>0</v>
      </c>
      <c r="C488" s="22">
        <f>#VALUE!</f>
        <v>0</v>
      </c>
      <c r="D488" s="22">
        <f>#VALUE!</f>
        <v>0</v>
      </c>
      <c r="E488" s="22">
        <f>#VALUE!</f>
        <v>0</v>
      </c>
      <c r="F488" s="25"/>
      <c r="G488" s="25"/>
      <c r="H488" s="25"/>
      <c r="I488" s="17"/>
    </row>
  </sheetData>
  <sheetProtection sheet="1" objects="1" scenarios="1"/>
  <dataValidations count="408">
    <dataValidation type="decimal" allowBlank="1" showInputMessage="1" showErrorMessage="1" error="The rate of return must be a non-negative percentage value." sqref="B58">
      <formula1>0</formula1>
      <formula2>4</formula2>
    </dataValidation>
    <dataValidation type="decimal" allowBlank="1" showInputMessage="1" showErrorMessage="1" sqref="C58">
      <formula1>0</formula1>
      <formula2>999999</formula2>
    </dataValidation>
    <dataValidation type="decimal" allowBlank="1" showInputMessage="1" showErrorMessage="1" sqref="E58">
      <formula1>0.001</formula1>
      <formula2>1</formula2>
    </dataValidation>
    <dataValidation type="decimal" allowBlank="1" showInputMessage="1" showErrorMessage="1" sqref="F58">
      <formula1>365</formula1>
      <formula2>366</formula2>
    </dataValidation>
    <dataValidation type="decimal" allowBlank="1" showInputMessage="1" showErrorMessage="1" error="Must be a non-negative percentage value." sqref="B68:B75">
      <formula1>0</formula1>
      <formula2>4</formula2>
    </dataValidation>
    <dataValidation type="decimal" allowBlank="1" showInputMessage="1" showErrorMessage="1" error="The proportion of load going through 132kV/HV must be between 0% and 100%." sqref="B80">
      <formula1>0</formula1>
      <formula2>1</formula2>
    </dataValidation>
    <dataValidation type="decimal" allowBlank="1" showInputMessage="1" showErrorMessage="1" sqref="B85">
      <formula1>0.001</formula1>
      <formula2>999999.999</formula2>
    </dataValidation>
    <dataValidation type="decimal" operator="greaterThanOrEqual" allowBlank="1" showInputMessage="1" showErrorMessage="1" sqref="B90:B97">
      <formula1>0</formula1>
    </dataValidation>
    <dataValidation type="decimal" operator="greaterThanOrEqual" allowBlank="1" showInputMessage="1" showErrorMessage="1" sqref="B102:I102">
      <formula1>0</formula1>
    </dataValidation>
    <dataValidation type="decimal" operator="greaterThanOrEqual" allowBlank="1" showInputMessage="1" showErrorMessage="1" sqref="B107:F107">
      <formula1>0</formula1>
    </dataValidation>
    <dataValidation type="decimal" allowBlank="1" showInputMessage="1" showErrorMessage="1" error="The number in this cell must be between 0% and 100%." sqref="B112:I127">
      <formula1>0</formula1>
      <formula2>1</formula2>
    </dataValidation>
    <dataValidation type="decimal" operator="greaterThanOrEqual" allowBlank="1" showInputMessage="1" showErrorMessage="1" sqref="B134:I134">
      <formula1>0</formula1>
    </dataValidation>
    <dataValidation type="decimal" allowBlank="1" showInputMessage="1" showErrorMessage="1" error="The number in this cell must be between 0% and 100%." sqref="B139:F142">
      <formula1>0</formula1>
      <formula2>1</formula2>
    </dataValidation>
    <dataValidation type="decimal" operator="greaterThan" allowBlank="1" showInputMessage="1" showErrorMessage="1" sqref="B148:H148">
      <formula1>0</formula1>
    </dataValidation>
    <dataValidation type="textLength" operator="equal" allowBlank="1" showInputMessage="1" showErrorMessage="1" error="This cell should remain blank." sqref="B153">
      <formula1>0</formula1>
    </dataValidation>
    <dataValidation type="decimal" allowBlank="1" showInputMessage="1" showErrorMessage="1" error="The LDNO discount must be between 0% and 100%." sqref="B154:B156">
      <formula1>0</formula1>
      <formula2>1</formula2>
    </dataValidation>
    <dataValidation type="textLength" operator="equal" allowBlank="1" showInputMessage="1" showErrorMessage="1" error="This cell should remain blank." sqref="B157">
      <formula1>0</formula1>
    </dataValidation>
    <dataValidation type="decimal" allowBlank="1" showInputMessage="1" showErrorMessage="1" error="The LDNO discount must be between 0% and 100%." sqref="B158:B160">
      <formula1>0</formula1>
      <formula2>1</formula2>
    </dataValidation>
    <dataValidation type="textLength" operator="equal" allowBlank="1" showInputMessage="1" showErrorMessage="1" error="This cell should remain blank." sqref="B161">
      <formula1>0</formula1>
    </dataValidation>
    <dataValidation type="decimal" allowBlank="1" showInputMessage="1" showErrorMessage="1" error="The LDNO discount must be between 0% and 100%." sqref="B162:B164">
      <formula1>0</formula1>
      <formula2>1</formula2>
    </dataValidation>
    <dataValidation type="textLength" operator="equal" allowBlank="1" showInputMessage="1" showErrorMessage="1" error="This cell should remain blank." sqref="B165">
      <formula1>0</formula1>
    </dataValidation>
    <dataValidation type="decimal" allowBlank="1" showInputMessage="1" showErrorMessage="1" error="The LDNO discount must be between 0% and 100%." sqref="B166:B168">
      <formula1>0</formula1>
      <formula2>1</formula2>
    </dataValidation>
    <dataValidation type="textLength" operator="equal" allowBlank="1" showInputMessage="1" showErrorMessage="1" error="This cell should remain blank." sqref="B169">
      <formula1>0</formula1>
    </dataValidation>
    <dataValidation type="decimal" allowBlank="1" showInputMessage="1" showErrorMessage="1" error="The LDNO discount must be between 0% and 100%." sqref="B170:B172">
      <formula1>0</formula1>
      <formula2>1</formula2>
    </dataValidation>
    <dataValidation type="textLength" operator="equal" allowBlank="1" showInputMessage="1" showErrorMessage="1" error="This cell should remain blank." sqref="B173">
      <formula1>0</formula1>
    </dataValidation>
    <dataValidation type="decimal" allowBlank="1" showInputMessage="1" showErrorMessage="1" error="The LDNO discount must be between 0% and 100%." sqref="B174:B176">
      <formula1>0</formula1>
      <formula2>1</formula2>
    </dataValidation>
    <dataValidation type="textLength" operator="equal" allowBlank="1" showInputMessage="1" showErrorMessage="1" error="This cell should remain blank." sqref="B177">
      <formula1>0</formula1>
    </dataValidation>
    <dataValidation type="decimal" allowBlank="1" showInputMessage="1" showErrorMessage="1" error="The LDNO discount must be between 0% and 100%." sqref="B178:B180">
      <formula1>0</formula1>
      <formula2>1</formula2>
    </dataValidation>
    <dataValidation type="textLength" operator="equal" allowBlank="1" showInputMessage="1" showErrorMessage="1" error="This cell should remain blank." sqref="B181">
      <formula1>0</formula1>
    </dataValidation>
    <dataValidation type="decimal" allowBlank="1" showInputMessage="1" showErrorMessage="1" error="The LDNO discount must be between 0% and 100%." sqref="B182">
      <formula1>0</formula1>
      <formula2>1</formula2>
    </dataValidation>
    <dataValidation type="textLength" operator="equal" allowBlank="1" showInputMessage="1" showErrorMessage="1" error="This cell should remain blank." sqref="B183">
      <formula1>0</formula1>
    </dataValidation>
    <dataValidation type="decimal" allowBlank="1" showInputMessage="1" showErrorMessage="1" error="The LDNO discount must be between 0% and 100%." sqref="B184">
      <formula1>0</formula1>
      <formula2>1</formula2>
    </dataValidation>
    <dataValidation type="textLength" operator="equal" allowBlank="1" showInputMessage="1" showErrorMessage="1" error="This cell should remain blank." sqref="B185">
      <formula1>0</formula1>
    </dataValidation>
    <dataValidation type="decimal" allowBlank="1" showInputMessage="1" showErrorMessage="1" error="The LDNO discount must be between 0% and 100%." sqref="B186:B188">
      <formula1>0</formula1>
      <formula2>1</formula2>
    </dataValidation>
    <dataValidation type="textLength" operator="equal" allowBlank="1" showInputMessage="1" showErrorMessage="1" error="This cell should remain blank." sqref="B189">
      <formula1>0</formula1>
    </dataValidation>
    <dataValidation type="decimal" allowBlank="1" showInputMessage="1" showErrorMessage="1" error="The LDNO discount must be between 0% and 100%." sqref="B190:B192">
      <formula1>0</formula1>
      <formula2>1</formula2>
    </dataValidation>
    <dataValidation type="textLength" operator="equal" allowBlank="1" showInputMessage="1" showErrorMessage="1" error="This cell should remain blank." sqref="B193">
      <formula1>0</formula1>
    </dataValidation>
    <dataValidation type="decimal" allowBlank="1" showInputMessage="1" showErrorMessage="1" error="The LDNO discount must be between 0% and 100%." sqref="B194:B196">
      <formula1>0</formula1>
      <formula2>1</formula2>
    </dataValidation>
    <dataValidation type="textLength" operator="equal" allowBlank="1" showInputMessage="1" showErrorMessage="1" error="This cell should remain blank." sqref="B197">
      <formula1>0</formula1>
    </dataValidation>
    <dataValidation type="decimal" allowBlank="1" showInputMessage="1" showErrorMessage="1" error="The LDNO discount must be between 0% and 100%." sqref="B198:B199">
      <formula1>0</formula1>
      <formula2>1</formula2>
    </dataValidation>
    <dataValidation type="textLength" operator="equal" allowBlank="1" showInputMessage="1" showErrorMessage="1" error="This cell should remain blank." sqref="B200">
      <formula1>0</formula1>
    </dataValidation>
    <dataValidation type="decimal" allowBlank="1" showInputMessage="1" showErrorMessage="1" error="The LDNO discount must be between 0% and 100%." sqref="B201:B202">
      <formula1>0</formula1>
      <formula2>1</formula2>
    </dataValidation>
    <dataValidation type="textLength" operator="equal" allowBlank="1" showInputMessage="1" showErrorMessage="1" error="This cell should remain blank." sqref="B203">
      <formula1>0</formula1>
    </dataValidation>
    <dataValidation type="decimal" allowBlank="1" showInputMessage="1" showErrorMessage="1" error="The LDNO discount must be between 0% and 100%." sqref="B204:B206">
      <formula1>0</formula1>
      <formula2>1</formula2>
    </dataValidation>
    <dataValidation type="textLength" operator="equal" allowBlank="1" showInputMessage="1" showErrorMessage="1" error="This cell should remain blank." sqref="B207">
      <formula1>0</formula1>
    </dataValidation>
    <dataValidation type="decimal" allowBlank="1" showInputMessage="1" showErrorMessage="1" error="The LDNO discount must be between 0% and 100%." sqref="B208:B210">
      <formula1>0</formula1>
      <formula2>1</formula2>
    </dataValidation>
    <dataValidation type="textLength" operator="equal" allowBlank="1" showInputMessage="1" showErrorMessage="1" error="This cell should remain blank." sqref="B211">
      <formula1>0</formula1>
    </dataValidation>
    <dataValidation type="decimal" allowBlank="1" showInputMessage="1" showErrorMessage="1" error="The LDNO discount must be between 0% and 100%." sqref="B212:B214">
      <formula1>0</formula1>
      <formula2>1</formula2>
    </dataValidation>
    <dataValidation type="textLength" operator="equal" allowBlank="1" showInputMessage="1" showErrorMessage="1" error="This cell should remain blank." sqref="B215">
      <formula1>0</formula1>
    </dataValidation>
    <dataValidation type="decimal" allowBlank="1" showInputMessage="1" showErrorMessage="1" error="The LDNO discount must be between 0% and 100%." sqref="B216:B218">
      <formula1>0</formula1>
      <formula2>1</formula2>
    </dataValidation>
    <dataValidation type="textLength" operator="equal" allowBlank="1" showInputMessage="1" showErrorMessage="1" error="This cell should remain blank." sqref="B219">
      <formula1>0</formula1>
    </dataValidation>
    <dataValidation type="decimal" allowBlank="1" showInputMessage="1" showErrorMessage="1" error="The LDNO discount must be between 0% and 100%." sqref="B220:B222">
      <formula1>0</formula1>
      <formula2>1</formula2>
    </dataValidation>
    <dataValidation type="textLength" operator="equal" allowBlank="1" showInputMessage="1" showErrorMessage="1" error="This cell should remain blank." sqref="B223">
      <formula1>0</formula1>
    </dataValidation>
    <dataValidation type="decimal" allowBlank="1" showInputMessage="1" showErrorMessage="1" error="The LDNO discount must be between 0% and 100%." sqref="B224:B226">
      <formula1>0</formula1>
      <formula2>1</formula2>
    </dataValidation>
    <dataValidation type="textLength" operator="equal" allowBlank="1" showInputMessage="1" showErrorMessage="1" error="This cell should remain blank." sqref="B227">
      <formula1>0</formula1>
    </dataValidation>
    <dataValidation type="decimal" allowBlank="1" showInputMessage="1" showErrorMessage="1" error="The LDNO discount must be between 0% and 100%." sqref="B228:B229">
      <formula1>0</formula1>
      <formula2>1</formula2>
    </dataValidation>
    <dataValidation type="textLength" operator="equal" allowBlank="1" showInputMessage="1" showErrorMessage="1" error="This cell should remain blank." sqref="B230">
      <formula1>0</formula1>
    </dataValidation>
    <dataValidation type="decimal" allowBlank="1" showInputMessage="1" showErrorMessage="1" error="The LDNO discount must be between 0% and 100%." sqref="B231:B233">
      <formula1>0</formula1>
      <formula2>1</formula2>
    </dataValidation>
    <dataValidation type="textLength" operator="equal" allowBlank="1" showInputMessage="1" showErrorMessage="1" error="This cell should remain blank." sqref="B234">
      <formula1>0</formula1>
    </dataValidation>
    <dataValidation type="decimal" allowBlank="1" showInputMessage="1" showErrorMessage="1" error="The LDNO discount must be between 0% and 100%." sqref="B235:B237">
      <formula1>0</formula1>
      <formula2>1</formula2>
    </dataValidation>
    <dataValidation type="textLength" operator="equal" allowBlank="1" showInputMessage="1" showErrorMessage="1" error="This cell should remain blank." sqref="B238">
      <formula1>0</formula1>
    </dataValidation>
    <dataValidation type="decimal" allowBlank="1" showInputMessage="1" showErrorMessage="1" error="The LDNO discount must be between 0% and 100%." sqref="B239:B240">
      <formula1>0</formula1>
      <formula2>1</formula2>
    </dataValidation>
    <dataValidation type="textLength" operator="equal" allowBlank="1" showInputMessage="1" showErrorMessage="1" error="This cell should remain blank." sqref="B241">
      <formula1>0</formula1>
    </dataValidation>
    <dataValidation type="decimal" allowBlank="1" showInputMessage="1" showErrorMessage="1" error="The LDNO discount must be between 0% and 100%." sqref="B242:B243">
      <formula1>0</formula1>
      <formula2>1</formula2>
    </dataValidation>
    <dataValidation type="textLength" operator="equal" allowBlank="1" showInputMessage="1" showErrorMessage="1" error="This cell should remain blank." sqref="B244">
      <formula1>0</formula1>
    </dataValidation>
    <dataValidation type="decimal" allowBlank="1" showInputMessage="1" showErrorMessage="1" error="The LDNO discount must be between 0% and 100%." sqref="B245:B246">
      <formula1>0</formula1>
      <formula2>1</formula2>
    </dataValidation>
    <dataValidation type="textLength" operator="equal" allowBlank="1" showInputMessage="1" showErrorMessage="1" error="This cell should remain blank." sqref="B247">
      <formula1>0</formula1>
    </dataValidation>
    <dataValidation type="decimal" allowBlank="1" showInputMessage="1" showErrorMessage="1" error="The LDNO discount must be between 0% and 100%." sqref="B248:B249">
      <formula1>0</formula1>
      <formula2>1</formula2>
    </dataValidation>
    <dataValidation type="decimal" allowBlank="1" showInputMessage="1" showErrorMessage="1" error="The coincidence factor must be between 0% and 100%." sqref="B255:B273">
      <formula1>0</formula1>
      <formula2>1</formula2>
    </dataValidation>
    <dataValidation type="decimal" allowBlank="1" showInputMessage="1" showErrorMessage="1" error="The load factor must be between 0% and 100%." sqref="C255:C273">
      <formula1>0</formula1>
      <formula2>1</formula2>
    </dataValidation>
    <dataValidation type="textLength" operator="equal" allowBlank="1" showInputMessage="1" showErrorMessage="1" error="This cell should remain blank." sqref="B281">
      <formula1>0</formula1>
    </dataValidation>
    <dataValidation type="decimal" operator="greaterThanOrEqual" allowBlank="1" showInputMessage="1" showErrorMessage="1" errorTitle="Volume data error" error="The volume must be a non-negative number." sqref="B282:B284">
      <formula1>0</formula1>
    </dataValidation>
    <dataValidation type="textLength" operator="equal" allowBlank="1" showInputMessage="1" showErrorMessage="1" error="This cell should remain blank." sqref="B285">
      <formula1>0</formula1>
    </dataValidation>
    <dataValidation type="decimal" operator="greaterThanOrEqual" allowBlank="1" showInputMessage="1" showErrorMessage="1" errorTitle="Volume data error" error="The volume must be a non-negative number." sqref="B286:B288">
      <formula1>0</formula1>
    </dataValidation>
    <dataValidation type="textLength" operator="equal" allowBlank="1" showInputMessage="1" showErrorMessage="1" error="This cell should remain blank." sqref="B289">
      <formula1>0</formula1>
    </dataValidation>
    <dataValidation type="decimal" operator="greaterThanOrEqual" allowBlank="1" showInputMessage="1" showErrorMessage="1" errorTitle="Volume data error" error="The volume must be a non-negative number." sqref="B290:B292">
      <formula1>0</formula1>
    </dataValidation>
    <dataValidation type="textLength" operator="equal" allowBlank="1" showInputMessage="1" showErrorMessage="1" error="This cell should remain blank." sqref="B293">
      <formula1>0</formula1>
    </dataValidation>
    <dataValidation type="decimal" operator="greaterThanOrEqual" allowBlank="1" showInputMessage="1" showErrorMessage="1" errorTitle="Volume data error" error="The volume must be a non-negative number." sqref="B294:B296">
      <formula1>0</formula1>
    </dataValidation>
    <dataValidation type="textLength" operator="equal" allowBlank="1" showInputMessage="1" showErrorMessage="1" error="This cell should remain blank." sqref="B297">
      <formula1>0</formula1>
    </dataValidation>
    <dataValidation type="decimal" operator="greaterThanOrEqual" allowBlank="1" showInputMessage="1" showErrorMessage="1" errorTitle="Volume data error" error="The volume must be a non-negative number." sqref="B298:B300">
      <formula1>0</formula1>
    </dataValidation>
    <dataValidation type="textLength" operator="equal" allowBlank="1" showInputMessage="1" showErrorMessage="1" error="This cell should remain blank." sqref="B301">
      <formula1>0</formula1>
    </dataValidation>
    <dataValidation type="decimal" operator="greaterThanOrEqual" allowBlank="1" showInputMessage="1" showErrorMessage="1" errorTitle="Volume data error" error="The volume must be a non-negative number." sqref="B302:B304">
      <formula1>0</formula1>
    </dataValidation>
    <dataValidation type="textLength" operator="equal" allowBlank="1" showInputMessage="1" showErrorMessage="1" error="This cell should remain blank." sqref="B305">
      <formula1>0</formula1>
    </dataValidation>
    <dataValidation type="decimal" operator="greaterThanOrEqual" allowBlank="1" showInputMessage="1" showErrorMessage="1" errorTitle="Volume data error" error="The volume must be a non-negative number." sqref="B306:B308">
      <formula1>0</formula1>
    </dataValidation>
    <dataValidation type="textLength" operator="equal" allowBlank="1" showInputMessage="1" showErrorMessage="1" error="This cell should remain blank." sqref="B309">
      <formula1>0</formula1>
    </dataValidation>
    <dataValidation type="decimal" operator="greaterThanOrEqual" allowBlank="1" showInputMessage="1" showErrorMessage="1" errorTitle="Volume data error" error="The volume must be a non-negative number." sqref="B310">
      <formula1>0</formula1>
    </dataValidation>
    <dataValidation type="textLength" operator="equal" allowBlank="1" showInputMessage="1" showErrorMessage="1" error="This cell should remain blank." sqref="B311">
      <formula1>0</formula1>
    </dataValidation>
    <dataValidation type="decimal" operator="greaterThanOrEqual" allowBlank="1" showInputMessage="1" showErrorMessage="1" errorTitle="Volume data error" error="The volume must be a non-negative number." sqref="B312">
      <formula1>0</formula1>
    </dataValidation>
    <dataValidation type="textLength" operator="equal" allowBlank="1" showInputMessage="1" showErrorMessage="1" error="This cell should remain blank." sqref="B313">
      <formula1>0</formula1>
    </dataValidation>
    <dataValidation type="decimal" operator="greaterThanOrEqual" allowBlank="1" showInputMessage="1" showErrorMessage="1" errorTitle="Volume data error" error="The volume must be a non-negative number." sqref="B314:B316">
      <formula1>0</formula1>
    </dataValidation>
    <dataValidation type="textLength" operator="equal" allowBlank="1" showInputMessage="1" showErrorMessage="1" error="This cell should remain blank." sqref="B317">
      <formula1>0</formula1>
    </dataValidation>
    <dataValidation type="decimal" operator="greaterThanOrEqual" allowBlank="1" showInputMessage="1" showErrorMessage="1" errorTitle="Volume data error" error="The volume must be a non-negative number." sqref="B318:B320">
      <formula1>0</formula1>
    </dataValidation>
    <dataValidation type="textLength" operator="equal" allowBlank="1" showInputMessage="1" showErrorMessage="1" error="This cell should remain blank." sqref="B321">
      <formula1>0</formula1>
    </dataValidation>
    <dataValidation type="decimal" operator="greaterThanOrEqual" allowBlank="1" showInputMessage="1" showErrorMessage="1" errorTitle="Volume data error" error="The volume must be a non-negative number." sqref="B322:B324">
      <formula1>0</formula1>
    </dataValidation>
    <dataValidation type="textLength" operator="equal" allowBlank="1" showInputMessage="1" showErrorMessage="1" error="This cell should remain blank." sqref="B325">
      <formula1>0</formula1>
    </dataValidation>
    <dataValidation type="decimal" operator="greaterThanOrEqual" allowBlank="1" showInputMessage="1" showErrorMessage="1" errorTitle="Volume data error" error="The volume must be a non-negative number." sqref="B326:B327">
      <formula1>0</formula1>
    </dataValidation>
    <dataValidation type="textLength" operator="equal" allowBlank="1" showInputMessage="1" showErrorMessage="1" error="This cell should remain blank." sqref="B328">
      <formula1>0</formula1>
    </dataValidation>
    <dataValidation type="decimal" operator="greaterThanOrEqual" allowBlank="1" showInputMessage="1" showErrorMessage="1" errorTitle="Volume data error" error="The volume must be a non-negative number." sqref="B329:B330">
      <formula1>0</formula1>
    </dataValidation>
    <dataValidation type="textLength" operator="equal" allowBlank="1" showInputMessage="1" showErrorMessage="1" error="This cell should remain blank." sqref="B331">
      <formula1>0</formula1>
    </dataValidation>
    <dataValidation type="decimal" operator="greaterThanOrEqual" allowBlank="1" showInputMessage="1" showErrorMessage="1" errorTitle="Volume data error" error="The volume must be a non-negative number." sqref="B332:B334">
      <formula1>0</formula1>
    </dataValidation>
    <dataValidation type="textLength" operator="equal" allowBlank="1" showInputMessage="1" showErrorMessage="1" error="This cell should remain blank." sqref="B335">
      <formula1>0</formula1>
    </dataValidation>
    <dataValidation type="decimal" operator="greaterThanOrEqual" allowBlank="1" showInputMessage="1" showErrorMessage="1" errorTitle="Volume data error" error="The volume must be a non-negative number." sqref="B336:B338">
      <formula1>0</formula1>
    </dataValidation>
    <dataValidation type="textLength" operator="equal" allowBlank="1" showInputMessage="1" showErrorMessage="1" error="This cell should remain blank." sqref="B339">
      <formula1>0</formula1>
    </dataValidation>
    <dataValidation type="decimal" operator="greaterThanOrEqual" allowBlank="1" showInputMessage="1" showErrorMessage="1" errorTitle="Volume data error" error="The volume must be a non-negative number." sqref="B340:B342">
      <formula1>0</formula1>
    </dataValidation>
    <dataValidation type="textLength" operator="equal" allowBlank="1" showInputMessage="1" showErrorMessage="1" error="This cell should remain blank." sqref="B343">
      <formula1>0</formula1>
    </dataValidation>
    <dataValidation type="decimal" operator="greaterThanOrEqual" allowBlank="1" showInputMessage="1" showErrorMessage="1" errorTitle="Volume data error" error="The volume must be a non-negative number." sqref="B344:B346">
      <formula1>0</formula1>
    </dataValidation>
    <dataValidation type="textLength" operator="equal" allowBlank="1" showInputMessage="1" showErrorMessage="1" error="This cell should remain blank." sqref="B347">
      <formula1>0</formula1>
    </dataValidation>
    <dataValidation type="decimal" operator="greaterThanOrEqual" allowBlank="1" showInputMessage="1" showErrorMessage="1" errorTitle="Volume data error" error="The volume must be a non-negative number." sqref="B348:B350">
      <formula1>0</formula1>
    </dataValidation>
    <dataValidation type="textLength" operator="equal" allowBlank="1" showInputMessage="1" showErrorMessage="1" error="This cell should remain blank." sqref="B351">
      <formula1>0</formula1>
    </dataValidation>
    <dataValidation type="decimal" operator="greaterThanOrEqual" allowBlank="1" showInputMessage="1" showErrorMessage="1" errorTitle="Volume data error" error="The volume must be a non-negative number." sqref="B352:B354">
      <formula1>0</formula1>
    </dataValidation>
    <dataValidation type="textLength" operator="equal" allowBlank="1" showInputMessage="1" showErrorMessage="1" error="This cell should remain blank." sqref="B355">
      <formula1>0</formula1>
    </dataValidation>
    <dataValidation type="decimal" operator="greaterThanOrEqual" allowBlank="1" showInputMessage="1" showErrorMessage="1" errorTitle="Volume data error" error="The volume must be a non-negative number." sqref="B356:B357">
      <formula1>0</formula1>
    </dataValidation>
    <dataValidation type="textLength" operator="equal" allowBlank="1" showInputMessage="1" showErrorMessage="1" error="This cell should remain blank." sqref="B358">
      <formula1>0</formula1>
    </dataValidation>
    <dataValidation type="decimal" operator="greaterThanOrEqual" allowBlank="1" showInputMessage="1" showErrorMessage="1" errorTitle="Volume data error" error="The volume must be a non-negative number." sqref="B359:B361">
      <formula1>0</formula1>
    </dataValidation>
    <dataValidation type="textLength" operator="equal" allowBlank="1" showInputMessage="1" showErrorMessage="1" error="This cell should remain blank." sqref="B362">
      <formula1>0</formula1>
    </dataValidation>
    <dataValidation type="decimal" operator="greaterThanOrEqual" allowBlank="1" showInputMessage="1" showErrorMessage="1" errorTitle="Volume data error" error="The volume must be a non-negative number." sqref="B363:B365">
      <formula1>0</formula1>
    </dataValidation>
    <dataValidation type="textLength" operator="equal" allowBlank="1" showInputMessage="1" showErrorMessage="1" error="This cell should remain blank." sqref="B366">
      <formula1>0</formula1>
    </dataValidation>
    <dataValidation type="decimal" operator="greaterThanOrEqual" allowBlank="1" showInputMessage="1" showErrorMessage="1" errorTitle="Volume data error" error="The volume must be a non-negative number." sqref="B367:B368">
      <formula1>0</formula1>
    </dataValidation>
    <dataValidation type="textLength" operator="equal" allowBlank="1" showInputMessage="1" showErrorMessage="1" error="This cell should remain blank." sqref="B369">
      <formula1>0</formula1>
    </dataValidation>
    <dataValidation type="decimal" operator="greaterThanOrEqual" allowBlank="1" showInputMessage="1" showErrorMessage="1" errorTitle="Volume data error" error="The volume must be a non-negative number." sqref="B370:B371">
      <formula1>0</formula1>
    </dataValidation>
    <dataValidation type="textLength" operator="equal" allowBlank="1" showInputMessage="1" showErrorMessage="1" error="This cell should remain blank." sqref="B372">
      <formula1>0</formula1>
    </dataValidation>
    <dataValidation type="decimal" operator="greaterThanOrEqual" allowBlank="1" showInputMessage="1" showErrorMessage="1" errorTitle="Volume data error" error="The volume must be a non-negative number." sqref="B373:B374">
      <formula1>0</formula1>
    </dataValidation>
    <dataValidation type="textLength" operator="equal" allowBlank="1" showInputMessage="1" showErrorMessage="1" error="This cell should remain blank." sqref="B375">
      <formula1>0</formula1>
    </dataValidation>
    <dataValidation type="decimal" operator="greaterThanOrEqual" allowBlank="1" showInputMessage="1" showErrorMessage="1" errorTitle="Volume data error" error="The volume must be a non-negative number." sqref="B376:B377">
      <formula1>0</formula1>
    </dataValidation>
    <dataValidation type="textLength" operator="equal" allowBlank="1" showInputMessage="1" showErrorMessage="1" error="This cell should remain blank." sqref="C281">
      <formula1>0</formula1>
    </dataValidation>
    <dataValidation type="decimal" operator="greaterThanOrEqual" allowBlank="1" showInputMessage="1" showErrorMessage="1" errorTitle="Volume data error" error="The volume must be a non-negative number." sqref="C282:C284">
      <formula1>0</formula1>
    </dataValidation>
    <dataValidation type="textLength" operator="equal" allowBlank="1" showInputMessage="1" showErrorMessage="1" error="This cell should remain blank." sqref="C285">
      <formula1>0</formula1>
    </dataValidation>
    <dataValidation type="decimal" operator="greaterThanOrEqual" allowBlank="1" showInputMessage="1" showErrorMessage="1" errorTitle="Volume data error" error="The volume must be a non-negative number." sqref="C286:C288">
      <formula1>0</formula1>
    </dataValidation>
    <dataValidation type="textLength" operator="equal" allowBlank="1" showInputMessage="1" showErrorMessage="1" error="This cell should remain blank." sqref="C289">
      <formula1>0</formula1>
    </dataValidation>
    <dataValidation type="decimal" operator="greaterThanOrEqual" allowBlank="1" showInputMessage="1" showErrorMessage="1" errorTitle="Volume data error" error="The volume must be a non-negative number." sqref="C290:C292">
      <formula1>0</formula1>
    </dataValidation>
    <dataValidation type="textLength" operator="equal" allowBlank="1" showInputMessage="1" showErrorMessage="1" error="This cell should remain blank." sqref="C293">
      <formula1>0</formula1>
    </dataValidation>
    <dataValidation type="decimal" operator="greaterThanOrEqual" allowBlank="1" showInputMessage="1" showErrorMessage="1" errorTitle="Volume data error" error="The volume must be a non-negative number." sqref="C294:C296">
      <formula1>0</formula1>
    </dataValidation>
    <dataValidation type="textLength" operator="equal" allowBlank="1" showInputMessage="1" showErrorMessage="1" error="This cell should remain blank." sqref="C297">
      <formula1>0</formula1>
    </dataValidation>
    <dataValidation type="decimal" operator="greaterThanOrEqual" allowBlank="1" showInputMessage="1" showErrorMessage="1" errorTitle="Volume data error" error="The volume must be a non-negative number." sqref="C298:C300">
      <formula1>0</formula1>
    </dataValidation>
    <dataValidation type="textLength" operator="equal" allowBlank="1" showInputMessage="1" showErrorMessage="1" error="This cell should remain blank." sqref="C301">
      <formula1>0</formula1>
    </dataValidation>
    <dataValidation type="decimal" operator="greaterThanOrEqual" allowBlank="1" showInputMessage="1" showErrorMessage="1" errorTitle="Volume data error" error="The volume must be a non-negative number." sqref="C302:C304">
      <formula1>0</formula1>
    </dataValidation>
    <dataValidation type="textLength" operator="equal" allowBlank="1" showInputMessage="1" showErrorMessage="1" error="This cell should remain blank." sqref="C305">
      <formula1>0</formula1>
    </dataValidation>
    <dataValidation type="decimal" operator="greaterThanOrEqual" allowBlank="1" showInputMessage="1" showErrorMessage="1" errorTitle="Volume data error" error="The volume must be a non-negative number." sqref="C306:C308">
      <formula1>0</formula1>
    </dataValidation>
    <dataValidation type="textLength" operator="equal" allowBlank="1" showInputMessage="1" showErrorMessage="1" error="This cell should remain blank." sqref="C309">
      <formula1>0</formula1>
    </dataValidation>
    <dataValidation type="decimal" operator="greaterThanOrEqual" allowBlank="1" showInputMessage="1" showErrorMessage="1" errorTitle="Volume data error" error="The volume must be a non-negative number." sqref="C310">
      <formula1>0</formula1>
    </dataValidation>
    <dataValidation type="textLength" operator="equal" allowBlank="1" showInputMessage="1" showErrorMessage="1" error="This cell should remain blank." sqref="C311">
      <formula1>0</formula1>
    </dataValidation>
    <dataValidation type="decimal" operator="greaterThanOrEqual" allowBlank="1" showInputMessage="1" showErrorMessage="1" errorTitle="Volume data error" error="The volume must be a non-negative number." sqref="C312">
      <formula1>0</formula1>
    </dataValidation>
    <dataValidation type="textLength" operator="equal" allowBlank="1" showInputMessage="1" showErrorMessage="1" error="This cell should remain blank." sqref="C313">
      <formula1>0</formula1>
    </dataValidation>
    <dataValidation type="decimal" operator="greaterThanOrEqual" allowBlank="1" showInputMessage="1" showErrorMessage="1" errorTitle="Volume data error" error="The volume must be a non-negative number." sqref="C314:C316">
      <formula1>0</formula1>
    </dataValidation>
    <dataValidation type="textLength" operator="equal" allowBlank="1" showInputMessage="1" showErrorMessage="1" error="This cell should remain blank." sqref="C317">
      <formula1>0</formula1>
    </dataValidation>
    <dataValidation type="decimal" operator="greaterThanOrEqual" allowBlank="1" showInputMessage="1" showErrorMessage="1" errorTitle="Volume data error" error="The volume must be a non-negative number." sqref="C318:C320">
      <formula1>0</formula1>
    </dataValidation>
    <dataValidation type="textLength" operator="equal" allowBlank="1" showInputMessage="1" showErrorMessage="1" error="This cell should remain blank." sqref="C321">
      <formula1>0</formula1>
    </dataValidation>
    <dataValidation type="decimal" operator="greaterThanOrEqual" allowBlank="1" showInputMessage="1" showErrorMessage="1" errorTitle="Volume data error" error="The volume must be a non-negative number." sqref="C322:C324">
      <formula1>0</formula1>
    </dataValidation>
    <dataValidation type="textLength" operator="equal" allowBlank="1" showInputMessage="1" showErrorMessage="1" error="This cell should remain blank." sqref="C325">
      <formula1>0</formula1>
    </dataValidation>
    <dataValidation type="decimal" operator="greaterThanOrEqual" allowBlank="1" showInputMessage="1" showErrorMessage="1" errorTitle="Volume data error" error="The volume must be a non-negative number." sqref="C326:C327">
      <formula1>0</formula1>
    </dataValidation>
    <dataValidation type="textLength" operator="equal" allowBlank="1" showInputMessage="1" showErrorMessage="1" error="This cell should remain blank." sqref="C328">
      <formula1>0</formula1>
    </dataValidation>
    <dataValidation type="decimal" operator="greaterThanOrEqual" allowBlank="1" showInputMessage="1" showErrorMessage="1" errorTitle="Volume data error" error="The volume must be a non-negative number." sqref="C329:C330">
      <formula1>0</formula1>
    </dataValidation>
    <dataValidation type="textLength" operator="equal" allowBlank="1" showInputMessage="1" showErrorMessage="1" error="This cell should remain blank." sqref="C331">
      <formula1>0</formula1>
    </dataValidation>
    <dataValidation type="decimal" operator="greaterThanOrEqual" allowBlank="1" showInputMessage="1" showErrorMessage="1" errorTitle="Volume data error" error="The volume must be a non-negative number." sqref="C332:C334">
      <formula1>0</formula1>
    </dataValidation>
    <dataValidation type="textLength" operator="equal" allowBlank="1" showInputMessage="1" showErrorMessage="1" error="This cell should remain blank." sqref="C335">
      <formula1>0</formula1>
    </dataValidation>
    <dataValidation type="decimal" operator="greaterThanOrEqual" allowBlank="1" showInputMessage="1" showErrorMessage="1" errorTitle="Volume data error" error="The volume must be a non-negative number." sqref="C336:C338">
      <formula1>0</formula1>
    </dataValidation>
    <dataValidation type="textLength" operator="equal" allowBlank="1" showInputMessage="1" showErrorMessage="1" error="This cell should remain blank." sqref="C339">
      <formula1>0</formula1>
    </dataValidation>
    <dataValidation type="decimal" operator="greaterThanOrEqual" allowBlank="1" showInputMessage="1" showErrorMessage="1" errorTitle="Volume data error" error="The volume must be a non-negative number." sqref="C340:C342">
      <formula1>0</formula1>
    </dataValidation>
    <dataValidation type="textLength" operator="equal" allowBlank="1" showInputMessage="1" showErrorMessage="1" error="This cell should remain blank." sqref="C343">
      <formula1>0</formula1>
    </dataValidation>
    <dataValidation type="decimal" operator="greaterThanOrEqual" allowBlank="1" showInputMessage="1" showErrorMessage="1" errorTitle="Volume data error" error="The volume must be a non-negative number." sqref="C344:C346">
      <formula1>0</formula1>
    </dataValidation>
    <dataValidation type="textLength" operator="equal" allowBlank="1" showInputMessage="1" showErrorMessage="1" error="This cell should remain blank." sqref="C347">
      <formula1>0</formula1>
    </dataValidation>
    <dataValidation type="decimal" operator="greaterThanOrEqual" allowBlank="1" showInputMessage="1" showErrorMessage="1" errorTitle="Volume data error" error="The volume must be a non-negative number." sqref="C348:C350">
      <formula1>0</formula1>
    </dataValidation>
    <dataValidation type="textLength" operator="equal" allowBlank="1" showInputMessage="1" showErrorMessage="1" error="This cell should remain blank." sqref="C351">
      <formula1>0</formula1>
    </dataValidation>
    <dataValidation type="decimal" operator="greaterThanOrEqual" allowBlank="1" showInputMessage="1" showErrorMessage="1" errorTitle="Volume data error" error="The volume must be a non-negative number." sqref="C352:C354">
      <formula1>0</formula1>
    </dataValidation>
    <dataValidation type="textLength" operator="equal" allowBlank="1" showInputMessage="1" showErrorMessage="1" error="This cell should remain blank." sqref="C355">
      <formula1>0</formula1>
    </dataValidation>
    <dataValidation type="decimal" operator="greaterThanOrEqual" allowBlank="1" showInputMessage="1" showErrorMessage="1" errorTitle="Volume data error" error="The volume must be a non-negative number." sqref="C356:C357">
      <formula1>0</formula1>
    </dataValidation>
    <dataValidation type="textLength" operator="equal" allowBlank="1" showInputMessage="1" showErrorMessage="1" error="This cell should remain blank." sqref="C358">
      <formula1>0</formula1>
    </dataValidation>
    <dataValidation type="decimal" operator="greaterThanOrEqual" allowBlank="1" showInputMessage="1" showErrorMessage="1" errorTitle="Volume data error" error="The volume must be a non-negative number." sqref="C359:C361">
      <formula1>0</formula1>
    </dataValidation>
    <dataValidation type="textLength" operator="equal" allowBlank="1" showInputMessage="1" showErrorMessage="1" error="This cell should remain blank." sqref="C362">
      <formula1>0</formula1>
    </dataValidation>
    <dataValidation type="decimal" operator="greaterThanOrEqual" allowBlank="1" showInputMessage="1" showErrorMessage="1" errorTitle="Volume data error" error="The volume must be a non-negative number." sqref="C363:C365">
      <formula1>0</formula1>
    </dataValidation>
    <dataValidation type="textLength" operator="equal" allowBlank="1" showInputMessage="1" showErrorMessage="1" error="This cell should remain blank." sqref="C366">
      <formula1>0</formula1>
    </dataValidation>
    <dataValidation type="decimal" operator="greaterThanOrEqual" allowBlank="1" showInputMessage="1" showErrorMessage="1" errorTitle="Volume data error" error="The volume must be a non-negative number." sqref="C367:C368">
      <formula1>0</formula1>
    </dataValidation>
    <dataValidation type="textLength" operator="equal" allowBlank="1" showInputMessage="1" showErrorMessage="1" error="This cell should remain blank." sqref="C369">
      <formula1>0</formula1>
    </dataValidation>
    <dataValidation type="decimal" operator="greaterThanOrEqual" allowBlank="1" showInputMessage="1" showErrorMessage="1" errorTitle="Volume data error" error="The volume must be a non-negative number." sqref="C370:C371">
      <formula1>0</formula1>
    </dataValidation>
    <dataValidation type="textLength" operator="equal" allowBlank="1" showInputMessage="1" showErrorMessage="1" error="This cell should remain blank." sqref="C372">
      <formula1>0</formula1>
    </dataValidation>
    <dataValidation type="decimal" operator="greaterThanOrEqual" allowBlank="1" showInputMessage="1" showErrorMessage="1" errorTitle="Volume data error" error="The volume must be a non-negative number." sqref="C373:C374">
      <formula1>0</formula1>
    </dataValidation>
    <dataValidation type="textLength" operator="equal" allowBlank="1" showInputMessage="1" showErrorMessage="1" error="This cell should remain blank." sqref="C375">
      <formula1>0</formula1>
    </dataValidation>
    <dataValidation type="decimal" operator="greaterThanOrEqual" allowBlank="1" showInputMessage="1" showErrorMessage="1" errorTitle="Volume data error" error="The volume must be a non-negative number." sqref="C376:C377">
      <formula1>0</formula1>
    </dataValidation>
    <dataValidation type="textLength" operator="equal" allowBlank="1" showInputMessage="1" showErrorMessage="1" error="This cell should remain blank." sqref="D281">
      <formula1>0</formula1>
    </dataValidation>
    <dataValidation type="decimal" operator="greaterThanOrEqual" allowBlank="1" showInputMessage="1" showErrorMessage="1" errorTitle="Volume data error" error="The volume must be a non-negative number." sqref="D282:D284">
      <formula1>0</formula1>
    </dataValidation>
    <dataValidation type="textLength" operator="equal" allowBlank="1" showInputMessage="1" showErrorMessage="1" error="This cell should remain blank." sqref="D285">
      <formula1>0</formula1>
    </dataValidation>
    <dataValidation type="decimal" operator="greaterThanOrEqual" allowBlank="1" showInputMessage="1" showErrorMessage="1" errorTitle="Volume data error" error="The volume must be a non-negative number." sqref="D286:D288">
      <formula1>0</formula1>
    </dataValidation>
    <dataValidation type="textLength" operator="equal" allowBlank="1" showInputMessage="1" showErrorMessage="1" error="This cell should remain blank." sqref="D289">
      <formula1>0</formula1>
    </dataValidation>
    <dataValidation type="decimal" operator="greaterThanOrEqual" allowBlank="1" showInputMessage="1" showErrorMessage="1" errorTitle="Volume data error" error="The volume must be a non-negative number." sqref="D290:D292">
      <formula1>0</formula1>
    </dataValidation>
    <dataValidation type="textLength" operator="equal" allowBlank="1" showInputMessage="1" showErrorMessage="1" error="This cell should remain blank." sqref="D293">
      <formula1>0</formula1>
    </dataValidation>
    <dataValidation type="decimal" operator="greaterThanOrEqual" allowBlank="1" showInputMessage="1" showErrorMessage="1" errorTitle="Volume data error" error="The volume must be a non-negative number." sqref="D294:D296">
      <formula1>0</formula1>
    </dataValidation>
    <dataValidation type="textLength" operator="equal" allowBlank="1" showInputMessage="1" showErrorMessage="1" error="This cell should remain blank." sqref="D297">
      <formula1>0</formula1>
    </dataValidation>
    <dataValidation type="decimal" operator="greaterThanOrEqual" allowBlank="1" showInputMessage="1" showErrorMessage="1" errorTitle="Volume data error" error="The volume must be a non-negative number." sqref="D298:D300">
      <formula1>0</formula1>
    </dataValidation>
    <dataValidation type="textLength" operator="equal" allowBlank="1" showInputMessage="1" showErrorMessage="1" error="This cell should remain blank." sqref="D301">
      <formula1>0</formula1>
    </dataValidation>
    <dataValidation type="decimal" operator="greaterThanOrEqual" allowBlank="1" showInputMessage="1" showErrorMessage="1" errorTitle="Volume data error" error="The volume must be a non-negative number." sqref="D302:D304">
      <formula1>0</formula1>
    </dataValidation>
    <dataValidation type="textLength" operator="equal" allowBlank="1" showInputMessage="1" showErrorMessage="1" error="This cell should remain blank." sqref="D305">
      <formula1>0</formula1>
    </dataValidation>
    <dataValidation type="decimal" operator="greaterThanOrEqual" allowBlank="1" showInputMessage="1" showErrorMessage="1" errorTitle="Volume data error" error="The volume must be a non-negative number." sqref="D306:D308">
      <formula1>0</formula1>
    </dataValidation>
    <dataValidation type="textLength" operator="equal" allowBlank="1" showInputMessage="1" showErrorMessage="1" error="This cell should remain blank." sqref="D309">
      <formula1>0</formula1>
    </dataValidation>
    <dataValidation type="decimal" operator="greaterThanOrEqual" allowBlank="1" showInputMessage="1" showErrorMessage="1" errorTitle="Volume data error" error="The volume must be a non-negative number." sqref="D310">
      <formula1>0</formula1>
    </dataValidation>
    <dataValidation type="textLength" operator="equal" allowBlank="1" showInputMessage="1" showErrorMessage="1" error="This cell should remain blank." sqref="D311">
      <formula1>0</formula1>
    </dataValidation>
    <dataValidation type="decimal" operator="greaterThanOrEqual" allowBlank="1" showInputMessage="1" showErrorMessage="1" errorTitle="Volume data error" error="The volume must be a non-negative number." sqref="D312">
      <formula1>0</formula1>
    </dataValidation>
    <dataValidation type="textLength" operator="equal" allowBlank="1" showInputMessage="1" showErrorMessage="1" error="This cell should remain blank." sqref="D313">
      <formula1>0</formula1>
    </dataValidation>
    <dataValidation type="decimal" operator="greaterThanOrEqual" allowBlank="1" showInputMessage="1" showErrorMessage="1" errorTitle="Volume data error" error="The volume must be a non-negative number." sqref="D314:D316">
      <formula1>0</formula1>
    </dataValidation>
    <dataValidation type="textLength" operator="equal" allowBlank="1" showInputMessage="1" showErrorMessage="1" error="This cell should remain blank." sqref="D317">
      <formula1>0</formula1>
    </dataValidation>
    <dataValidation type="decimal" operator="greaterThanOrEqual" allowBlank="1" showInputMessage="1" showErrorMessage="1" errorTitle="Volume data error" error="The volume must be a non-negative number." sqref="D318:D320">
      <formula1>0</formula1>
    </dataValidation>
    <dataValidation type="textLength" operator="equal" allowBlank="1" showInputMessage="1" showErrorMessage="1" error="This cell should remain blank." sqref="D321">
      <formula1>0</formula1>
    </dataValidation>
    <dataValidation type="decimal" operator="greaterThanOrEqual" allowBlank="1" showInputMessage="1" showErrorMessage="1" errorTitle="Volume data error" error="The volume must be a non-negative number." sqref="D322:D324">
      <formula1>0</formula1>
    </dataValidation>
    <dataValidation type="textLength" operator="equal" allowBlank="1" showInputMessage="1" showErrorMessage="1" error="This cell should remain blank." sqref="D325">
      <formula1>0</formula1>
    </dataValidation>
    <dataValidation type="decimal" operator="greaterThanOrEqual" allowBlank="1" showInputMessage="1" showErrorMessage="1" errorTitle="Volume data error" error="The volume must be a non-negative number." sqref="D326:D327">
      <formula1>0</formula1>
    </dataValidation>
    <dataValidation type="textLength" operator="equal" allowBlank="1" showInputMessage="1" showErrorMessage="1" error="This cell should remain blank." sqref="D328">
      <formula1>0</formula1>
    </dataValidation>
    <dataValidation type="decimal" operator="greaterThanOrEqual" allowBlank="1" showInputMessage="1" showErrorMessage="1" errorTitle="Volume data error" error="The volume must be a non-negative number." sqref="D329:D330">
      <formula1>0</formula1>
    </dataValidation>
    <dataValidation type="textLength" operator="equal" allowBlank="1" showInputMessage="1" showErrorMessage="1" error="This cell should remain blank." sqref="D331">
      <formula1>0</formula1>
    </dataValidation>
    <dataValidation type="decimal" operator="greaterThanOrEqual" allowBlank="1" showInputMessage="1" showErrorMessage="1" errorTitle="Volume data error" error="The volume must be a non-negative number." sqref="D332:D334">
      <formula1>0</formula1>
    </dataValidation>
    <dataValidation type="textLength" operator="equal" allowBlank="1" showInputMessage="1" showErrorMessage="1" error="This cell should remain blank." sqref="D335">
      <formula1>0</formula1>
    </dataValidation>
    <dataValidation type="decimal" operator="greaterThanOrEqual" allowBlank="1" showInputMessage="1" showErrorMessage="1" errorTitle="Volume data error" error="The volume must be a non-negative number." sqref="D336:D338">
      <formula1>0</formula1>
    </dataValidation>
    <dataValidation type="textLength" operator="equal" allowBlank="1" showInputMessage="1" showErrorMessage="1" error="This cell should remain blank." sqref="D339">
      <formula1>0</formula1>
    </dataValidation>
    <dataValidation type="decimal" operator="greaterThanOrEqual" allowBlank="1" showInputMessage="1" showErrorMessage="1" errorTitle="Volume data error" error="The volume must be a non-negative number." sqref="D340:D342">
      <formula1>0</formula1>
    </dataValidation>
    <dataValidation type="textLength" operator="equal" allowBlank="1" showInputMessage="1" showErrorMessage="1" error="This cell should remain blank." sqref="D343">
      <formula1>0</formula1>
    </dataValidation>
    <dataValidation type="decimal" operator="greaterThanOrEqual" allowBlank="1" showInputMessage="1" showErrorMessage="1" errorTitle="Volume data error" error="The volume must be a non-negative number." sqref="D344:D346">
      <formula1>0</formula1>
    </dataValidation>
    <dataValidation type="textLength" operator="equal" allowBlank="1" showInputMessage="1" showErrorMessage="1" error="This cell should remain blank." sqref="D347">
      <formula1>0</formula1>
    </dataValidation>
    <dataValidation type="decimal" operator="greaterThanOrEqual" allowBlank="1" showInputMessage="1" showErrorMessage="1" errorTitle="Volume data error" error="The volume must be a non-negative number." sqref="D348:D350">
      <formula1>0</formula1>
    </dataValidation>
    <dataValidation type="textLength" operator="equal" allowBlank="1" showInputMessage="1" showErrorMessage="1" error="This cell should remain blank." sqref="D351">
      <formula1>0</formula1>
    </dataValidation>
    <dataValidation type="decimal" operator="greaterThanOrEqual" allowBlank="1" showInputMessage="1" showErrorMessage="1" errorTitle="Volume data error" error="The volume must be a non-negative number." sqref="D352:D354">
      <formula1>0</formula1>
    </dataValidation>
    <dataValidation type="textLength" operator="equal" allowBlank="1" showInputMessage="1" showErrorMessage="1" error="This cell should remain blank." sqref="D355">
      <formula1>0</formula1>
    </dataValidation>
    <dataValidation type="decimal" operator="greaterThanOrEqual" allowBlank="1" showInputMessage="1" showErrorMessage="1" errorTitle="Volume data error" error="The volume must be a non-negative number." sqref="D356:D357">
      <formula1>0</formula1>
    </dataValidation>
    <dataValidation type="textLength" operator="equal" allowBlank="1" showInputMessage="1" showErrorMessage="1" error="This cell should remain blank." sqref="D358">
      <formula1>0</formula1>
    </dataValidation>
    <dataValidation type="decimal" operator="greaterThanOrEqual" allowBlank="1" showInputMessage="1" showErrorMessage="1" errorTitle="Volume data error" error="The volume must be a non-negative number." sqref="D359:D361">
      <formula1>0</formula1>
    </dataValidation>
    <dataValidation type="textLength" operator="equal" allowBlank="1" showInputMessage="1" showErrorMessage="1" error="This cell should remain blank." sqref="D362">
      <formula1>0</formula1>
    </dataValidation>
    <dataValidation type="decimal" operator="greaterThanOrEqual" allowBlank="1" showInputMessage="1" showErrorMessage="1" errorTitle="Volume data error" error="The volume must be a non-negative number." sqref="D363:D365">
      <formula1>0</formula1>
    </dataValidation>
    <dataValidation type="textLength" operator="equal" allowBlank="1" showInputMessage="1" showErrorMessage="1" error="This cell should remain blank." sqref="D366">
      <formula1>0</formula1>
    </dataValidation>
    <dataValidation type="decimal" operator="greaterThanOrEqual" allowBlank="1" showInputMessage="1" showErrorMessage="1" errorTitle="Volume data error" error="The volume must be a non-negative number." sqref="D367:D368">
      <formula1>0</formula1>
    </dataValidation>
    <dataValidation type="textLength" operator="equal" allowBlank="1" showInputMessage="1" showErrorMessage="1" error="This cell should remain blank." sqref="D369">
      <formula1>0</formula1>
    </dataValidation>
    <dataValidation type="decimal" operator="greaterThanOrEqual" allowBlank="1" showInputMessage="1" showErrorMessage="1" errorTitle="Volume data error" error="The volume must be a non-negative number." sqref="D370:D371">
      <formula1>0</formula1>
    </dataValidation>
    <dataValidation type="textLength" operator="equal" allowBlank="1" showInputMessage="1" showErrorMessage="1" error="This cell should remain blank." sqref="D372">
      <formula1>0</formula1>
    </dataValidation>
    <dataValidation type="decimal" operator="greaterThanOrEqual" allowBlank="1" showInputMessage="1" showErrorMessage="1" errorTitle="Volume data error" error="The volume must be a non-negative number." sqref="D373:D374">
      <formula1>0</formula1>
    </dataValidation>
    <dataValidation type="textLength" operator="equal" allowBlank="1" showInputMessage="1" showErrorMessage="1" error="This cell should remain blank." sqref="D375">
      <formula1>0</formula1>
    </dataValidation>
    <dataValidation type="decimal" operator="greaterThanOrEqual" allowBlank="1" showInputMessage="1" showErrorMessage="1" errorTitle="Volume data error" error="The volume must be a non-negative number." sqref="D376:D377">
      <formula1>0</formula1>
    </dataValidation>
    <dataValidation type="textLength" operator="equal" allowBlank="1" showInputMessage="1" showErrorMessage="1" error="This cell should remain blank." sqref="E281">
      <formula1>0</formula1>
    </dataValidation>
    <dataValidation type="decimal" operator="greaterThanOrEqual" allowBlank="1" showInputMessage="1" showErrorMessage="1" errorTitle="Volume data error" error="The volume must be a non-negative number." sqref="E282:E284">
      <formula1>0</formula1>
    </dataValidation>
    <dataValidation type="textLength" operator="equal" allowBlank="1" showInputMessage="1" showErrorMessage="1" error="This cell should remain blank." sqref="E285">
      <formula1>0</formula1>
    </dataValidation>
    <dataValidation type="decimal" operator="greaterThanOrEqual" allowBlank="1" showInputMessage="1" showErrorMessage="1" errorTitle="Volume data error" error="The volume must be a non-negative number." sqref="E286:E288">
      <formula1>0</formula1>
    </dataValidation>
    <dataValidation type="textLength" operator="equal" allowBlank="1" showInputMessage="1" showErrorMessage="1" error="This cell should remain blank." sqref="E289">
      <formula1>0</formula1>
    </dataValidation>
    <dataValidation type="decimal" operator="greaterThanOrEqual" allowBlank="1" showInputMessage="1" showErrorMessage="1" errorTitle="Volume data error" error="The volume must be a non-negative number." sqref="E290:E292">
      <formula1>0</formula1>
    </dataValidation>
    <dataValidation type="textLength" operator="equal" allowBlank="1" showInputMessage="1" showErrorMessage="1" error="This cell should remain blank." sqref="E293">
      <formula1>0</formula1>
    </dataValidation>
    <dataValidation type="decimal" operator="greaterThanOrEqual" allowBlank="1" showInputMessage="1" showErrorMessage="1" errorTitle="Volume data error" error="The volume must be a non-negative number." sqref="E294:E296">
      <formula1>0</formula1>
    </dataValidation>
    <dataValidation type="textLength" operator="equal" allowBlank="1" showInputMessage="1" showErrorMessage="1" error="This cell should remain blank." sqref="E297">
      <formula1>0</formula1>
    </dataValidation>
    <dataValidation type="decimal" operator="greaterThanOrEqual" allowBlank="1" showInputMessage="1" showErrorMessage="1" errorTitle="Volume data error" error="The volume must be a non-negative number." sqref="E298:E300">
      <formula1>0</formula1>
    </dataValidation>
    <dataValidation type="textLength" operator="equal" allowBlank="1" showInputMessage="1" showErrorMessage="1" error="This cell should remain blank." sqref="E301">
      <formula1>0</formula1>
    </dataValidation>
    <dataValidation type="decimal" operator="greaterThanOrEqual" allowBlank="1" showInputMessage="1" showErrorMessage="1" errorTitle="Volume data error" error="The volume must be a non-negative number." sqref="E302:E304">
      <formula1>0</formula1>
    </dataValidation>
    <dataValidation type="textLength" operator="equal" allowBlank="1" showInputMessage="1" showErrorMessage="1" error="This cell should remain blank." sqref="E305">
      <formula1>0</formula1>
    </dataValidation>
    <dataValidation type="decimal" operator="greaterThanOrEqual" allowBlank="1" showInputMessage="1" showErrorMessage="1" errorTitle="Volume data error" error="The volume must be a non-negative number." sqref="E306:E308">
      <formula1>0</formula1>
    </dataValidation>
    <dataValidation type="textLength" operator="equal" allowBlank="1" showInputMessage="1" showErrorMessage="1" error="This cell should remain blank." sqref="E309">
      <formula1>0</formula1>
    </dataValidation>
    <dataValidation type="decimal" operator="greaterThanOrEqual" allowBlank="1" showInputMessage="1" showErrorMessage="1" errorTitle="Volume data error" error="The volume must be a non-negative number." sqref="E310">
      <formula1>0</formula1>
    </dataValidation>
    <dataValidation type="textLength" operator="equal" allowBlank="1" showInputMessage="1" showErrorMessage="1" error="This cell should remain blank." sqref="E311">
      <formula1>0</formula1>
    </dataValidation>
    <dataValidation type="decimal" operator="greaterThanOrEqual" allowBlank="1" showInputMessage="1" showErrorMessage="1" errorTitle="Volume data error" error="The volume must be a non-negative number." sqref="E312">
      <formula1>0</formula1>
    </dataValidation>
    <dataValidation type="textLength" operator="equal" allowBlank="1" showInputMessage="1" showErrorMessage="1" error="This cell should remain blank." sqref="E313">
      <formula1>0</formula1>
    </dataValidation>
    <dataValidation type="decimal" operator="greaterThanOrEqual" allowBlank="1" showInputMessage="1" showErrorMessage="1" errorTitle="Volume data error" error="The volume must be a non-negative number." sqref="E314:E316">
      <formula1>0</formula1>
    </dataValidation>
    <dataValidation type="textLength" operator="equal" allowBlank="1" showInputMessage="1" showErrorMessage="1" error="This cell should remain blank." sqref="E317">
      <formula1>0</formula1>
    </dataValidation>
    <dataValidation type="decimal" operator="greaterThanOrEqual" allowBlank="1" showInputMessage="1" showErrorMessage="1" errorTitle="Volume data error" error="The volume must be a non-negative number." sqref="E318:E320">
      <formula1>0</formula1>
    </dataValidation>
    <dataValidation type="textLength" operator="equal" allowBlank="1" showInputMessage="1" showErrorMessage="1" error="This cell should remain blank." sqref="E321">
      <formula1>0</formula1>
    </dataValidation>
    <dataValidation type="decimal" operator="greaterThanOrEqual" allowBlank="1" showInputMessage="1" showErrorMessage="1" errorTitle="Volume data error" error="The volume must be a non-negative number." sqref="E322:E324">
      <formula1>0</formula1>
    </dataValidation>
    <dataValidation type="textLength" operator="equal" allowBlank="1" showInputMessage="1" showErrorMessage="1" error="This cell should remain blank." sqref="E325">
      <formula1>0</formula1>
    </dataValidation>
    <dataValidation type="decimal" operator="greaterThanOrEqual" allowBlank="1" showInputMessage="1" showErrorMessage="1" errorTitle="Volume data error" error="The volume must be a non-negative number." sqref="E326:E327">
      <formula1>0</formula1>
    </dataValidation>
    <dataValidation type="textLength" operator="equal" allowBlank="1" showInputMessage="1" showErrorMessage="1" error="This cell should remain blank." sqref="E328">
      <formula1>0</formula1>
    </dataValidation>
    <dataValidation type="decimal" operator="greaterThanOrEqual" allowBlank="1" showInputMessage="1" showErrorMessage="1" errorTitle="Volume data error" error="The volume must be a non-negative number." sqref="E329:E330">
      <formula1>0</formula1>
    </dataValidation>
    <dataValidation type="textLength" operator="equal" allowBlank="1" showInputMessage="1" showErrorMessage="1" error="This cell should remain blank." sqref="E331">
      <formula1>0</formula1>
    </dataValidation>
    <dataValidation type="decimal" operator="greaterThanOrEqual" allowBlank="1" showInputMessage="1" showErrorMessage="1" errorTitle="Volume data error" error="The volume must be a non-negative number." sqref="E332:E334">
      <formula1>0</formula1>
    </dataValidation>
    <dataValidation type="textLength" operator="equal" allowBlank="1" showInputMessage="1" showErrorMessage="1" error="This cell should remain blank." sqref="E335">
      <formula1>0</formula1>
    </dataValidation>
    <dataValidation type="decimal" operator="greaterThanOrEqual" allowBlank="1" showInputMessage="1" showErrorMessage="1" errorTitle="Volume data error" error="The volume must be a non-negative number." sqref="E336:E338">
      <formula1>0</formula1>
    </dataValidation>
    <dataValidation type="textLength" operator="equal" allowBlank="1" showInputMessage="1" showErrorMessage="1" error="This cell should remain blank." sqref="E339">
      <formula1>0</formula1>
    </dataValidation>
    <dataValidation type="decimal" operator="greaterThanOrEqual" allowBlank="1" showInputMessage="1" showErrorMessage="1" errorTitle="Volume data error" error="The volume must be a non-negative number." sqref="E340:E342">
      <formula1>0</formula1>
    </dataValidation>
    <dataValidation type="textLength" operator="equal" allowBlank="1" showInputMessage="1" showErrorMessage="1" error="This cell should remain blank." sqref="E343">
      <formula1>0</formula1>
    </dataValidation>
    <dataValidation type="decimal" operator="greaterThanOrEqual" allowBlank="1" showInputMessage="1" showErrorMessage="1" errorTitle="Volume data error" error="The volume must be a non-negative number." sqref="E344:E346">
      <formula1>0</formula1>
    </dataValidation>
    <dataValidation type="textLength" operator="equal" allowBlank="1" showInputMessage="1" showErrorMessage="1" error="This cell should remain blank." sqref="E347">
      <formula1>0</formula1>
    </dataValidation>
    <dataValidation type="decimal" operator="greaterThanOrEqual" allowBlank="1" showInputMessage="1" showErrorMessage="1" errorTitle="Volume data error" error="The volume must be a non-negative number." sqref="E348:E350">
      <formula1>0</formula1>
    </dataValidation>
    <dataValidation type="textLength" operator="equal" allowBlank="1" showInputMessage="1" showErrorMessage="1" error="This cell should remain blank." sqref="E351">
      <formula1>0</formula1>
    </dataValidation>
    <dataValidation type="decimal" operator="greaterThanOrEqual" allowBlank="1" showInputMessage="1" showErrorMessage="1" errorTitle="Volume data error" error="The volume must be a non-negative number." sqref="E352:E354">
      <formula1>0</formula1>
    </dataValidation>
    <dataValidation type="textLength" operator="equal" allowBlank="1" showInputMessage="1" showErrorMessage="1" error="This cell should remain blank." sqref="E355">
      <formula1>0</formula1>
    </dataValidation>
    <dataValidation type="decimal" operator="greaterThanOrEqual" allowBlank="1" showInputMessage="1" showErrorMessage="1" errorTitle="Volume data error" error="The volume must be a non-negative number." sqref="E356:E357">
      <formula1>0</formula1>
    </dataValidation>
    <dataValidation type="textLength" operator="equal" allowBlank="1" showInputMessage="1" showErrorMessage="1" error="This cell should remain blank." sqref="E358">
      <formula1>0</formula1>
    </dataValidation>
    <dataValidation type="decimal" operator="greaterThanOrEqual" allowBlank="1" showInputMessage="1" showErrorMessage="1" errorTitle="Volume data error" error="The volume must be a non-negative number." sqref="E359:E361">
      <formula1>0</formula1>
    </dataValidation>
    <dataValidation type="textLength" operator="equal" allowBlank="1" showInputMessage="1" showErrorMessage="1" error="This cell should remain blank." sqref="E362">
      <formula1>0</formula1>
    </dataValidation>
    <dataValidation type="decimal" operator="greaterThanOrEqual" allowBlank="1" showInputMessage="1" showErrorMessage="1" errorTitle="Volume data error" error="The volume must be a non-negative number." sqref="E363:E365">
      <formula1>0</formula1>
    </dataValidation>
    <dataValidation type="textLength" operator="equal" allowBlank="1" showInputMessage="1" showErrorMessage="1" error="This cell should remain blank." sqref="E366">
      <formula1>0</formula1>
    </dataValidation>
    <dataValidation type="decimal" operator="greaterThanOrEqual" allowBlank="1" showInputMessage="1" showErrorMessage="1" errorTitle="Volume data error" error="The volume must be a non-negative number." sqref="E367:E368">
      <formula1>0</formula1>
    </dataValidation>
    <dataValidation type="textLength" operator="equal" allowBlank="1" showInputMessage="1" showErrorMessage="1" error="This cell should remain blank." sqref="E369">
      <formula1>0</formula1>
    </dataValidation>
    <dataValidation type="decimal" operator="greaterThanOrEqual" allowBlank="1" showInputMessage="1" showErrorMessage="1" errorTitle="Volume data error" error="The volume must be a non-negative number." sqref="E370:E371">
      <formula1>0</formula1>
    </dataValidation>
    <dataValidation type="textLength" operator="equal" allowBlank="1" showInputMessage="1" showErrorMessage="1" error="This cell should remain blank." sqref="E372">
      <formula1>0</formula1>
    </dataValidation>
    <dataValidation type="decimal" operator="greaterThanOrEqual" allowBlank="1" showInputMessage="1" showErrorMessage="1" errorTitle="Volume data error" error="The volume must be a non-negative number." sqref="E373:E374">
      <formula1>0</formula1>
    </dataValidation>
    <dataValidation type="textLength" operator="equal" allowBlank="1" showInputMessage="1" showErrorMessage="1" error="This cell should remain blank." sqref="E375">
      <formula1>0</formula1>
    </dataValidation>
    <dataValidation type="decimal" operator="greaterThanOrEqual" allowBlank="1" showInputMessage="1" showErrorMessage="1" errorTitle="Volume data error" error="The volume must be a non-negative number." sqref="E376:E377">
      <formula1>0</formula1>
    </dataValidation>
    <dataValidation type="textLength" operator="equal" allowBlank="1" showInputMessage="1" showErrorMessage="1" error="This cell should remain blank." sqref="F281">
      <formula1>0</formula1>
    </dataValidation>
    <dataValidation type="decimal" operator="greaterThanOrEqual" allowBlank="1" showInputMessage="1" showErrorMessage="1" errorTitle="Volume data error" error="The volume must be a non-negative number." sqref="F282:F284">
      <formula1>0</formula1>
    </dataValidation>
    <dataValidation type="textLength" operator="equal" allowBlank="1" showInputMessage="1" showErrorMessage="1" error="This cell should remain blank." sqref="F285">
      <formula1>0</formula1>
    </dataValidation>
    <dataValidation type="decimal" operator="greaterThanOrEqual" allowBlank="1" showInputMessage="1" showErrorMessage="1" errorTitle="Volume data error" error="The volume must be a non-negative number." sqref="F286:F288">
      <formula1>0</formula1>
    </dataValidation>
    <dataValidation type="textLength" operator="equal" allowBlank="1" showInputMessage="1" showErrorMessage="1" error="This cell should remain blank." sqref="F289">
      <formula1>0</formula1>
    </dataValidation>
    <dataValidation type="decimal" operator="greaterThanOrEqual" allowBlank="1" showInputMessage="1" showErrorMessage="1" errorTitle="Volume data error" error="The volume must be a non-negative number." sqref="F290:F292">
      <formula1>0</formula1>
    </dataValidation>
    <dataValidation type="textLength" operator="equal" allowBlank="1" showInputMessage="1" showErrorMessage="1" error="This cell should remain blank." sqref="F293">
      <formula1>0</formula1>
    </dataValidation>
    <dataValidation type="decimal" operator="greaterThanOrEqual" allowBlank="1" showInputMessage="1" showErrorMessage="1" errorTitle="Volume data error" error="The volume must be a non-negative number." sqref="F294:F296">
      <formula1>0</formula1>
    </dataValidation>
    <dataValidation type="textLength" operator="equal" allowBlank="1" showInputMessage="1" showErrorMessage="1" error="This cell should remain blank." sqref="F297">
      <formula1>0</formula1>
    </dataValidation>
    <dataValidation type="decimal" operator="greaterThanOrEqual" allowBlank="1" showInputMessage="1" showErrorMessage="1" errorTitle="Volume data error" error="The volume must be a non-negative number." sqref="F298:F300">
      <formula1>0</formula1>
    </dataValidation>
    <dataValidation type="textLength" operator="equal" allowBlank="1" showInputMessage="1" showErrorMessage="1" error="This cell should remain blank." sqref="F301">
      <formula1>0</formula1>
    </dataValidation>
    <dataValidation type="decimal" operator="greaterThanOrEqual" allowBlank="1" showInputMessage="1" showErrorMessage="1" errorTitle="Volume data error" error="The volume must be a non-negative number." sqref="F302:F304">
      <formula1>0</formula1>
    </dataValidation>
    <dataValidation type="textLength" operator="equal" allowBlank="1" showInputMessage="1" showErrorMessage="1" error="This cell should remain blank." sqref="F305">
      <formula1>0</formula1>
    </dataValidation>
    <dataValidation type="decimal" operator="greaterThanOrEqual" allowBlank="1" showInputMessage="1" showErrorMessage="1" errorTitle="Volume data error" error="The volume must be a non-negative number." sqref="F306:F308">
      <formula1>0</formula1>
    </dataValidation>
    <dataValidation type="textLength" operator="equal" allowBlank="1" showInputMessage="1" showErrorMessage="1" error="This cell should remain blank." sqref="F309">
      <formula1>0</formula1>
    </dataValidation>
    <dataValidation type="decimal" operator="greaterThanOrEqual" allowBlank="1" showInputMessage="1" showErrorMessage="1" errorTitle="Volume data error" error="The volume must be a non-negative number." sqref="F310">
      <formula1>0</formula1>
    </dataValidation>
    <dataValidation type="textLength" operator="equal" allowBlank="1" showInputMessage="1" showErrorMessage="1" error="This cell should remain blank." sqref="F311">
      <formula1>0</formula1>
    </dataValidation>
    <dataValidation type="decimal" operator="greaterThanOrEqual" allowBlank="1" showInputMessage="1" showErrorMessage="1" errorTitle="Volume data error" error="The volume must be a non-negative number." sqref="F312">
      <formula1>0</formula1>
    </dataValidation>
    <dataValidation type="textLength" operator="equal" allowBlank="1" showInputMessage="1" showErrorMessage="1" error="This cell should remain blank." sqref="F313">
      <formula1>0</formula1>
    </dataValidation>
    <dataValidation type="decimal" operator="greaterThanOrEqual" allowBlank="1" showInputMessage="1" showErrorMessage="1" errorTitle="Volume data error" error="The volume must be a non-negative number." sqref="F314:F316">
      <formula1>0</formula1>
    </dataValidation>
    <dataValidation type="textLength" operator="equal" allowBlank="1" showInputMessage="1" showErrorMessage="1" error="This cell should remain blank." sqref="F317">
      <formula1>0</formula1>
    </dataValidation>
    <dataValidation type="decimal" operator="greaterThanOrEqual" allowBlank="1" showInputMessage="1" showErrorMessage="1" errorTitle="Volume data error" error="The volume must be a non-negative number." sqref="F318:F320">
      <formula1>0</formula1>
    </dataValidation>
    <dataValidation type="textLength" operator="equal" allowBlank="1" showInputMessage="1" showErrorMessage="1" error="This cell should remain blank." sqref="F321">
      <formula1>0</formula1>
    </dataValidation>
    <dataValidation type="decimal" operator="greaterThanOrEqual" allowBlank="1" showInputMessage="1" showErrorMessage="1" errorTitle="Volume data error" error="The volume must be a non-negative number." sqref="F322:F324">
      <formula1>0</formula1>
    </dataValidation>
    <dataValidation type="textLength" operator="equal" allowBlank="1" showInputMessage="1" showErrorMessage="1" error="This cell should remain blank." sqref="F325">
      <formula1>0</formula1>
    </dataValidation>
    <dataValidation type="decimal" operator="greaterThanOrEqual" allowBlank="1" showInputMessage="1" showErrorMessage="1" errorTitle="Volume data error" error="The volume must be a non-negative number." sqref="F326:F327">
      <formula1>0</formula1>
    </dataValidation>
    <dataValidation type="textLength" operator="equal" allowBlank="1" showInputMessage="1" showErrorMessage="1" error="This cell should remain blank." sqref="F328">
      <formula1>0</formula1>
    </dataValidation>
    <dataValidation type="decimal" operator="greaterThanOrEqual" allowBlank="1" showInputMessage="1" showErrorMessage="1" errorTitle="Volume data error" error="The volume must be a non-negative number." sqref="F329:F330">
      <formula1>0</formula1>
    </dataValidation>
    <dataValidation type="textLength" operator="equal" allowBlank="1" showInputMessage="1" showErrorMessage="1" error="This cell should remain blank." sqref="F331">
      <formula1>0</formula1>
    </dataValidation>
    <dataValidation type="decimal" operator="greaterThanOrEqual" allowBlank="1" showInputMessage="1" showErrorMessage="1" errorTitle="Volume data error" error="The volume must be a non-negative number." sqref="F332:F334">
      <formula1>0</formula1>
    </dataValidation>
    <dataValidation type="textLength" operator="equal" allowBlank="1" showInputMessage="1" showErrorMessage="1" error="This cell should remain blank." sqref="F335">
      <formula1>0</formula1>
    </dataValidation>
    <dataValidation type="decimal" operator="greaterThanOrEqual" allowBlank="1" showInputMessage="1" showErrorMessage="1" errorTitle="Volume data error" error="The volume must be a non-negative number." sqref="F336:F338">
      <formula1>0</formula1>
    </dataValidation>
    <dataValidation type="textLength" operator="equal" allowBlank="1" showInputMessage="1" showErrorMessage="1" error="This cell should remain blank." sqref="F339">
      <formula1>0</formula1>
    </dataValidation>
    <dataValidation type="decimal" operator="greaterThanOrEqual" allowBlank="1" showInputMessage="1" showErrorMessage="1" errorTitle="Volume data error" error="The volume must be a non-negative number." sqref="F340:F342">
      <formula1>0</formula1>
    </dataValidation>
    <dataValidation type="textLength" operator="equal" allowBlank="1" showInputMessage="1" showErrorMessage="1" error="This cell should remain blank." sqref="F343">
      <formula1>0</formula1>
    </dataValidation>
    <dataValidation type="decimal" operator="greaterThanOrEqual" allowBlank="1" showInputMessage="1" showErrorMessage="1" errorTitle="Volume data error" error="The volume must be a non-negative number." sqref="F344:F346">
      <formula1>0</formula1>
    </dataValidation>
    <dataValidation type="textLength" operator="equal" allowBlank="1" showInputMessage="1" showErrorMessage="1" error="This cell should remain blank." sqref="F347">
      <formula1>0</formula1>
    </dataValidation>
    <dataValidation type="decimal" operator="greaterThanOrEqual" allowBlank="1" showInputMessage="1" showErrorMessage="1" errorTitle="Volume data error" error="The volume must be a non-negative number." sqref="F348:F350">
      <formula1>0</formula1>
    </dataValidation>
    <dataValidation type="textLength" operator="equal" allowBlank="1" showInputMessage="1" showErrorMessage="1" error="This cell should remain blank." sqref="F351">
      <formula1>0</formula1>
    </dataValidation>
    <dataValidation type="decimal" operator="greaterThanOrEqual" allowBlank="1" showInputMessage="1" showErrorMessage="1" errorTitle="Volume data error" error="The volume must be a non-negative number." sqref="F352:F354">
      <formula1>0</formula1>
    </dataValidation>
    <dataValidation type="textLength" operator="equal" allowBlank="1" showInputMessage="1" showErrorMessage="1" error="This cell should remain blank." sqref="F355">
      <formula1>0</formula1>
    </dataValidation>
    <dataValidation type="decimal" operator="greaterThanOrEqual" allowBlank="1" showInputMessage="1" showErrorMessage="1" errorTitle="Volume data error" error="The volume must be a non-negative number." sqref="F356:F357">
      <formula1>0</formula1>
    </dataValidation>
    <dataValidation type="textLength" operator="equal" allowBlank="1" showInputMessage="1" showErrorMessage="1" error="This cell should remain blank." sqref="F358">
      <formula1>0</formula1>
    </dataValidation>
    <dataValidation type="decimal" operator="greaterThanOrEqual" allowBlank="1" showInputMessage="1" showErrorMessage="1" errorTitle="Volume data error" error="The volume must be a non-negative number." sqref="F359:F361">
      <formula1>0</formula1>
    </dataValidation>
    <dataValidation type="textLength" operator="equal" allowBlank="1" showInputMessage="1" showErrorMessage="1" error="This cell should remain blank." sqref="F362">
      <formula1>0</formula1>
    </dataValidation>
    <dataValidation type="decimal" operator="greaterThanOrEqual" allowBlank="1" showInputMessage="1" showErrorMessage="1" errorTitle="Volume data error" error="The volume must be a non-negative number." sqref="F363:F365">
      <formula1>0</formula1>
    </dataValidation>
    <dataValidation type="textLength" operator="equal" allowBlank="1" showInputMessage="1" showErrorMessage="1" error="This cell should remain blank." sqref="F366">
      <formula1>0</formula1>
    </dataValidation>
    <dataValidation type="decimal" operator="greaterThanOrEqual" allowBlank="1" showInputMessage="1" showErrorMessage="1" errorTitle="Volume data error" error="The volume must be a non-negative number." sqref="F367:F368">
      <formula1>0</formula1>
    </dataValidation>
    <dataValidation type="textLength" operator="equal" allowBlank="1" showInputMessage="1" showErrorMessage="1" error="This cell should remain blank." sqref="F369">
      <formula1>0</formula1>
    </dataValidation>
    <dataValidation type="decimal" operator="greaterThanOrEqual" allowBlank="1" showInputMessage="1" showErrorMessage="1" errorTitle="Volume data error" error="The volume must be a non-negative number." sqref="F370:F371">
      <formula1>0</formula1>
    </dataValidation>
    <dataValidation type="textLength" operator="equal" allowBlank="1" showInputMessage="1" showErrorMessage="1" error="This cell should remain blank." sqref="F372">
      <formula1>0</formula1>
    </dataValidation>
    <dataValidation type="decimal" operator="greaterThanOrEqual" allowBlank="1" showInputMessage="1" showErrorMessage="1" errorTitle="Volume data error" error="The volume must be a non-negative number." sqref="F373:F374">
      <formula1>0</formula1>
    </dataValidation>
    <dataValidation type="textLength" operator="equal" allowBlank="1" showInputMessage="1" showErrorMessage="1" error="This cell should remain blank." sqref="F375">
      <formula1>0</formula1>
    </dataValidation>
    <dataValidation type="decimal" operator="greaterThanOrEqual" allowBlank="1" showInputMessage="1" showErrorMessage="1" errorTitle="Volume data error" error="The volume must be a non-negative number." sqref="F376:F377">
      <formula1>0</formula1>
    </dataValidation>
    <dataValidation type="textLength" operator="equal" allowBlank="1" showInputMessage="1" showErrorMessage="1" error="This cell should remain blank." sqref="G281">
      <formula1>0</formula1>
    </dataValidation>
    <dataValidation type="decimal" operator="greaterThanOrEqual" allowBlank="1" showInputMessage="1" showErrorMessage="1" errorTitle="Volume data error" error="The volume must be a non-negative number." sqref="G282:G284">
      <formula1>0</formula1>
    </dataValidation>
    <dataValidation type="textLength" operator="equal" allowBlank="1" showInputMessage="1" showErrorMessage="1" error="This cell should remain blank." sqref="G285">
      <formula1>0</formula1>
    </dataValidation>
    <dataValidation type="decimal" operator="greaterThanOrEqual" allowBlank="1" showInputMessage="1" showErrorMessage="1" errorTitle="Volume data error" error="The volume must be a non-negative number." sqref="G286:G288">
      <formula1>0</formula1>
    </dataValidation>
    <dataValidation type="textLength" operator="equal" allowBlank="1" showInputMessage="1" showErrorMessage="1" error="This cell should remain blank." sqref="G289">
      <formula1>0</formula1>
    </dataValidation>
    <dataValidation type="decimal" operator="greaterThanOrEqual" allowBlank="1" showInputMessage="1" showErrorMessage="1" errorTitle="Volume data error" error="The volume must be a non-negative number." sqref="G290:G292">
      <formula1>0</formula1>
    </dataValidation>
    <dataValidation type="textLength" operator="equal" allowBlank="1" showInputMessage="1" showErrorMessage="1" error="This cell should remain blank." sqref="G293">
      <formula1>0</formula1>
    </dataValidation>
    <dataValidation type="decimal" operator="greaterThanOrEqual" allowBlank="1" showInputMessage="1" showErrorMessage="1" errorTitle="Volume data error" error="The volume must be a non-negative number." sqref="G294:G296">
      <formula1>0</formula1>
    </dataValidation>
    <dataValidation type="textLength" operator="equal" allowBlank="1" showInputMessage="1" showErrorMessage="1" error="This cell should remain blank." sqref="G297">
      <formula1>0</formula1>
    </dataValidation>
    <dataValidation type="decimal" operator="greaterThanOrEqual" allowBlank="1" showInputMessage="1" showErrorMessage="1" errorTitle="Volume data error" error="The volume must be a non-negative number." sqref="G298:G300">
      <formula1>0</formula1>
    </dataValidation>
    <dataValidation type="textLength" operator="equal" allowBlank="1" showInputMessage="1" showErrorMessage="1" error="This cell should remain blank." sqref="G301">
      <formula1>0</formula1>
    </dataValidation>
    <dataValidation type="decimal" operator="greaterThanOrEqual" allowBlank="1" showInputMessage="1" showErrorMessage="1" errorTitle="Volume data error" error="The volume must be a non-negative number." sqref="G302:G304">
      <formula1>0</formula1>
    </dataValidation>
    <dataValidation type="textLength" operator="equal" allowBlank="1" showInputMessage="1" showErrorMessage="1" error="This cell should remain blank." sqref="G305">
      <formula1>0</formula1>
    </dataValidation>
    <dataValidation type="decimal" operator="greaterThanOrEqual" allowBlank="1" showInputMessage="1" showErrorMessage="1" errorTitle="Volume data error" error="The volume must be a non-negative number." sqref="G306:G308">
      <formula1>0</formula1>
    </dataValidation>
    <dataValidation type="textLength" operator="equal" allowBlank="1" showInputMessage="1" showErrorMessage="1" error="This cell should remain blank." sqref="G309">
      <formula1>0</formula1>
    </dataValidation>
    <dataValidation type="decimal" operator="greaterThanOrEqual" allowBlank="1" showInputMessage="1" showErrorMessage="1" errorTitle="Volume data error" error="The volume must be a non-negative number." sqref="G310">
      <formula1>0</formula1>
    </dataValidation>
    <dataValidation type="textLength" operator="equal" allowBlank="1" showInputMessage="1" showErrorMessage="1" error="This cell should remain blank." sqref="G311">
      <formula1>0</formula1>
    </dataValidation>
    <dataValidation type="decimal" operator="greaterThanOrEqual" allowBlank="1" showInputMessage="1" showErrorMessage="1" errorTitle="Volume data error" error="The volume must be a non-negative number." sqref="G312">
      <formula1>0</formula1>
    </dataValidation>
    <dataValidation type="textLength" operator="equal" allowBlank="1" showInputMessage="1" showErrorMessage="1" error="This cell should remain blank." sqref="G313">
      <formula1>0</formula1>
    </dataValidation>
    <dataValidation type="decimal" operator="greaterThanOrEqual" allowBlank="1" showInputMessage="1" showErrorMessage="1" errorTitle="Volume data error" error="The volume must be a non-negative number." sqref="G314:G316">
      <formula1>0</formula1>
    </dataValidation>
    <dataValidation type="textLength" operator="equal" allowBlank="1" showInputMessage="1" showErrorMessage="1" error="This cell should remain blank." sqref="G317">
      <formula1>0</formula1>
    </dataValidation>
    <dataValidation type="decimal" operator="greaterThanOrEqual" allowBlank="1" showInputMessage="1" showErrorMessage="1" errorTitle="Volume data error" error="The volume must be a non-negative number." sqref="G318:G320">
      <formula1>0</formula1>
    </dataValidation>
    <dataValidation type="textLength" operator="equal" allowBlank="1" showInputMessage="1" showErrorMessage="1" error="This cell should remain blank." sqref="G321">
      <formula1>0</formula1>
    </dataValidation>
    <dataValidation type="decimal" operator="greaterThanOrEqual" allowBlank="1" showInputMessage="1" showErrorMessage="1" errorTitle="Volume data error" error="The volume must be a non-negative number." sqref="G322:G324">
      <formula1>0</formula1>
    </dataValidation>
    <dataValidation type="textLength" operator="equal" allowBlank="1" showInputMessage="1" showErrorMessage="1" error="This cell should remain blank." sqref="G325">
      <formula1>0</formula1>
    </dataValidation>
    <dataValidation type="decimal" operator="greaterThanOrEqual" allowBlank="1" showInputMessage="1" showErrorMessage="1" errorTitle="Volume data error" error="The volume must be a non-negative number." sqref="G326:G327">
      <formula1>0</formula1>
    </dataValidation>
    <dataValidation type="textLength" operator="equal" allowBlank="1" showInputMessage="1" showErrorMessage="1" error="This cell should remain blank." sqref="G328">
      <formula1>0</formula1>
    </dataValidation>
    <dataValidation type="decimal" operator="greaterThanOrEqual" allowBlank="1" showInputMessage="1" showErrorMessage="1" errorTitle="Volume data error" error="The volume must be a non-negative number." sqref="G329:G330">
      <formula1>0</formula1>
    </dataValidation>
    <dataValidation type="textLength" operator="equal" allowBlank="1" showInputMessage="1" showErrorMessage="1" error="This cell should remain blank." sqref="G331">
      <formula1>0</formula1>
    </dataValidation>
    <dataValidation type="decimal" operator="greaterThanOrEqual" allowBlank="1" showInputMessage="1" showErrorMessage="1" errorTitle="Volume data error" error="The volume must be a non-negative number." sqref="G332:G334">
      <formula1>0</formula1>
    </dataValidation>
    <dataValidation type="textLength" operator="equal" allowBlank="1" showInputMessage="1" showErrorMessage="1" error="This cell should remain blank." sqref="G335">
      <formula1>0</formula1>
    </dataValidation>
    <dataValidation type="decimal" operator="greaterThanOrEqual" allowBlank="1" showInputMessage="1" showErrorMessage="1" errorTitle="Volume data error" error="The volume must be a non-negative number." sqref="G336:G338">
      <formula1>0</formula1>
    </dataValidation>
    <dataValidation type="textLength" operator="equal" allowBlank="1" showInputMessage="1" showErrorMessage="1" error="This cell should remain blank." sqref="G339">
      <formula1>0</formula1>
    </dataValidation>
    <dataValidation type="decimal" operator="greaterThanOrEqual" allowBlank="1" showInputMessage="1" showErrorMessage="1" errorTitle="Volume data error" error="The volume must be a non-negative number." sqref="G340:G342">
      <formula1>0</formula1>
    </dataValidation>
    <dataValidation type="textLength" operator="equal" allowBlank="1" showInputMessage="1" showErrorMessage="1" error="This cell should remain blank." sqref="G343">
      <formula1>0</formula1>
    </dataValidation>
    <dataValidation type="decimal" operator="greaterThanOrEqual" allowBlank="1" showInputMessage="1" showErrorMessage="1" errorTitle="Volume data error" error="The volume must be a non-negative number." sqref="G344:G346">
      <formula1>0</formula1>
    </dataValidation>
    <dataValidation type="textLength" operator="equal" allowBlank="1" showInputMessage="1" showErrorMessage="1" error="This cell should remain blank." sqref="G347">
      <formula1>0</formula1>
    </dataValidation>
    <dataValidation type="decimal" operator="greaterThanOrEqual" allowBlank="1" showInputMessage="1" showErrorMessage="1" errorTitle="Volume data error" error="The volume must be a non-negative number." sqref="G348:G350">
      <formula1>0</formula1>
    </dataValidation>
    <dataValidation type="textLength" operator="equal" allowBlank="1" showInputMessage="1" showErrorMessage="1" error="This cell should remain blank." sqref="G351">
      <formula1>0</formula1>
    </dataValidation>
    <dataValidation type="decimal" operator="greaterThanOrEqual" allowBlank="1" showInputMessage="1" showErrorMessage="1" errorTitle="Volume data error" error="The volume must be a non-negative number." sqref="G352:G354">
      <formula1>0</formula1>
    </dataValidation>
    <dataValidation type="textLength" operator="equal" allowBlank="1" showInputMessage="1" showErrorMessage="1" error="This cell should remain blank." sqref="G355">
      <formula1>0</formula1>
    </dataValidation>
    <dataValidation type="decimal" operator="greaterThanOrEqual" allowBlank="1" showInputMessage="1" showErrorMessage="1" errorTitle="Volume data error" error="The volume must be a non-negative number." sqref="G356:G357">
      <formula1>0</formula1>
    </dataValidation>
    <dataValidation type="textLength" operator="equal" allowBlank="1" showInputMessage="1" showErrorMessage="1" error="This cell should remain blank." sqref="G358">
      <formula1>0</formula1>
    </dataValidation>
    <dataValidation type="decimal" operator="greaterThanOrEqual" allowBlank="1" showInputMessage="1" showErrorMessage="1" errorTitle="Volume data error" error="The volume must be a non-negative number." sqref="G359:G361">
      <formula1>0</formula1>
    </dataValidation>
    <dataValidation type="textLength" operator="equal" allowBlank="1" showInputMessage="1" showErrorMessage="1" error="This cell should remain blank." sqref="G362">
      <formula1>0</formula1>
    </dataValidation>
    <dataValidation type="decimal" operator="greaterThanOrEqual" allowBlank="1" showInputMessage="1" showErrorMessage="1" errorTitle="Volume data error" error="The volume must be a non-negative number." sqref="G363:G365">
      <formula1>0</formula1>
    </dataValidation>
    <dataValidation type="textLength" operator="equal" allowBlank="1" showInputMessage="1" showErrorMessage="1" error="This cell should remain blank." sqref="G366">
      <formula1>0</formula1>
    </dataValidation>
    <dataValidation type="decimal" operator="greaterThanOrEqual" allowBlank="1" showInputMessage="1" showErrorMessage="1" errorTitle="Volume data error" error="The volume must be a non-negative number." sqref="G367:G368">
      <formula1>0</formula1>
    </dataValidation>
    <dataValidation type="textLength" operator="equal" allowBlank="1" showInputMessage="1" showErrorMessage="1" error="This cell should remain blank." sqref="G369">
      <formula1>0</formula1>
    </dataValidation>
    <dataValidation type="decimal" operator="greaterThanOrEqual" allowBlank="1" showInputMessage="1" showErrorMessage="1" errorTitle="Volume data error" error="The volume must be a non-negative number." sqref="G370:G371">
      <formula1>0</formula1>
    </dataValidation>
    <dataValidation type="textLength" operator="equal" allowBlank="1" showInputMessage="1" showErrorMessage="1" error="This cell should remain blank." sqref="G372">
      <formula1>0</formula1>
    </dataValidation>
    <dataValidation type="decimal" operator="greaterThanOrEqual" allowBlank="1" showInputMessage="1" showErrorMessage="1" errorTitle="Volume data error" error="The volume must be a non-negative number." sqref="G373:G374">
      <formula1>0</formula1>
    </dataValidation>
    <dataValidation type="textLength" operator="equal" allowBlank="1" showInputMessage="1" showErrorMessage="1" error="This cell should remain blank." sqref="G375">
      <formula1>0</formula1>
    </dataValidation>
    <dataValidation type="decimal" operator="greaterThanOrEqual" allowBlank="1" showInputMessage="1" showErrorMessage="1" errorTitle="Volume data error" error="The volume must be a non-negative number." sqref="G376:G377">
      <formula1>0</formula1>
    </dataValidation>
    <dataValidation type="decimal" operator="greaterThanOrEqual" allowBlank="1" showInputMessage="1" showErrorMessage="1" sqref="B383">
      <formula1>0</formula1>
    </dataValidation>
    <dataValidation type="decimal" operator="greaterThanOrEqual" allowBlank="1" showInputMessage="1" showErrorMessage="1" sqref="B388">
      <formula1>0</formula1>
    </dataValidation>
    <dataValidation type="decimal" operator="greaterThanOrEqual" allowBlank="1" showInputMessage="1" showErrorMessage="1" sqref="C388">
      <formula1>0</formula1>
    </dataValidation>
    <dataValidation type="decimal" allowBlank="1" showInputMessage="1" showErrorMessage="1" sqref="D388">
      <formula1>0</formula1>
      <formula2>1</formula2>
    </dataValidation>
    <dataValidation type="decimal" operator="greaterThanOrEqual" allowBlank="1" showInputMessage="1" showErrorMessage="1" sqref="E388">
      <formula1>0</formula1>
    </dataValidation>
    <dataValidation type="decimal" operator="greaterThanOrEqual" allowBlank="1" showInputMessage="1" showErrorMessage="1" errorTitle="Invalid customer contribution" error="The customer contribution must be a non-negative percentage value." sqref="B396:I399">
      <formula1>0</formula1>
    </dataValidation>
    <dataValidation type="decimal" allowBlank="1" showInputMessage="1" showErrorMessage="1" sqref="B404:D412">
      <formula1>0</formula1>
      <formula2>1</formula2>
    </dataValidation>
    <dataValidation type="decimal" allowBlank="1" showInputMessage="1" showErrorMessage="1" sqref="B417:D421">
      <formula1>0</formula1>
      <formula2>1</formula2>
    </dataValidation>
    <dataValidation type="decimal" allowBlank="1" showInputMessage="1" showErrorMessage="1" sqref="B426:D429">
      <formula1>0</formula1>
      <formula2>1</formula2>
    </dataValidation>
    <dataValidation type="decimal" operator="greaterThanOrEqual" allowBlank="1" showInputMessage="1" showErrorMessage="1" sqref="B436:D436">
      <formula1>0</formula1>
    </dataValidation>
    <dataValidation type="decimal" operator="greaterThanOrEqual" allowBlank="1" showInputMessage="1" showErrorMessage="1" sqref="B443:D443">
      <formula1>0</formula1>
    </dataValidation>
    <dataValidation type="decimal" allowBlank="1" showInputMessage="1" showErrorMessage="1" sqref="B450:D458">
      <formula1>0</formula1>
      <formula2>1</formula2>
    </dataValidation>
    <dataValidation type="decimal" allowBlank="1" showInputMessage="1" showErrorMessage="1" sqref="E450:E458">
      <formula1>0</formula1>
      <formula2>1</formula2>
    </dataValidation>
    <dataValidation type="decimal" allowBlank="1" showInputMessage="1" showErrorMessage="1" sqref="B465:J465">
      <formula1>0</formula1>
      <formula2>1</formula2>
    </dataValidation>
  </dataValidations>
  <pageMargins left="0.7" right="0.7" top="0.75" bottom="0.75" header="0.3" footer="0.3"/>
  <pageSetup paperSize="9" fitToHeight="0" orientation="portrait"/>
  <headerFooter>
    <oddHeader>&amp;L&amp;A&amp;C&amp;R&amp;P of &amp;N</oddHeader>
    <oddFooter>&amp;F</oddFooter>
  </headerFooter>
</worksheet>
</file>

<file path=xl/worksheets/sheet20.xml><?xml version="1.0" encoding="utf-8"?>
<worksheet xmlns="http://schemas.openxmlformats.org/spreadsheetml/2006/main" xmlns:r="http://schemas.openxmlformats.org/officeDocument/2006/relationships">
  <sheetPr>
    <pageSetUpPr fitToPage="1"/>
  </sheetPr>
  <dimension ref="A1:K84"/>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0.7109375" customWidth="1"/>
  </cols>
  <sheetData>
    <row r="1" spans="1:11" ht="21" customHeight="1">
      <c r="A1" s="1">
        <f>"Tariffs for "&amp;'Input'!B7&amp;" in "&amp;'Input'!C7&amp;" ("&amp;'Input'!D7&amp;")"</f>
        <v>0</v>
      </c>
    </row>
    <row r="3" spans="1:11" ht="21" customHeight="1">
      <c r="A3" s="1" t="s">
        <v>1551</v>
      </c>
    </row>
    <row r="4" spans="1:11">
      <c r="A4" s="2" t="s">
        <v>353</v>
      </c>
    </row>
    <row r="5" spans="1:11">
      <c r="A5" s="33" t="s">
        <v>1552</v>
      </c>
    </row>
    <row r="6" spans="1:11">
      <c r="A6" s="33" t="s">
        <v>1553</v>
      </c>
    </row>
    <row r="7" spans="1:11">
      <c r="A7" s="33" t="s">
        <v>1554</v>
      </c>
    </row>
    <row r="8" spans="1:11">
      <c r="A8" s="33" t="s">
        <v>1555</v>
      </c>
    </row>
    <row r="9" spans="1:11">
      <c r="A9" s="33" t="s">
        <v>1556</v>
      </c>
    </row>
    <row r="10" spans="1:11">
      <c r="A10" s="33" t="s">
        <v>1557</v>
      </c>
    </row>
    <row r="11" spans="1:11">
      <c r="A11" s="34" t="s">
        <v>356</v>
      </c>
      <c r="B11" s="34" t="s">
        <v>1558</v>
      </c>
      <c r="C11" s="34" t="s">
        <v>357</v>
      </c>
      <c r="D11" s="34" t="s">
        <v>415</v>
      </c>
      <c r="E11" s="34" t="s">
        <v>415</v>
      </c>
      <c r="F11" s="34" t="s">
        <v>415</v>
      </c>
      <c r="G11" s="34" t="s">
        <v>415</v>
      </c>
      <c r="H11" s="34" t="s">
        <v>415</v>
      </c>
      <c r="I11" s="34" t="s">
        <v>415</v>
      </c>
      <c r="J11" s="34" t="s">
        <v>1558</v>
      </c>
    </row>
    <row r="12" spans="1:11">
      <c r="A12" s="34" t="s">
        <v>359</v>
      </c>
      <c r="B12" s="34" t="s">
        <v>360</v>
      </c>
      <c r="C12" s="34" t="s">
        <v>360</v>
      </c>
      <c r="D12" s="34" t="s">
        <v>1559</v>
      </c>
      <c r="E12" s="34" t="s">
        <v>418</v>
      </c>
      <c r="F12" s="34" t="s">
        <v>1560</v>
      </c>
      <c r="G12" s="34" t="s">
        <v>1011</v>
      </c>
      <c r="H12" s="34" t="s">
        <v>904</v>
      </c>
      <c r="I12" s="34" t="s">
        <v>1561</v>
      </c>
      <c r="J12" s="34" t="s">
        <v>360</v>
      </c>
    </row>
    <row r="14" spans="1:11">
      <c r="B14" s="15" t="s">
        <v>1562</v>
      </c>
      <c r="C14" s="15" t="s">
        <v>1563</v>
      </c>
      <c r="D14" s="15" t="s">
        <v>1481</v>
      </c>
      <c r="E14" s="15" t="s">
        <v>1482</v>
      </c>
      <c r="F14" s="15" t="s">
        <v>1483</v>
      </c>
      <c r="G14" s="15" t="s">
        <v>1484</v>
      </c>
      <c r="H14" s="15" t="s">
        <v>1485</v>
      </c>
      <c r="I14" s="15" t="s">
        <v>1096</v>
      </c>
      <c r="J14" s="15" t="s">
        <v>1564</v>
      </c>
    </row>
    <row r="15" spans="1:11">
      <c r="A15" s="4" t="s">
        <v>174</v>
      </c>
      <c r="B15" s="16">
        <f>#VALUE!</f>
        <v>0</v>
      </c>
      <c r="C15" s="47">
        <v>1</v>
      </c>
      <c r="D15" s="39">
        <f>'Adjust'!B$223</f>
        <v>0</v>
      </c>
      <c r="E15" s="39">
        <f>'Adjust'!C$223</f>
        <v>0</v>
      </c>
      <c r="F15" s="39">
        <f>'Adjust'!D$223</f>
        <v>0</v>
      </c>
      <c r="G15" s="48">
        <f>'Adjust'!E$223</f>
        <v>0</v>
      </c>
      <c r="H15" s="48">
        <f>'Adjust'!F$223</f>
        <v>0</v>
      </c>
      <c r="I15" s="39">
        <f>'Adjust'!G$223</f>
        <v>0</v>
      </c>
      <c r="J15" s="16">
        <f>#VALUE!</f>
        <v>0</v>
      </c>
      <c r="K15" s="17"/>
    </row>
    <row r="16" spans="1:11">
      <c r="A16" s="4" t="s">
        <v>175</v>
      </c>
      <c r="B16" s="16">
        <f>#VALUE!</f>
        <v>0</v>
      </c>
      <c r="C16" s="47">
        <v>2</v>
      </c>
      <c r="D16" s="39">
        <f>'Adjust'!B$227</f>
        <v>0</v>
      </c>
      <c r="E16" s="39">
        <f>'Adjust'!C$227</f>
        <v>0</v>
      </c>
      <c r="F16" s="39">
        <f>'Adjust'!D$227</f>
        <v>0</v>
      </c>
      <c r="G16" s="48">
        <f>'Adjust'!E$227</f>
        <v>0</v>
      </c>
      <c r="H16" s="48">
        <f>'Adjust'!F$227</f>
        <v>0</v>
      </c>
      <c r="I16" s="39">
        <f>'Adjust'!G$227</f>
        <v>0</v>
      </c>
      <c r="J16" s="16">
        <f>#VALUE!</f>
        <v>0</v>
      </c>
      <c r="K16" s="17"/>
    </row>
    <row r="17" spans="1:11">
      <c r="A17" s="4" t="s">
        <v>211</v>
      </c>
      <c r="B17" s="16">
        <f>#VALUE!</f>
        <v>0</v>
      </c>
      <c r="C17" s="47">
        <v>2</v>
      </c>
      <c r="D17" s="39">
        <f>'Adjust'!B$231</f>
        <v>0</v>
      </c>
      <c r="E17" s="39">
        <f>'Adjust'!C$231</f>
        <v>0</v>
      </c>
      <c r="F17" s="39">
        <f>'Adjust'!D$231</f>
        <v>0</v>
      </c>
      <c r="G17" s="48">
        <f>'Adjust'!E$231</f>
        <v>0</v>
      </c>
      <c r="H17" s="48">
        <f>'Adjust'!F$231</f>
        <v>0</v>
      </c>
      <c r="I17" s="39">
        <f>'Adjust'!G$231</f>
        <v>0</v>
      </c>
      <c r="J17" s="16">
        <f>#VALUE!</f>
        <v>0</v>
      </c>
      <c r="K17" s="17"/>
    </row>
    <row r="18" spans="1:11">
      <c r="A18" s="4" t="s">
        <v>176</v>
      </c>
      <c r="B18" s="16">
        <f>#VALUE!</f>
        <v>0</v>
      </c>
      <c r="C18" s="47">
        <v>3</v>
      </c>
      <c r="D18" s="39">
        <f>'Adjust'!B$235</f>
        <v>0</v>
      </c>
      <c r="E18" s="39">
        <f>'Adjust'!C$235</f>
        <v>0</v>
      </c>
      <c r="F18" s="39">
        <f>'Adjust'!D$235</f>
        <v>0</v>
      </c>
      <c r="G18" s="48">
        <f>'Adjust'!E$235</f>
        <v>0</v>
      </c>
      <c r="H18" s="48">
        <f>'Adjust'!F$235</f>
        <v>0</v>
      </c>
      <c r="I18" s="39">
        <f>'Adjust'!G$235</f>
        <v>0</v>
      </c>
      <c r="J18" s="16">
        <f>#VALUE!</f>
        <v>0</v>
      </c>
      <c r="K18" s="17"/>
    </row>
    <row r="19" spans="1:11">
      <c r="A19" s="4" t="s">
        <v>177</v>
      </c>
      <c r="B19" s="16">
        <f>#VALUE!</f>
        <v>0</v>
      </c>
      <c r="C19" s="47">
        <v>4</v>
      </c>
      <c r="D19" s="39">
        <f>'Adjust'!B$239</f>
        <v>0</v>
      </c>
      <c r="E19" s="39">
        <f>'Adjust'!C$239</f>
        <v>0</v>
      </c>
      <c r="F19" s="39">
        <f>'Adjust'!D$239</f>
        <v>0</v>
      </c>
      <c r="G19" s="48">
        <f>'Adjust'!E$239</f>
        <v>0</v>
      </c>
      <c r="H19" s="48">
        <f>'Adjust'!F$239</f>
        <v>0</v>
      </c>
      <c r="I19" s="39">
        <f>'Adjust'!G$239</f>
        <v>0</v>
      </c>
      <c r="J19" s="16">
        <f>#VALUE!</f>
        <v>0</v>
      </c>
      <c r="K19" s="17"/>
    </row>
    <row r="20" spans="1:11">
      <c r="A20" s="4" t="s">
        <v>221</v>
      </c>
      <c r="B20" s="16">
        <f>#VALUE!</f>
        <v>0</v>
      </c>
      <c r="C20" s="47">
        <v>4</v>
      </c>
      <c r="D20" s="39">
        <f>'Adjust'!B$243</f>
        <v>0</v>
      </c>
      <c r="E20" s="39">
        <f>'Adjust'!C$243</f>
        <v>0</v>
      </c>
      <c r="F20" s="39">
        <f>'Adjust'!D$243</f>
        <v>0</v>
      </c>
      <c r="G20" s="48">
        <f>'Adjust'!E$243</f>
        <v>0</v>
      </c>
      <c r="H20" s="48">
        <f>'Adjust'!F$243</f>
        <v>0</v>
      </c>
      <c r="I20" s="39">
        <f>'Adjust'!G$243</f>
        <v>0</v>
      </c>
      <c r="J20" s="16">
        <f>#VALUE!</f>
        <v>0</v>
      </c>
      <c r="K20" s="17"/>
    </row>
    <row r="21" spans="1:11">
      <c r="A21" s="4" t="s">
        <v>178</v>
      </c>
      <c r="B21" s="16">
        <f>#VALUE!</f>
        <v>0</v>
      </c>
      <c r="C21" s="47" t="s">
        <v>1565</v>
      </c>
      <c r="D21" s="39">
        <f>'Adjust'!B$247</f>
        <v>0</v>
      </c>
      <c r="E21" s="39">
        <f>'Adjust'!C$247</f>
        <v>0</v>
      </c>
      <c r="F21" s="39">
        <f>'Adjust'!D$247</f>
        <v>0</v>
      </c>
      <c r="G21" s="48">
        <f>'Adjust'!E$247</f>
        <v>0</v>
      </c>
      <c r="H21" s="48">
        <f>'Adjust'!F$247</f>
        <v>0</v>
      </c>
      <c r="I21" s="39">
        <f>'Adjust'!G$247</f>
        <v>0</v>
      </c>
      <c r="J21" s="16">
        <f>#VALUE!</f>
        <v>0</v>
      </c>
      <c r="K21" s="17"/>
    </row>
    <row r="22" spans="1:11">
      <c r="A22" s="4" t="s">
        <v>179</v>
      </c>
      <c r="B22" s="16">
        <f>#VALUE!</f>
        <v>0</v>
      </c>
      <c r="C22" s="47" t="s">
        <v>1565</v>
      </c>
      <c r="D22" s="39">
        <f>'Adjust'!B$251</f>
        <v>0</v>
      </c>
      <c r="E22" s="39">
        <f>'Adjust'!C$251</f>
        <v>0</v>
      </c>
      <c r="F22" s="39">
        <f>'Adjust'!D$251</f>
        <v>0</v>
      </c>
      <c r="G22" s="48">
        <f>'Adjust'!E$251</f>
        <v>0</v>
      </c>
      <c r="H22" s="48">
        <f>'Adjust'!F$251</f>
        <v>0</v>
      </c>
      <c r="I22" s="39">
        <f>'Adjust'!G$251</f>
        <v>0</v>
      </c>
      <c r="J22" s="16">
        <f>#VALUE!</f>
        <v>0</v>
      </c>
      <c r="K22" s="17"/>
    </row>
    <row r="23" spans="1:11">
      <c r="A23" s="4" t="s">
        <v>195</v>
      </c>
      <c r="B23" s="16">
        <f>#VALUE!</f>
        <v>0</v>
      </c>
      <c r="C23" s="47" t="s">
        <v>1565</v>
      </c>
      <c r="D23" s="39">
        <f>'Adjust'!B$253</f>
        <v>0</v>
      </c>
      <c r="E23" s="39">
        <f>'Adjust'!C$253</f>
        <v>0</v>
      </c>
      <c r="F23" s="39">
        <f>'Adjust'!D$253</f>
        <v>0</v>
      </c>
      <c r="G23" s="48">
        <f>'Adjust'!E$253</f>
        <v>0</v>
      </c>
      <c r="H23" s="48">
        <f>'Adjust'!F$253</f>
        <v>0</v>
      </c>
      <c r="I23" s="39">
        <f>'Adjust'!G$253</f>
        <v>0</v>
      </c>
      <c r="J23" s="16">
        <f>#VALUE!</f>
        <v>0</v>
      </c>
      <c r="K23" s="17"/>
    </row>
    <row r="24" spans="1:11">
      <c r="A24" s="4" t="s">
        <v>180</v>
      </c>
      <c r="B24" s="16">
        <f>#VALUE!</f>
        <v>0</v>
      </c>
      <c r="C24" s="47"/>
      <c r="D24" s="39">
        <f>'Adjust'!B$255</f>
        <v>0</v>
      </c>
      <c r="E24" s="39">
        <f>'Adjust'!C$255</f>
        <v>0</v>
      </c>
      <c r="F24" s="39">
        <f>'Adjust'!D$255</f>
        <v>0</v>
      </c>
      <c r="G24" s="48">
        <f>'Adjust'!E$255</f>
        <v>0</v>
      </c>
      <c r="H24" s="48">
        <f>'Adjust'!F$255</f>
        <v>0</v>
      </c>
      <c r="I24" s="39">
        <f>'Adjust'!G$255</f>
        <v>0</v>
      </c>
      <c r="J24" s="16">
        <f>#VALUE!</f>
        <v>0</v>
      </c>
      <c r="K24" s="17"/>
    </row>
    <row r="25" spans="1:11">
      <c r="A25" s="4" t="s">
        <v>181</v>
      </c>
      <c r="B25" s="16">
        <f>#VALUE!</f>
        <v>0</v>
      </c>
      <c r="C25" s="47"/>
      <c r="D25" s="39">
        <f>'Adjust'!B$259</f>
        <v>0</v>
      </c>
      <c r="E25" s="39">
        <f>'Adjust'!C$259</f>
        <v>0</v>
      </c>
      <c r="F25" s="39">
        <f>'Adjust'!D$259</f>
        <v>0</v>
      </c>
      <c r="G25" s="48">
        <f>'Adjust'!E$259</f>
        <v>0</v>
      </c>
      <c r="H25" s="48">
        <f>'Adjust'!F$259</f>
        <v>0</v>
      </c>
      <c r="I25" s="39">
        <f>'Adjust'!G$259</f>
        <v>0</v>
      </c>
      <c r="J25" s="16">
        <f>#VALUE!</f>
        <v>0</v>
      </c>
      <c r="K25" s="17"/>
    </row>
    <row r="26" spans="1:11">
      <c r="A26" s="4" t="s">
        <v>182</v>
      </c>
      <c r="B26" s="16">
        <f>#VALUE!</f>
        <v>0</v>
      </c>
      <c r="C26" s="47"/>
      <c r="D26" s="39">
        <f>'Adjust'!B$263</f>
        <v>0</v>
      </c>
      <c r="E26" s="39">
        <f>'Adjust'!C$263</f>
        <v>0</v>
      </c>
      <c r="F26" s="39">
        <f>'Adjust'!D$263</f>
        <v>0</v>
      </c>
      <c r="G26" s="48">
        <f>'Adjust'!E$263</f>
        <v>0</v>
      </c>
      <c r="H26" s="48">
        <f>'Adjust'!F$263</f>
        <v>0</v>
      </c>
      <c r="I26" s="39">
        <f>'Adjust'!G$263</f>
        <v>0</v>
      </c>
      <c r="J26" s="16">
        <f>#VALUE!</f>
        <v>0</v>
      </c>
      <c r="K26" s="17"/>
    </row>
    <row r="27" spans="1:11">
      <c r="A27" s="4" t="s">
        <v>183</v>
      </c>
      <c r="B27" s="16">
        <f>#VALUE!</f>
        <v>0</v>
      </c>
      <c r="C27" s="47"/>
      <c r="D27" s="39">
        <f>'Adjust'!B$267</f>
        <v>0</v>
      </c>
      <c r="E27" s="39">
        <f>'Adjust'!C$267</f>
        <v>0</v>
      </c>
      <c r="F27" s="39">
        <f>'Adjust'!D$267</f>
        <v>0</v>
      </c>
      <c r="G27" s="48">
        <f>'Adjust'!E$267</f>
        <v>0</v>
      </c>
      <c r="H27" s="48">
        <f>'Adjust'!F$267</f>
        <v>0</v>
      </c>
      <c r="I27" s="39">
        <f>'Adjust'!G$267</f>
        <v>0</v>
      </c>
      <c r="J27" s="16">
        <f>#VALUE!</f>
        <v>0</v>
      </c>
      <c r="K27" s="17"/>
    </row>
    <row r="28" spans="1:11">
      <c r="A28" s="4" t="s">
        <v>196</v>
      </c>
      <c r="B28" s="16">
        <f>#VALUE!</f>
        <v>0</v>
      </c>
      <c r="C28" s="47"/>
      <c r="D28" s="39">
        <f>'Adjust'!B$270</f>
        <v>0</v>
      </c>
      <c r="E28" s="39">
        <f>'Adjust'!C$270</f>
        <v>0</v>
      </c>
      <c r="F28" s="39">
        <f>'Adjust'!D$270</f>
        <v>0</v>
      </c>
      <c r="G28" s="48">
        <f>'Adjust'!E$270</f>
        <v>0</v>
      </c>
      <c r="H28" s="48">
        <f>'Adjust'!F$270</f>
        <v>0</v>
      </c>
      <c r="I28" s="39">
        <f>'Adjust'!G$270</f>
        <v>0</v>
      </c>
      <c r="J28" s="16">
        <f>#VALUE!</f>
        <v>0</v>
      </c>
      <c r="K28" s="17"/>
    </row>
    <row r="29" spans="1:11">
      <c r="A29" s="4" t="s">
        <v>243</v>
      </c>
      <c r="B29" s="16">
        <f>#VALUE!</f>
        <v>0</v>
      </c>
      <c r="C29" s="47">
        <v>8</v>
      </c>
      <c r="D29" s="39">
        <f>'Adjust'!B$273</f>
        <v>0</v>
      </c>
      <c r="E29" s="39">
        <f>'Adjust'!C$273</f>
        <v>0</v>
      </c>
      <c r="F29" s="39">
        <f>'Adjust'!D$273</f>
        <v>0</v>
      </c>
      <c r="G29" s="48">
        <f>'Adjust'!E$273</f>
        <v>0</v>
      </c>
      <c r="H29" s="48">
        <f>'Adjust'!F$273</f>
        <v>0</v>
      </c>
      <c r="I29" s="39">
        <f>'Adjust'!G$273</f>
        <v>0</v>
      </c>
      <c r="J29" s="16">
        <f>#VALUE!</f>
        <v>0</v>
      </c>
      <c r="K29" s="17"/>
    </row>
    <row r="30" spans="1:11">
      <c r="A30" s="4" t="s">
        <v>247</v>
      </c>
      <c r="B30" s="16">
        <f>#VALUE!</f>
        <v>0</v>
      </c>
      <c r="C30" s="47">
        <v>1</v>
      </c>
      <c r="D30" s="39">
        <f>'Adjust'!B$277</f>
        <v>0</v>
      </c>
      <c r="E30" s="39">
        <f>'Adjust'!C$277</f>
        <v>0</v>
      </c>
      <c r="F30" s="39">
        <f>'Adjust'!D$277</f>
        <v>0</v>
      </c>
      <c r="G30" s="48">
        <f>'Adjust'!E$277</f>
        <v>0</v>
      </c>
      <c r="H30" s="48">
        <f>'Adjust'!F$277</f>
        <v>0</v>
      </c>
      <c r="I30" s="39">
        <f>'Adjust'!G$277</f>
        <v>0</v>
      </c>
      <c r="J30" s="16">
        <f>#VALUE!</f>
        <v>0</v>
      </c>
      <c r="K30" s="17"/>
    </row>
    <row r="31" spans="1:11">
      <c r="A31" s="4" t="s">
        <v>251</v>
      </c>
      <c r="B31" s="16">
        <f>#VALUE!</f>
        <v>0</v>
      </c>
      <c r="C31" s="47">
        <v>1</v>
      </c>
      <c r="D31" s="39">
        <f>'Adjust'!B$281</f>
        <v>0</v>
      </c>
      <c r="E31" s="39">
        <f>'Adjust'!C$281</f>
        <v>0</v>
      </c>
      <c r="F31" s="39">
        <f>'Adjust'!D$281</f>
        <v>0</v>
      </c>
      <c r="G31" s="48">
        <f>'Adjust'!E$281</f>
        <v>0</v>
      </c>
      <c r="H31" s="48">
        <f>'Adjust'!F$281</f>
        <v>0</v>
      </c>
      <c r="I31" s="39">
        <f>'Adjust'!G$281</f>
        <v>0</v>
      </c>
      <c r="J31" s="16">
        <f>#VALUE!</f>
        <v>0</v>
      </c>
      <c r="K31" s="17"/>
    </row>
    <row r="32" spans="1:11">
      <c r="A32" s="4" t="s">
        <v>255</v>
      </c>
      <c r="B32" s="16">
        <f>#VALUE!</f>
        <v>0</v>
      </c>
      <c r="C32" s="47">
        <v>1</v>
      </c>
      <c r="D32" s="39">
        <f>'Adjust'!B$285</f>
        <v>0</v>
      </c>
      <c r="E32" s="39">
        <f>'Adjust'!C$285</f>
        <v>0</v>
      </c>
      <c r="F32" s="39">
        <f>'Adjust'!D$285</f>
        <v>0</v>
      </c>
      <c r="G32" s="48">
        <f>'Adjust'!E$285</f>
        <v>0</v>
      </c>
      <c r="H32" s="48">
        <f>'Adjust'!F$285</f>
        <v>0</v>
      </c>
      <c r="I32" s="39">
        <f>'Adjust'!G$285</f>
        <v>0</v>
      </c>
      <c r="J32" s="16">
        <f>#VALUE!</f>
        <v>0</v>
      </c>
      <c r="K32" s="17"/>
    </row>
    <row r="33" spans="1:11">
      <c r="A33" s="4" t="s">
        <v>259</v>
      </c>
      <c r="B33" s="16">
        <f>#VALUE!</f>
        <v>0</v>
      </c>
      <c r="C33" s="47"/>
      <c r="D33" s="39">
        <f>'Adjust'!B$289</f>
        <v>0</v>
      </c>
      <c r="E33" s="39">
        <f>'Adjust'!C$289</f>
        <v>0</v>
      </c>
      <c r="F33" s="39">
        <f>'Adjust'!D$289</f>
        <v>0</v>
      </c>
      <c r="G33" s="48">
        <f>'Adjust'!E$289</f>
        <v>0</v>
      </c>
      <c r="H33" s="48">
        <f>'Adjust'!F$289</f>
        <v>0</v>
      </c>
      <c r="I33" s="39">
        <f>'Adjust'!G$289</f>
        <v>0</v>
      </c>
      <c r="J33" s="16">
        <f>#VALUE!</f>
        <v>0</v>
      </c>
      <c r="K33" s="17"/>
    </row>
    <row r="34" spans="1:11">
      <c r="A34" s="4" t="s">
        <v>184</v>
      </c>
      <c r="B34" s="16">
        <f>#VALUE!</f>
        <v>0</v>
      </c>
      <c r="C34" s="47" t="s">
        <v>1566</v>
      </c>
      <c r="D34" s="39">
        <f>'Adjust'!B$293</f>
        <v>0</v>
      </c>
      <c r="E34" s="39">
        <f>'Adjust'!C$293</f>
        <v>0</v>
      </c>
      <c r="F34" s="39">
        <f>'Adjust'!D$293</f>
        <v>0</v>
      </c>
      <c r="G34" s="48">
        <f>'Adjust'!E$293</f>
        <v>0</v>
      </c>
      <c r="H34" s="48">
        <f>'Adjust'!F$293</f>
        <v>0</v>
      </c>
      <c r="I34" s="39">
        <f>'Adjust'!G$293</f>
        <v>0</v>
      </c>
      <c r="J34" s="16">
        <f>#VALUE!</f>
        <v>0</v>
      </c>
      <c r="K34" s="17"/>
    </row>
    <row r="35" spans="1:11">
      <c r="A35" s="4" t="s">
        <v>185</v>
      </c>
      <c r="B35" s="16">
        <f>#VALUE!</f>
        <v>0</v>
      </c>
      <c r="C35" s="47">
        <v>8</v>
      </c>
      <c r="D35" s="39">
        <f>'Adjust'!B$297</f>
        <v>0</v>
      </c>
      <c r="E35" s="39">
        <f>'Adjust'!C$297</f>
        <v>0</v>
      </c>
      <c r="F35" s="39">
        <f>'Adjust'!D$297</f>
        <v>0</v>
      </c>
      <c r="G35" s="48">
        <f>'Adjust'!E$297</f>
        <v>0</v>
      </c>
      <c r="H35" s="48">
        <f>'Adjust'!F$297</f>
        <v>0</v>
      </c>
      <c r="I35" s="39">
        <f>'Adjust'!G$297</f>
        <v>0</v>
      </c>
      <c r="J35" s="16">
        <f>#VALUE!</f>
        <v>0</v>
      </c>
      <c r="K35" s="17"/>
    </row>
    <row r="36" spans="1:11">
      <c r="A36" s="4" t="s">
        <v>186</v>
      </c>
      <c r="B36" s="16">
        <f>#VALUE!</f>
        <v>0</v>
      </c>
      <c r="C36" s="47"/>
      <c r="D36" s="39">
        <f>'Adjust'!B$300</f>
        <v>0</v>
      </c>
      <c r="E36" s="39">
        <f>'Adjust'!C$300</f>
        <v>0</v>
      </c>
      <c r="F36" s="39">
        <f>'Adjust'!D$300</f>
        <v>0</v>
      </c>
      <c r="G36" s="48">
        <f>'Adjust'!E$300</f>
        <v>0</v>
      </c>
      <c r="H36" s="48">
        <f>'Adjust'!F$300</f>
        <v>0</v>
      </c>
      <c r="I36" s="39">
        <f>'Adjust'!G$300</f>
        <v>0</v>
      </c>
      <c r="J36" s="16">
        <f>#VALUE!</f>
        <v>0</v>
      </c>
      <c r="K36" s="17"/>
    </row>
    <row r="37" spans="1:11">
      <c r="A37" s="4" t="s">
        <v>187</v>
      </c>
      <c r="B37" s="16">
        <f>#VALUE!</f>
        <v>0</v>
      </c>
      <c r="C37" s="47"/>
      <c r="D37" s="39">
        <f>'Adjust'!B$304</f>
        <v>0</v>
      </c>
      <c r="E37" s="39">
        <f>'Adjust'!C$304</f>
        <v>0</v>
      </c>
      <c r="F37" s="39">
        <f>'Adjust'!D$304</f>
        <v>0</v>
      </c>
      <c r="G37" s="48">
        <f>'Adjust'!E$304</f>
        <v>0</v>
      </c>
      <c r="H37" s="48">
        <f>'Adjust'!F$304</f>
        <v>0</v>
      </c>
      <c r="I37" s="39">
        <f>'Adjust'!G$304</f>
        <v>0</v>
      </c>
      <c r="J37" s="16">
        <f>#VALUE!</f>
        <v>0</v>
      </c>
      <c r="K37" s="17"/>
    </row>
    <row r="38" spans="1:11">
      <c r="A38" s="4" t="s">
        <v>188</v>
      </c>
      <c r="B38" s="16">
        <f>#VALUE!</f>
        <v>0</v>
      </c>
      <c r="C38" s="47"/>
      <c r="D38" s="39">
        <f>'Adjust'!B$308</f>
        <v>0</v>
      </c>
      <c r="E38" s="39">
        <f>'Adjust'!C$308</f>
        <v>0</v>
      </c>
      <c r="F38" s="39">
        <f>'Adjust'!D$308</f>
        <v>0</v>
      </c>
      <c r="G38" s="48">
        <f>'Adjust'!E$308</f>
        <v>0</v>
      </c>
      <c r="H38" s="48">
        <f>'Adjust'!F$308</f>
        <v>0</v>
      </c>
      <c r="I38" s="39">
        <f>'Adjust'!G$308</f>
        <v>0</v>
      </c>
      <c r="J38" s="16">
        <f>#VALUE!</f>
        <v>0</v>
      </c>
      <c r="K38" s="17"/>
    </row>
    <row r="39" spans="1:11">
      <c r="A39" s="4" t="s">
        <v>189</v>
      </c>
      <c r="B39" s="16">
        <f>#VALUE!</f>
        <v>0</v>
      </c>
      <c r="C39" s="47"/>
      <c r="D39" s="39">
        <f>'Adjust'!B$311</f>
        <v>0</v>
      </c>
      <c r="E39" s="39">
        <f>'Adjust'!C$311</f>
        <v>0</v>
      </c>
      <c r="F39" s="39">
        <f>'Adjust'!D$311</f>
        <v>0</v>
      </c>
      <c r="G39" s="48">
        <f>'Adjust'!E$311</f>
        <v>0</v>
      </c>
      <c r="H39" s="48">
        <f>'Adjust'!F$311</f>
        <v>0</v>
      </c>
      <c r="I39" s="39">
        <f>'Adjust'!G$311</f>
        <v>0</v>
      </c>
      <c r="J39" s="16">
        <f>#VALUE!</f>
        <v>0</v>
      </c>
      <c r="K39" s="17"/>
    </row>
    <row r="40" spans="1:11">
      <c r="A40" s="4" t="s">
        <v>197</v>
      </c>
      <c r="B40" s="16">
        <f>#VALUE!</f>
        <v>0</v>
      </c>
      <c r="C40" s="47"/>
      <c r="D40" s="39">
        <f>'Adjust'!B$314</f>
        <v>0</v>
      </c>
      <c r="E40" s="39">
        <f>'Adjust'!C$314</f>
        <v>0</v>
      </c>
      <c r="F40" s="39">
        <f>'Adjust'!D$314</f>
        <v>0</v>
      </c>
      <c r="G40" s="48">
        <f>'Adjust'!E$314</f>
        <v>0</v>
      </c>
      <c r="H40" s="48">
        <f>'Adjust'!F$314</f>
        <v>0</v>
      </c>
      <c r="I40" s="39">
        <f>'Adjust'!G$314</f>
        <v>0</v>
      </c>
      <c r="J40" s="16">
        <f>#VALUE!</f>
        <v>0</v>
      </c>
      <c r="K40" s="17"/>
    </row>
    <row r="41" spans="1:11">
      <c r="A41" s="4" t="s">
        <v>198</v>
      </c>
      <c r="B41" s="16">
        <f>#VALUE!</f>
        <v>0</v>
      </c>
      <c r="C41" s="47"/>
      <c r="D41" s="39">
        <f>'Adjust'!B$317</f>
        <v>0</v>
      </c>
      <c r="E41" s="39">
        <f>'Adjust'!C$317</f>
        <v>0</v>
      </c>
      <c r="F41" s="39">
        <f>'Adjust'!D$317</f>
        <v>0</v>
      </c>
      <c r="G41" s="48">
        <f>'Adjust'!E$317</f>
        <v>0</v>
      </c>
      <c r="H41" s="48">
        <f>'Adjust'!F$317</f>
        <v>0</v>
      </c>
      <c r="I41" s="39">
        <f>'Adjust'!G$317</f>
        <v>0</v>
      </c>
      <c r="J41" s="16">
        <f>#VALUE!</f>
        <v>0</v>
      </c>
      <c r="K41" s="17"/>
    </row>
    <row r="42" spans="1:11">
      <c r="A42" s="4" t="s">
        <v>205</v>
      </c>
      <c r="B42" s="16">
        <f>#VALUE!</f>
        <v>0</v>
      </c>
      <c r="C42" s="47">
        <v>1</v>
      </c>
      <c r="D42" s="39">
        <f>'Adjust'!B$224</f>
        <v>0</v>
      </c>
      <c r="E42" s="39">
        <f>'Adjust'!C$224</f>
        <v>0</v>
      </c>
      <c r="F42" s="39">
        <f>'Adjust'!D$224</f>
        <v>0</v>
      </c>
      <c r="G42" s="48">
        <f>'Adjust'!E$224</f>
        <v>0</v>
      </c>
      <c r="H42" s="48">
        <f>'Adjust'!F$224</f>
        <v>0</v>
      </c>
      <c r="I42" s="39">
        <f>'Adjust'!G$224</f>
        <v>0</v>
      </c>
      <c r="J42" s="16">
        <f>#VALUE!</f>
        <v>0</v>
      </c>
      <c r="K42" s="17"/>
    </row>
    <row r="43" spans="1:11">
      <c r="A43" s="4" t="s">
        <v>208</v>
      </c>
      <c r="B43" s="16">
        <f>#VALUE!</f>
        <v>0</v>
      </c>
      <c r="C43" s="47">
        <v>2</v>
      </c>
      <c r="D43" s="39">
        <f>'Adjust'!B$228</f>
        <v>0</v>
      </c>
      <c r="E43" s="39">
        <f>'Adjust'!C$228</f>
        <v>0</v>
      </c>
      <c r="F43" s="39">
        <f>'Adjust'!D$228</f>
        <v>0</v>
      </c>
      <c r="G43" s="48">
        <f>'Adjust'!E$228</f>
        <v>0</v>
      </c>
      <c r="H43" s="48">
        <f>'Adjust'!F$228</f>
        <v>0</v>
      </c>
      <c r="I43" s="39">
        <f>'Adjust'!G$228</f>
        <v>0</v>
      </c>
      <c r="J43" s="16">
        <f>#VALUE!</f>
        <v>0</v>
      </c>
      <c r="K43" s="17"/>
    </row>
    <row r="44" spans="1:11">
      <c r="A44" s="4" t="s">
        <v>212</v>
      </c>
      <c r="B44" s="16">
        <f>#VALUE!</f>
        <v>0</v>
      </c>
      <c r="C44" s="47">
        <v>2</v>
      </c>
      <c r="D44" s="39">
        <f>'Adjust'!B$232</f>
        <v>0</v>
      </c>
      <c r="E44" s="39">
        <f>'Adjust'!C$232</f>
        <v>0</v>
      </c>
      <c r="F44" s="39">
        <f>'Adjust'!D$232</f>
        <v>0</v>
      </c>
      <c r="G44" s="48">
        <f>'Adjust'!E$232</f>
        <v>0</v>
      </c>
      <c r="H44" s="48">
        <f>'Adjust'!F$232</f>
        <v>0</v>
      </c>
      <c r="I44" s="39">
        <f>'Adjust'!G$232</f>
        <v>0</v>
      </c>
      <c r="J44" s="16">
        <f>#VALUE!</f>
        <v>0</v>
      </c>
      <c r="K44" s="17"/>
    </row>
    <row r="45" spans="1:11">
      <c r="A45" s="4" t="s">
        <v>215</v>
      </c>
      <c r="B45" s="16">
        <f>#VALUE!</f>
        <v>0</v>
      </c>
      <c r="C45" s="47">
        <v>3</v>
      </c>
      <c r="D45" s="39">
        <f>'Adjust'!B$236</f>
        <v>0</v>
      </c>
      <c r="E45" s="39">
        <f>'Adjust'!C$236</f>
        <v>0</v>
      </c>
      <c r="F45" s="39">
        <f>'Adjust'!D$236</f>
        <v>0</v>
      </c>
      <c r="G45" s="48">
        <f>'Adjust'!E$236</f>
        <v>0</v>
      </c>
      <c r="H45" s="48">
        <f>'Adjust'!F$236</f>
        <v>0</v>
      </c>
      <c r="I45" s="39">
        <f>'Adjust'!G$236</f>
        <v>0</v>
      </c>
      <c r="J45" s="16">
        <f>#VALUE!</f>
        <v>0</v>
      </c>
      <c r="K45" s="17"/>
    </row>
    <row r="46" spans="1:11">
      <c r="A46" s="4" t="s">
        <v>218</v>
      </c>
      <c r="B46" s="16">
        <f>#VALUE!</f>
        <v>0</v>
      </c>
      <c r="C46" s="47">
        <v>4</v>
      </c>
      <c r="D46" s="39">
        <f>'Adjust'!B$240</f>
        <v>0</v>
      </c>
      <c r="E46" s="39">
        <f>'Adjust'!C$240</f>
        <v>0</v>
      </c>
      <c r="F46" s="39">
        <f>'Adjust'!D$240</f>
        <v>0</v>
      </c>
      <c r="G46" s="48">
        <f>'Adjust'!E$240</f>
        <v>0</v>
      </c>
      <c r="H46" s="48">
        <f>'Adjust'!F$240</f>
        <v>0</v>
      </c>
      <c r="I46" s="39">
        <f>'Adjust'!G$240</f>
        <v>0</v>
      </c>
      <c r="J46" s="16">
        <f>#VALUE!</f>
        <v>0</v>
      </c>
      <c r="K46" s="17"/>
    </row>
    <row r="47" spans="1:11">
      <c r="A47" s="4" t="s">
        <v>222</v>
      </c>
      <c r="B47" s="16">
        <f>#VALUE!</f>
        <v>0</v>
      </c>
      <c r="C47" s="47">
        <v>4</v>
      </c>
      <c r="D47" s="39">
        <f>'Adjust'!B$244</f>
        <v>0</v>
      </c>
      <c r="E47" s="39">
        <f>'Adjust'!C$244</f>
        <v>0</v>
      </c>
      <c r="F47" s="39">
        <f>'Adjust'!D$244</f>
        <v>0</v>
      </c>
      <c r="G47" s="48">
        <f>'Adjust'!E$244</f>
        <v>0</v>
      </c>
      <c r="H47" s="48">
        <f>'Adjust'!F$244</f>
        <v>0</v>
      </c>
      <c r="I47" s="39">
        <f>'Adjust'!G$244</f>
        <v>0</v>
      </c>
      <c r="J47" s="16">
        <f>#VALUE!</f>
        <v>0</v>
      </c>
      <c r="K47" s="17"/>
    </row>
    <row r="48" spans="1:11">
      <c r="A48" s="4" t="s">
        <v>225</v>
      </c>
      <c r="B48" s="16">
        <f>#VALUE!</f>
        <v>0</v>
      </c>
      <c r="C48" s="47" t="s">
        <v>1565</v>
      </c>
      <c r="D48" s="39">
        <f>'Adjust'!B$248</f>
        <v>0</v>
      </c>
      <c r="E48" s="39">
        <f>'Adjust'!C$248</f>
        <v>0</v>
      </c>
      <c r="F48" s="39">
        <f>'Adjust'!D$248</f>
        <v>0</v>
      </c>
      <c r="G48" s="48">
        <f>'Adjust'!E$248</f>
        <v>0</v>
      </c>
      <c r="H48" s="48">
        <f>'Adjust'!F$248</f>
        <v>0</v>
      </c>
      <c r="I48" s="39">
        <f>'Adjust'!G$248</f>
        <v>0</v>
      </c>
      <c r="J48" s="16">
        <f>#VALUE!</f>
        <v>0</v>
      </c>
      <c r="K48" s="17"/>
    </row>
    <row r="49" spans="1:11">
      <c r="A49" s="4" t="s">
        <v>230</v>
      </c>
      <c r="B49" s="16">
        <f>#VALUE!</f>
        <v>0</v>
      </c>
      <c r="C49" s="47"/>
      <c r="D49" s="39">
        <f>'Adjust'!B$256</f>
        <v>0</v>
      </c>
      <c r="E49" s="39">
        <f>'Adjust'!C$256</f>
        <v>0</v>
      </c>
      <c r="F49" s="39">
        <f>'Adjust'!D$256</f>
        <v>0</v>
      </c>
      <c r="G49" s="48">
        <f>'Adjust'!E$256</f>
        <v>0</v>
      </c>
      <c r="H49" s="48">
        <f>'Adjust'!F$256</f>
        <v>0</v>
      </c>
      <c r="I49" s="39">
        <f>'Adjust'!G$256</f>
        <v>0</v>
      </c>
      <c r="J49" s="16">
        <f>#VALUE!</f>
        <v>0</v>
      </c>
      <c r="K49" s="17"/>
    </row>
    <row r="50" spans="1:11">
      <c r="A50" s="4" t="s">
        <v>233</v>
      </c>
      <c r="B50" s="16">
        <f>#VALUE!</f>
        <v>0</v>
      </c>
      <c r="C50" s="47"/>
      <c r="D50" s="39">
        <f>'Adjust'!B$260</f>
        <v>0</v>
      </c>
      <c r="E50" s="39">
        <f>'Adjust'!C$260</f>
        <v>0</v>
      </c>
      <c r="F50" s="39">
        <f>'Adjust'!D$260</f>
        <v>0</v>
      </c>
      <c r="G50" s="48">
        <f>'Adjust'!E$260</f>
        <v>0</v>
      </c>
      <c r="H50" s="48">
        <f>'Adjust'!F$260</f>
        <v>0</v>
      </c>
      <c r="I50" s="39">
        <f>'Adjust'!G$260</f>
        <v>0</v>
      </c>
      <c r="J50" s="16">
        <f>#VALUE!</f>
        <v>0</v>
      </c>
      <c r="K50" s="17"/>
    </row>
    <row r="51" spans="1:11">
      <c r="A51" s="4" t="s">
        <v>236</v>
      </c>
      <c r="B51" s="16">
        <f>#VALUE!</f>
        <v>0</v>
      </c>
      <c r="C51" s="47"/>
      <c r="D51" s="39">
        <f>'Adjust'!B$264</f>
        <v>0</v>
      </c>
      <c r="E51" s="39">
        <f>'Adjust'!C$264</f>
        <v>0</v>
      </c>
      <c r="F51" s="39">
        <f>'Adjust'!D$264</f>
        <v>0</v>
      </c>
      <c r="G51" s="48">
        <f>'Adjust'!E$264</f>
        <v>0</v>
      </c>
      <c r="H51" s="48">
        <f>'Adjust'!F$264</f>
        <v>0</v>
      </c>
      <c r="I51" s="39">
        <f>'Adjust'!G$264</f>
        <v>0</v>
      </c>
      <c r="J51" s="16">
        <f>#VALUE!</f>
        <v>0</v>
      </c>
      <c r="K51" s="17"/>
    </row>
    <row r="52" spans="1:11">
      <c r="A52" s="4" t="s">
        <v>244</v>
      </c>
      <c r="B52" s="16">
        <f>#VALUE!</f>
        <v>0</v>
      </c>
      <c r="C52" s="47">
        <v>8</v>
      </c>
      <c r="D52" s="39">
        <f>'Adjust'!B$274</f>
        <v>0</v>
      </c>
      <c r="E52" s="39">
        <f>'Adjust'!C$274</f>
        <v>0</v>
      </c>
      <c r="F52" s="39">
        <f>'Adjust'!D$274</f>
        <v>0</v>
      </c>
      <c r="G52" s="48">
        <f>'Adjust'!E$274</f>
        <v>0</v>
      </c>
      <c r="H52" s="48">
        <f>'Adjust'!F$274</f>
        <v>0</v>
      </c>
      <c r="I52" s="39">
        <f>'Adjust'!G$274</f>
        <v>0</v>
      </c>
      <c r="J52" s="16">
        <f>#VALUE!</f>
        <v>0</v>
      </c>
      <c r="K52" s="17"/>
    </row>
    <row r="53" spans="1:11">
      <c r="A53" s="4" t="s">
        <v>248</v>
      </c>
      <c r="B53" s="16">
        <f>#VALUE!</f>
        <v>0</v>
      </c>
      <c r="C53" s="47">
        <v>1</v>
      </c>
      <c r="D53" s="39">
        <f>'Adjust'!B$278</f>
        <v>0</v>
      </c>
      <c r="E53" s="39">
        <f>'Adjust'!C$278</f>
        <v>0</v>
      </c>
      <c r="F53" s="39">
        <f>'Adjust'!D$278</f>
        <v>0</v>
      </c>
      <c r="G53" s="48">
        <f>'Adjust'!E$278</f>
        <v>0</v>
      </c>
      <c r="H53" s="48">
        <f>'Adjust'!F$278</f>
        <v>0</v>
      </c>
      <c r="I53" s="39">
        <f>'Adjust'!G$278</f>
        <v>0</v>
      </c>
      <c r="J53" s="16">
        <f>#VALUE!</f>
        <v>0</v>
      </c>
      <c r="K53" s="17"/>
    </row>
    <row r="54" spans="1:11">
      <c r="A54" s="4" t="s">
        <v>252</v>
      </c>
      <c r="B54" s="16">
        <f>#VALUE!</f>
        <v>0</v>
      </c>
      <c r="C54" s="47">
        <v>1</v>
      </c>
      <c r="D54" s="39">
        <f>'Adjust'!B$282</f>
        <v>0</v>
      </c>
      <c r="E54" s="39">
        <f>'Adjust'!C$282</f>
        <v>0</v>
      </c>
      <c r="F54" s="39">
        <f>'Adjust'!D$282</f>
        <v>0</v>
      </c>
      <c r="G54" s="48">
        <f>'Adjust'!E$282</f>
        <v>0</v>
      </c>
      <c r="H54" s="48">
        <f>'Adjust'!F$282</f>
        <v>0</v>
      </c>
      <c r="I54" s="39">
        <f>'Adjust'!G$282</f>
        <v>0</v>
      </c>
      <c r="J54" s="16">
        <f>#VALUE!</f>
        <v>0</v>
      </c>
      <c r="K54" s="17"/>
    </row>
    <row r="55" spans="1:11">
      <c r="A55" s="4" t="s">
        <v>256</v>
      </c>
      <c r="B55" s="16">
        <f>#VALUE!</f>
        <v>0</v>
      </c>
      <c r="C55" s="47">
        <v>1</v>
      </c>
      <c r="D55" s="39">
        <f>'Adjust'!B$286</f>
        <v>0</v>
      </c>
      <c r="E55" s="39">
        <f>'Adjust'!C$286</f>
        <v>0</v>
      </c>
      <c r="F55" s="39">
        <f>'Adjust'!D$286</f>
        <v>0</v>
      </c>
      <c r="G55" s="48">
        <f>'Adjust'!E$286</f>
        <v>0</v>
      </c>
      <c r="H55" s="48">
        <f>'Adjust'!F$286</f>
        <v>0</v>
      </c>
      <c r="I55" s="39">
        <f>'Adjust'!G$286</f>
        <v>0</v>
      </c>
      <c r="J55" s="16">
        <f>#VALUE!</f>
        <v>0</v>
      </c>
      <c r="K55" s="17"/>
    </row>
    <row r="56" spans="1:11">
      <c r="A56" s="4" t="s">
        <v>260</v>
      </c>
      <c r="B56" s="16">
        <f>#VALUE!</f>
        <v>0</v>
      </c>
      <c r="C56" s="47"/>
      <c r="D56" s="39">
        <f>'Adjust'!B$290</f>
        <v>0</v>
      </c>
      <c r="E56" s="39">
        <f>'Adjust'!C$290</f>
        <v>0</v>
      </c>
      <c r="F56" s="39">
        <f>'Adjust'!D$290</f>
        <v>0</v>
      </c>
      <c r="G56" s="48">
        <f>'Adjust'!E$290</f>
        <v>0</v>
      </c>
      <c r="H56" s="48">
        <f>'Adjust'!F$290</f>
        <v>0</v>
      </c>
      <c r="I56" s="39">
        <f>'Adjust'!G$290</f>
        <v>0</v>
      </c>
      <c r="J56" s="16">
        <f>#VALUE!</f>
        <v>0</v>
      </c>
      <c r="K56" s="17"/>
    </row>
    <row r="57" spans="1:11">
      <c r="A57" s="4" t="s">
        <v>263</v>
      </c>
      <c r="B57" s="16">
        <f>#VALUE!</f>
        <v>0</v>
      </c>
      <c r="C57" s="47" t="s">
        <v>1566</v>
      </c>
      <c r="D57" s="39">
        <f>'Adjust'!B$294</f>
        <v>0</v>
      </c>
      <c r="E57" s="39">
        <f>'Adjust'!C$294</f>
        <v>0</v>
      </c>
      <c r="F57" s="39">
        <f>'Adjust'!D$294</f>
        <v>0</v>
      </c>
      <c r="G57" s="48">
        <f>'Adjust'!E$294</f>
        <v>0</v>
      </c>
      <c r="H57" s="48">
        <f>'Adjust'!F$294</f>
        <v>0</v>
      </c>
      <c r="I57" s="39">
        <f>'Adjust'!G$294</f>
        <v>0</v>
      </c>
      <c r="J57" s="16">
        <f>#VALUE!</f>
        <v>0</v>
      </c>
      <c r="K57" s="17"/>
    </row>
    <row r="58" spans="1:11">
      <c r="A58" s="4" t="s">
        <v>268</v>
      </c>
      <c r="B58" s="16">
        <f>#VALUE!</f>
        <v>0</v>
      </c>
      <c r="C58" s="47"/>
      <c r="D58" s="39">
        <f>'Adjust'!B$301</f>
        <v>0</v>
      </c>
      <c r="E58" s="39">
        <f>'Adjust'!C$301</f>
        <v>0</v>
      </c>
      <c r="F58" s="39">
        <f>'Adjust'!D$301</f>
        <v>0</v>
      </c>
      <c r="G58" s="48">
        <f>'Adjust'!E$301</f>
        <v>0</v>
      </c>
      <c r="H58" s="48">
        <f>'Adjust'!F$301</f>
        <v>0</v>
      </c>
      <c r="I58" s="39">
        <f>'Adjust'!G$301</f>
        <v>0</v>
      </c>
      <c r="J58" s="16">
        <f>#VALUE!</f>
        <v>0</v>
      </c>
      <c r="K58" s="17"/>
    </row>
    <row r="59" spans="1:11">
      <c r="A59" s="4" t="s">
        <v>271</v>
      </c>
      <c r="B59" s="16">
        <f>#VALUE!</f>
        <v>0</v>
      </c>
      <c r="C59" s="47"/>
      <c r="D59" s="39">
        <f>'Adjust'!B$305</f>
        <v>0</v>
      </c>
      <c r="E59" s="39">
        <f>'Adjust'!C$305</f>
        <v>0</v>
      </c>
      <c r="F59" s="39">
        <f>'Adjust'!D$305</f>
        <v>0</v>
      </c>
      <c r="G59" s="48">
        <f>'Adjust'!E$305</f>
        <v>0</v>
      </c>
      <c r="H59" s="48">
        <f>'Adjust'!F$305</f>
        <v>0</v>
      </c>
      <c r="I59" s="39">
        <f>'Adjust'!G$305</f>
        <v>0</v>
      </c>
      <c r="J59" s="16">
        <f>#VALUE!</f>
        <v>0</v>
      </c>
      <c r="K59" s="17"/>
    </row>
    <row r="60" spans="1:11">
      <c r="A60" s="4" t="s">
        <v>206</v>
      </c>
      <c r="B60" s="16">
        <f>#VALUE!</f>
        <v>0</v>
      </c>
      <c r="C60" s="47">
        <v>1</v>
      </c>
      <c r="D60" s="39">
        <f>'Adjust'!B$225</f>
        <v>0</v>
      </c>
      <c r="E60" s="39">
        <f>'Adjust'!C$225</f>
        <v>0</v>
      </c>
      <c r="F60" s="39">
        <f>'Adjust'!D$225</f>
        <v>0</v>
      </c>
      <c r="G60" s="48">
        <f>'Adjust'!E$225</f>
        <v>0</v>
      </c>
      <c r="H60" s="48">
        <f>'Adjust'!F$225</f>
        <v>0</v>
      </c>
      <c r="I60" s="39">
        <f>'Adjust'!G$225</f>
        <v>0</v>
      </c>
      <c r="J60" s="16">
        <f>#VALUE!</f>
        <v>0</v>
      </c>
      <c r="K60" s="17"/>
    </row>
    <row r="61" spans="1:11">
      <c r="A61" s="4" t="s">
        <v>209</v>
      </c>
      <c r="B61" s="16">
        <f>#VALUE!</f>
        <v>0</v>
      </c>
      <c r="C61" s="47">
        <v>2</v>
      </c>
      <c r="D61" s="39">
        <f>'Adjust'!B$229</f>
        <v>0</v>
      </c>
      <c r="E61" s="39">
        <f>'Adjust'!C$229</f>
        <v>0</v>
      </c>
      <c r="F61" s="39">
        <f>'Adjust'!D$229</f>
        <v>0</v>
      </c>
      <c r="G61" s="48">
        <f>'Adjust'!E$229</f>
        <v>0</v>
      </c>
      <c r="H61" s="48">
        <f>'Adjust'!F$229</f>
        <v>0</v>
      </c>
      <c r="I61" s="39">
        <f>'Adjust'!G$229</f>
        <v>0</v>
      </c>
      <c r="J61" s="16">
        <f>#VALUE!</f>
        <v>0</v>
      </c>
      <c r="K61" s="17"/>
    </row>
    <row r="62" spans="1:11">
      <c r="A62" s="4" t="s">
        <v>213</v>
      </c>
      <c r="B62" s="16">
        <f>#VALUE!</f>
        <v>0</v>
      </c>
      <c r="C62" s="47">
        <v>2</v>
      </c>
      <c r="D62" s="39">
        <f>'Adjust'!B$233</f>
        <v>0</v>
      </c>
      <c r="E62" s="39">
        <f>'Adjust'!C$233</f>
        <v>0</v>
      </c>
      <c r="F62" s="39">
        <f>'Adjust'!D$233</f>
        <v>0</v>
      </c>
      <c r="G62" s="48">
        <f>'Adjust'!E$233</f>
        <v>0</v>
      </c>
      <c r="H62" s="48">
        <f>'Adjust'!F$233</f>
        <v>0</v>
      </c>
      <c r="I62" s="39">
        <f>'Adjust'!G$233</f>
        <v>0</v>
      </c>
      <c r="J62" s="16">
        <f>#VALUE!</f>
        <v>0</v>
      </c>
      <c r="K62" s="17"/>
    </row>
    <row r="63" spans="1:11">
      <c r="A63" s="4" t="s">
        <v>216</v>
      </c>
      <c r="B63" s="16">
        <f>#VALUE!</f>
        <v>0</v>
      </c>
      <c r="C63" s="47">
        <v>3</v>
      </c>
      <c r="D63" s="39">
        <f>'Adjust'!B$237</f>
        <v>0</v>
      </c>
      <c r="E63" s="39">
        <f>'Adjust'!C$237</f>
        <v>0</v>
      </c>
      <c r="F63" s="39">
        <f>'Adjust'!D$237</f>
        <v>0</v>
      </c>
      <c r="G63" s="48">
        <f>'Adjust'!E$237</f>
        <v>0</v>
      </c>
      <c r="H63" s="48">
        <f>'Adjust'!F$237</f>
        <v>0</v>
      </c>
      <c r="I63" s="39">
        <f>'Adjust'!G$237</f>
        <v>0</v>
      </c>
      <c r="J63" s="16">
        <f>#VALUE!</f>
        <v>0</v>
      </c>
      <c r="K63" s="17"/>
    </row>
    <row r="64" spans="1:11">
      <c r="A64" s="4" t="s">
        <v>219</v>
      </c>
      <c r="B64" s="16">
        <f>#VALUE!</f>
        <v>0</v>
      </c>
      <c r="C64" s="47">
        <v>4</v>
      </c>
      <c r="D64" s="39">
        <f>'Adjust'!B$241</f>
        <v>0</v>
      </c>
      <c r="E64" s="39">
        <f>'Adjust'!C$241</f>
        <v>0</v>
      </c>
      <c r="F64" s="39">
        <f>'Adjust'!D$241</f>
        <v>0</v>
      </c>
      <c r="G64" s="48">
        <f>'Adjust'!E$241</f>
        <v>0</v>
      </c>
      <c r="H64" s="48">
        <f>'Adjust'!F$241</f>
        <v>0</v>
      </c>
      <c r="I64" s="39">
        <f>'Adjust'!G$241</f>
        <v>0</v>
      </c>
      <c r="J64" s="16">
        <f>#VALUE!</f>
        <v>0</v>
      </c>
      <c r="K64" s="17"/>
    </row>
    <row r="65" spans="1:11">
      <c r="A65" s="4" t="s">
        <v>223</v>
      </c>
      <c r="B65" s="16">
        <f>#VALUE!</f>
        <v>0</v>
      </c>
      <c r="C65" s="47">
        <v>4</v>
      </c>
      <c r="D65" s="39">
        <f>'Adjust'!B$245</f>
        <v>0</v>
      </c>
      <c r="E65" s="39">
        <f>'Adjust'!C$245</f>
        <v>0</v>
      </c>
      <c r="F65" s="39">
        <f>'Adjust'!D$245</f>
        <v>0</v>
      </c>
      <c r="G65" s="48">
        <f>'Adjust'!E$245</f>
        <v>0</v>
      </c>
      <c r="H65" s="48">
        <f>'Adjust'!F$245</f>
        <v>0</v>
      </c>
      <c r="I65" s="39">
        <f>'Adjust'!G$245</f>
        <v>0</v>
      </c>
      <c r="J65" s="16">
        <f>#VALUE!</f>
        <v>0</v>
      </c>
      <c r="K65" s="17"/>
    </row>
    <row r="66" spans="1:11">
      <c r="A66" s="4" t="s">
        <v>226</v>
      </c>
      <c r="B66" s="16">
        <f>#VALUE!</f>
        <v>0</v>
      </c>
      <c r="C66" s="47" t="s">
        <v>1565</v>
      </c>
      <c r="D66" s="39">
        <f>'Adjust'!B$249</f>
        <v>0</v>
      </c>
      <c r="E66" s="39">
        <f>'Adjust'!C$249</f>
        <v>0</v>
      </c>
      <c r="F66" s="39">
        <f>'Adjust'!D$249</f>
        <v>0</v>
      </c>
      <c r="G66" s="48">
        <f>'Adjust'!E$249</f>
        <v>0</v>
      </c>
      <c r="H66" s="48">
        <f>'Adjust'!F$249</f>
        <v>0</v>
      </c>
      <c r="I66" s="39">
        <f>'Adjust'!G$249</f>
        <v>0</v>
      </c>
      <c r="J66" s="16">
        <f>#VALUE!</f>
        <v>0</v>
      </c>
      <c r="K66" s="17"/>
    </row>
    <row r="67" spans="1:11">
      <c r="A67" s="4" t="s">
        <v>231</v>
      </c>
      <c r="B67" s="16">
        <f>#VALUE!</f>
        <v>0</v>
      </c>
      <c r="C67" s="47"/>
      <c r="D67" s="39">
        <f>'Adjust'!B$257</f>
        <v>0</v>
      </c>
      <c r="E67" s="39">
        <f>'Adjust'!C$257</f>
        <v>0</v>
      </c>
      <c r="F67" s="39">
        <f>'Adjust'!D$257</f>
        <v>0</v>
      </c>
      <c r="G67" s="48">
        <f>'Adjust'!E$257</f>
        <v>0</v>
      </c>
      <c r="H67" s="48">
        <f>'Adjust'!F$257</f>
        <v>0</v>
      </c>
      <c r="I67" s="39">
        <f>'Adjust'!G$257</f>
        <v>0</v>
      </c>
      <c r="J67" s="16">
        <f>#VALUE!</f>
        <v>0</v>
      </c>
      <c r="K67" s="17"/>
    </row>
    <row r="68" spans="1:11">
      <c r="A68" s="4" t="s">
        <v>234</v>
      </c>
      <c r="B68" s="16">
        <f>#VALUE!</f>
        <v>0</v>
      </c>
      <c r="C68" s="47"/>
      <c r="D68" s="39">
        <f>'Adjust'!B$261</f>
        <v>0</v>
      </c>
      <c r="E68" s="39">
        <f>'Adjust'!C$261</f>
        <v>0</v>
      </c>
      <c r="F68" s="39">
        <f>'Adjust'!D$261</f>
        <v>0</v>
      </c>
      <c r="G68" s="48">
        <f>'Adjust'!E$261</f>
        <v>0</v>
      </c>
      <c r="H68" s="48">
        <f>'Adjust'!F$261</f>
        <v>0</v>
      </c>
      <c r="I68" s="39">
        <f>'Adjust'!G$261</f>
        <v>0</v>
      </c>
      <c r="J68" s="16">
        <f>#VALUE!</f>
        <v>0</v>
      </c>
      <c r="K68" s="17"/>
    </row>
    <row r="69" spans="1:11">
      <c r="A69" s="4" t="s">
        <v>237</v>
      </c>
      <c r="B69" s="16">
        <f>#VALUE!</f>
        <v>0</v>
      </c>
      <c r="C69" s="47"/>
      <c r="D69" s="39">
        <f>'Adjust'!B$265</f>
        <v>0</v>
      </c>
      <c r="E69" s="39">
        <f>'Adjust'!C$265</f>
        <v>0</v>
      </c>
      <c r="F69" s="39">
        <f>'Adjust'!D$265</f>
        <v>0</v>
      </c>
      <c r="G69" s="48">
        <f>'Adjust'!E$265</f>
        <v>0</v>
      </c>
      <c r="H69" s="48">
        <f>'Adjust'!F$265</f>
        <v>0</v>
      </c>
      <c r="I69" s="39">
        <f>'Adjust'!G$265</f>
        <v>0</v>
      </c>
      <c r="J69" s="16">
        <f>#VALUE!</f>
        <v>0</v>
      </c>
      <c r="K69" s="17"/>
    </row>
    <row r="70" spans="1:11">
      <c r="A70" s="4" t="s">
        <v>239</v>
      </c>
      <c r="B70" s="16">
        <f>#VALUE!</f>
        <v>0</v>
      </c>
      <c r="C70" s="47"/>
      <c r="D70" s="39">
        <f>'Adjust'!B$268</f>
        <v>0</v>
      </c>
      <c r="E70" s="39">
        <f>'Adjust'!C$268</f>
        <v>0</v>
      </c>
      <c r="F70" s="39">
        <f>'Adjust'!D$268</f>
        <v>0</v>
      </c>
      <c r="G70" s="48">
        <f>'Adjust'!E$268</f>
        <v>0</v>
      </c>
      <c r="H70" s="48">
        <f>'Adjust'!F$268</f>
        <v>0</v>
      </c>
      <c r="I70" s="39">
        <f>'Adjust'!G$268</f>
        <v>0</v>
      </c>
      <c r="J70" s="16">
        <f>#VALUE!</f>
        <v>0</v>
      </c>
      <c r="K70" s="17"/>
    </row>
    <row r="71" spans="1:11">
      <c r="A71" s="4" t="s">
        <v>241</v>
      </c>
      <c r="B71" s="16">
        <f>#VALUE!</f>
        <v>0</v>
      </c>
      <c r="C71" s="47"/>
      <c r="D71" s="39">
        <f>'Adjust'!B$271</f>
        <v>0</v>
      </c>
      <c r="E71" s="39">
        <f>'Adjust'!C$271</f>
        <v>0</v>
      </c>
      <c r="F71" s="39">
        <f>'Adjust'!D$271</f>
        <v>0</v>
      </c>
      <c r="G71" s="48">
        <f>'Adjust'!E$271</f>
        <v>0</v>
      </c>
      <c r="H71" s="48">
        <f>'Adjust'!F$271</f>
        <v>0</v>
      </c>
      <c r="I71" s="39">
        <f>'Adjust'!G$271</f>
        <v>0</v>
      </c>
      <c r="J71" s="16">
        <f>#VALUE!</f>
        <v>0</v>
      </c>
      <c r="K71" s="17"/>
    </row>
    <row r="72" spans="1:11">
      <c r="A72" s="4" t="s">
        <v>245</v>
      </c>
      <c r="B72" s="16">
        <f>#VALUE!</f>
        <v>0</v>
      </c>
      <c r="C72" s="47">
        <v>8</v>
      </c>
      <c r="D72" s="39">
        <f>'Adjust'!B$275</f>
        <v>0</v>
      </c>
      <c r="E72" s="39">
        <f>'Adjust'!C$275</f>
        <v>0</v>
      </c>
      <c r="F72" s="39">
        <f>'Adjust'!D$275</f>
        <v>0</v>
      </c>
      <c r="G72" s="48">
        <f>'Adjust'!E$275</f>
        <v>0</v>
      </c>
      <c r="H72" s="48">
        <f>'Adjust'!F$275</f>
        <v>0</v>
      </c>
      <c r="I72" s="39">
        <f>'Adjust'!G$275</f>
        <v>0</v>
      </c>
      <c r="J72" s="16">
        <f>#VALUE!</f>
        <v>0</v>
      </c>
      <c r="K72" s="17"/>
    </row>
    <row r="73" spans="1:11">
      <c r="A73" s="4" t="s">
        <v>249</v>
      </c>
      <c r="B73" s="16">
        <f>#VALUE!</f>
        <v>0</v>
      </c>
      <c r="C73" s="47">
        <v>1</v>
      </c>
      <c r="D73" s="39">
        <f>'Adjust'!B$279</f>
        <v>0</v>
      </c>
      <c r="E73" s="39">
        <f>'Adjust'!C$279</f>
        <v>0</v>
      </c>
      <c r="F73" s="39">
        <f>'Adjust'!D$279</f>
        <v>0</v>
      </c>
      <c r="G73" s="48">
        <f>'Adjust'!E$279</f>
        <v>0</v>
      </c>
      <c r="H73" s="48">
        <f>'Adjust'!F$279</f>
        <v>0</v>
      </c>
      <c r="I73" s="39">
        <f>'Adjust'!G$279</f>
        <v>0</v>
      </c>
      <c r="J73" s="16">
        <f>#VALUE!</f>
        <v>0</v>
      </c>
      <c r="K73" s="17"/>
    </row>
    <row r="74" spans="1:11">
      <c r="A74" s="4" t="s">
        <v>253</v>
      </c>
      <c r="B74" s="16">
        <f>#VALUE!</f>
        <v>0</v>
      </c>
      <c r="C74" s="47">
        <v>1</v>
      </c>
      <c r="D74" s="39">
        <f>'Adjust'!B$283</f>
        <v>0</v>
      </c>
      <c r="E74" s="39">
        <f>'Adjust'!C$283</f>
        <v>0</v>
      </c>
      <c r="F74" s="39">
        <f>'Adjust'!D$283</f>
        <v>0</v>
      </c>
      <c r="G74" s="48">
        <f>'Adjust'!E$283</f>
        <v>0</v>
      </c>
      <c r="H74" s="48">
        <f>'Adjust'!F$283</f>
        <v>0</v>
      </c>
      <c r="I74" s="39">
        <f>'Adjust'!G$283</f>
        <v>0</v>
      </c>
      <c r="J74" s="16">
        <f>#VALUE!</f>
        <v>0</v>
      </c>
      <c r="K74" s="17"/>
    </row>
    <row r="75" spans="1:11">
      <c r="A75" s="4" t="s">
        <v>257</v>
      </c>
      <c r="B75" s="16">
        <f>#VALUE!</f>
        <v>0</v>
      </c>
      <c r="C75" s="47">
        <v>1</v>
      </c>
      <c r="D75" s="39">
        <f>'Adjust'!B$287</f>
        <v>0</v>
      </c>
      <c r="E75" s="39">
        <f>'Adjust'!C$287</f>
        <v>0</v>
      </c>
      <c r="F75" s="39">
        <f>'Adjust'!D$287</f>
        <v>0</v>
      </c>
      <c r="G75" s="48">
        <f>'Adjust'!E$287</f>
        <v>0</v>
      </c>
      <c r="H75" s="48">
        <f>'Adjust'!F$287</f>
        <v>0</v>
      </c>
      <c r="I75" s="39">
        <f>'Adjust'!G$287</f>
        <v>0</v>
      </c>
      <c r="J75" s="16">
        <f>#VALUE!</f>
        <v>0</v>
      </c>
      <c r="K75" s="17"/>
    </row>
    <row r="76" spans="1:11">
      <c r="A76" s="4" t="s">
        <v>261</v>
      </c>
      <c r="B76" s="16">
        <f>#VALUE!</f>
        <v>0</v>
      </c>
      <c r="C76" s="47"/>
      <c r="D76" s="39">
        <f>'Adjust'!B$291</f>
        <v>0</v>
      </c>
      <c r="E76" s="39">
        <f>'Adjust'!C$291</f>
        <v>0</v>
      </c>
      <c r="F76" s="39">
        <f>'Adjust'!D$291</f>
        <v>0</v>
      </c>
      <c r="G76" s="48">
        <f>'Adjust'!E$291</f>
        <v>0</v>
      </c>
      <c r="H76" s="48">
        <f>'Adjust'!F$291</f>
        <v>0</v>
      </c>
      <c r="I76" s="39">
        <f>'Adjust'!G$291</f>
        <v>0</v>
      </c>
      <c r="J76" s="16">
        <f>#VALUE!</f>
        <v>0</v>
      </c>
      <c r="K76" s="17"/>
    </row>
    <row r="77" spans="1:11">
      <c r="A77" s="4" t="s">
        <v>264</v>
      </c>
      <c r="B77" s="16">
        <f>#VALUE!</f>
        <v>0</v>
      </c>
      <c r="C77" s="47" t="s">
        <v>1566</v>
      </c>
      <c r="D77" s="39">
        <f>'Adjust'!B$295</f>
        <v>0</v>
      </c>
      <c r="E77" s="39">
        <f>'Adjust'!C$295</f>
        <v>0</v>
      </c>
      <c r="F77" s="39">
        <f>'Adjust'!D$295</f>
        <v>0</v>
      </c>
      <c r="G77" s="48">
        <f>'Adjust'!E$295</f>
        <v>0</v>
      </c>
      <c r="H77" s="48">
        <f>'Adjust'!F$295</f>
        <v>0</v>
      </c>
      <c r="I77" s="39">
        <f>'Adjust'!G$295</f>
        <v>0</v>
      </c>
      <c r="J77" s="16">
        <f>#VALUE!</f>
        <v>0</v>
      </c>
      <c r="K77" s="17"/>
    </row>
    <row r="78" spans="1:11">
      <c r="A78" s="4" t="s">
        <v>266</v>
      </c>
      <c r="B78" s="16">
        <f>#VALUE!</f>
        <v>0</v>
      </c>
      <c r="C78" s="47">
        <v>8</v>
      </c>
      <c r="D78" s="39">
        <f>'Adjust'!B$298</f>
        <v>0</v>
      </c>
      <c r="E78" s="39">
        <f>'Adjust'!C$298</f>
        <v>0</v>
      </c>
      <c r="F78" s="39">
        <f>'Adjust'!D$298</f>
        <v>0</v>
      </c>
      <c r="G78" s="48">
        <f>'Adjust'!E$298</f>
        <v>0</v>
      </c>
      <c r="H78" s="48">
        <f>'Adjust'!F$298</f>
        <v>0</v>
      </c>
      <c r="I78" s="39">
        <f>'Adjust'!G$298</f>
        <v>0</v>
      </c>
      <c r="J78" s="16">
        <f>#VALUE!</f>
        <v>0</v>
      </c>
      <c r="K78" s="17"/>
    </row>
    <row r="79" spans="1:11">
      <c r="A79" s="4" t="s">
        <v>269</v>
      </c>
      <c r="B79" s="16">
        <f>#VALUE!</f>
        <v>0</v>
      </c>
      <c r="C79" s="47"/>
      <c r="D79" s="39">
        <f>'Adjust'!B$302</f>
        <v>0</v>
      </c>
      <c r="E79" s="39">
        <f>'Adjust'!C$302</f>
        <v>0</v>
      </c>
      <c r="F79" s="39">
        <f>'Adjust'!D$302</f>
        <v>0</v>
      </c>
      <c r="G79" s="48">
        <f>'Adjust'!E$302</f>
        <v>0</v>
      </c>
      <c r="H79" s="48">
        <f>'Adjust'!F$302</f>
        <v>0</v>
      </c>
      <c r="I79" s="39">
        <f>'Adjust'!G$302</f>
        <v>0</v>
      </c>
      <c r="J79" s="16">
        <f>#VALUE!</f>
        <v>0</v>
      </c>
      <c r="K79" s="17"/>
    </row>
    <row r="80" spans="1:11">
      <c r="A80" s="4" t="s">
        <v>272</v>
      </c>
      <c r="B80" s="16">
        <f>#VALUE!</f>
        <v>0</v>
      </c>
      <c r="C80" s="47"/>
      <c r="D80" s="39">
        <f>'Adjust'!B$306</f>
        <v>0</v>
      </c>
      <c r="E80" s="39">
        <f>'Adjust'!C$306</f>
        <v>0</v>
      </c>
      <c r="F80" s="39">
        <f>'Adjust'!D$306</f>
        <v>0</v>
      </c>
      <c r="G80" s="48">
        <f>'Adjust'!E$306</f>
        <v>0</v>
      </c>
      <c r="H80" s="48">
        <f>'Adjust'!F$306</f>
        <v>0</v>
      </c>
      <c r="I80" s="39">
        <f>'Adjust'!G$306</f>
        <v>0</v>
      </c>
      <c r="J80" s="16">
        <f>#VALUE!</f>
        <v>0</v>
      </c>
      <c r="K80" s="17"/>
    </row>
    <row r="81" spans="1:11">
      <c r="A81" s="4" t="s">
        <v>274</v>
      </c>
      <c r="B81" s="16">
        <f>#VALUE!</f>
        <v>0</v>
      </c>
      <c r="C81" s="47"/>
      <c r="D81" s="39">
        <f>'Adjust'!B$309</f>
        <v>0</v>
      </c>
      <c r="E81" s="39">
        <f>'Adjust'!C$309</f>
        <v>0</v>
      </c>
      <c r="F81" s="39">
        <f>'Adjust'!D$309</f>
        <v>0</v>
      </c>
      <c r="G81" s="48">
        <f>'Adjust'!E$309</f>
        <v>0</v>
      </c>
      <c r="H81" s="48">
        <f>'Adjust'!F$309</f>
        <v>0</v>
      </c>
      <c r="I81" s="39">
        <f>'Adjust'!G$309</f>
        <v>0</v>
      </c>
      <c r="J81" s="16">
        <f>#VALUE!</f>
        <v>0</v>
      </c>
      <c r="K81" s="17"/>
    </row>
    <row r="82" spans="1:11">
      <c r="A82" s="4" t="s">
        <v>276</v>
      </c>
      <c r="B82" s="16">
        <f>#VALUE!</f>
        <v>0</v>
      </c>
      <c r="C82" s="47"/>
      <c r="D82" s="39">
        <f>'Adjust'!B$312</f>
        <v>0</v>
      </c>
      <c r="E82" s="39">
        <f>'Adjust'!C$312</f>
        <v>0</v>
      </c>
      <c r="F82" s="39">
        <f>'Adjust'!D$312</f>
        <v>0</v>
      </c>
      <c r="G82" s="48">
        <f>'Adjust'!E$312</f>
        <v>0</v>
      </c>
      <c r="H82" s="48">
        <f>'Adjust'!F$312</f>
        <v>0</v>
      </c>
      <c r="I82" s="39">
        <f>'Adjust'!G$312</f>
        <v>0</v>
      </c>
      <c r="J82" s="16">
        <f>#VALUE!</f>
        <v>0</v>
      </c>
      <c r="K82" s="17"/>
    </row>
    <row r="83" spans="1:11">
      <c r="A83" s="4" t="s">
        <v>278</v>
      </c>
      <c r="B83" s="16">
        <f>#VALUE!</f>
        <v>0</v>
      </c>
      <c r="C83" s="47"/>
      <c r="D83" s="39">
        <f>'Adjust'!B$315</f>
        <v>0</v>
      </c>
      <c r="E83" s="39">
        <f>'Adjust'!C$315</f>
        <v>0</v>
      </c>
      <c r="F83" s="39">
        <f>'Adjust'!D$315</f>
        <v>0</v>
      </c>
      <c r="G83" s="48">
        <f>'Adjust'!E$315</f>
        <v>0</v>
      </c>
      <c r="H83" s="48">
        <f>'Adjust'!F$315</f>
        <v>0</v>
      </c>
      <c r="I83" s="39">
        <f>'Adjust'!G$315</f>
        <v>0</v>
      </c>
      <c r="J83" s="16">
        <f>#VALUE!</f>
        <v>0</v>
      </c>
      <c r="K83" s="17"/>
    </row>
    <row r="84" spans="1:11">
      <c r="A84" s="4" t="s">
        <v>280</v>
      </c>
      <c r="B84" s="16">
        <f>#VALUE!</f>
        <v>0</v>
      </c>
      <c r="C84" s="47"/>
      <c r="D84" s="39">
        <f>'Adjust'!B$318</f>
        <v>0</v>
      </c>
      <c r="E84" s="39">
        <f>'Adjust'!C$318</f>
        <v>0</v>
      </c>
      <c r="F84" s="39">
        <f>'Adjust'!D$318</f>
        <v>0</v>
      </c>
      <c r="G84" s="48">
        <f>'Adjust'!E$318</f>
        <v>0</v>
      </c>
      <c r="H84" s="48">
        <f>'Adjust'!F$318</f>
        <v>0</v>
      </c>
      <c r="I84" s="39">
        <f>'Adjust'!G$318</f>
        <v>0</v>
      </c>
      <c r="J84" s="16">
        <f>#VALUE!</f>
        <v>0</v>
      </c>
      <c r="K84" s="17"/>
    </row>
  </sheetData>
  <sheetProtection sheet="1" objects="1" scenarios="1"/>
  <hyperlinks>
    <hyperlink ref="A5" location="'Adjust'!B221" display="x1 = 3607. Unit rate 1 p/kWh (in Tariffs)"/>
    <hyperlink ref="A6" location="'Adjust'!C221" display="x2 = 3607. Unit rate 2 p/kWh (in Tariffs)"/>
    <hyperlink ref="A7" location="'Adjust'!D221" display="x3 = 3607. Unit rate 3 p/kWh (in Tariffs)"/>
    <hyperlink ref="A8" location="'Adjust'!E221" display="x4 = 3607. Fixed charge p/MPAN/day (in Tariffs)"/>
    <hyperlink ref="A9" location="'Adjust'!F221" display="x5 = 3607. Capacity charge p/kVA/day (in Tariffs)"/>
    <hyperlink ref="A10" location="'Adjust'!G221" display="x6 = 3607. Reactive power charge p/kVArh (in Tariffs)"/>
  </hyperlinks>
  <pageMargins left="0.7" right="0.7" top="0.75" bottom="0.75" header="0.3" footer="0.3"/>
  <pageSetup paperSize="9" fitToHeight="0" orientation="portrait"/>
  <headerFooter>
    <oddHeader>&amp;L&amp;A&amp;C&amp;R&amp;P of &amp;N</oddHeader>
    <oddFooter>&amp;F</oddFooter>
  </headerFooter>
</worksheet>
</file>

<file path=xl/worksheets/sheet21.xml><?xml version="1.0" encoding="utf-8"?>
<worksheet xmlns="http://schemas.openxmlformats.org/spreadsheetml/2006/main" xmlns:r="http://schemas.openxmlformats.org/officeDocument/2006/relationships">
  <sheetPr>
    <pageSetUpPr fitToPage="1"/>
  </sheetPr>
  <dimension ref="A1:U156"/>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0.7109375" customWidth="1"/>
  </cols>
  <sheetData>
    <row r="1" spans="1:6" ht="21" customHeight="1">
      <c r="A1" s="1">
        <f>"Summary for "&amp;'Input'!B7&amp;" in "&amp;'Input'!C7&amp;" ("&amp;'Input'!D7&amp;")"</f>
        <v>0</v>
      </c>
    </row>
    <row r="2" spans="1:6">
      <c r="A2" s="2" t="s">
        <v>1567</v>
      </c>
    </row>
    <row r="4" spans="1:6" ht="21" customHeight="1">
      <c r="A4" s="1" t="s">
        <v>1568</v>
      </c>
    </row>
    <row r="5" spans="1:6">
      <c r="A5" s="2" t="s">
        <v>353</v>
      </c>
    </row>
    <row r="6" spans="1:6">
      <c r="A6" s="33" t="s">
        <v>470</v>
      </c>
    </row>
    <row r="7" spans="1:6">
      <c r="A7" s="33" t="s">
        <v>1569</v>
      </c>
    </row>
    <row r="8" spans="1:6">
      <c r="A8" s="33" t="s">
        <v>1570</v>
      </c>
    </row>
    <row r="9" spans="1:6">
      <c r="A9" s="33" t="s">
        <v>1571</v>
      </c>
    </row>
    <row r="10" spans="1:6">
      <c r="A10" s="34" t="s">
        <v>356</v>
      </c>
      <c r="B10" s="34" t="s">
        <v>415</v>
      </c>
      <c r="C10" s="34" t="s">
        <v>415</v>
      </c>
      <c r="D10" s="34" t="s">
        <v>415</v>
      </c>
      <c r="E10" s="34" t="s">
        <v>486</v>
      </c>
    </row>
    <row r="11" spans="1:6">
      <c r="A11" s="34" t="s">
        <v>359</v>
      </c>
      <c r="B11" s="34" t="s">
        <v>1559</v>
      </c>
      <c r="C11" s="34" t="s">
        <v>418</v>
      </c>
      <c r="D11" s="34" t="s">
        <v>1560</v>
      </c>
      <c r="E11" s="34" t="s">
        <v>1572</v>
      </c>
    </row>
    <row r="13" spans="1:6">
      <c r="B13" s="15" t="s">
        <v>131</v>
      </c>
      <c r="C13" s="15" t="s">
        <v>1532</v>
      </c>
      <c r="D13" s="15" t="s">
        <v>1535</v>
      </c>
      <c r="E13" s="15" t="s">
        <v>1573</v>
      </c>
    </row>
    <row r="14" spans="1:6">
      <c r="A14" s="4" t="s">
        <v>1574</v>
      </c>
      <c r="B14" s="28">
        <f>'Input'!D58</f>
        <v>0</v>
      </c>
      <c r="C14" s="44">
        <f>'Adjust'!C206</f>
        <v>0</v>
      </c>
      <c r="D14" s="44">
        <f>'Adjust'!F206</f>
        <v>0</v>
      </c>
      <c r="E14" s="40">
        <f>'Adjust'!F206/'Revenue'!B$58</f>
        <v>0</v>
      </c>
      <c r="F14" s="17"/>
    </row>
    <row r="16" spans="1:6" ht="21" customHeight="1">
      <c r="A16" s="1" t="s">
        <v>1575</v>
      </c>
    </row>
    <row r="17" spans="1:1">
      <c r="A17" s="2" t="s">
        <v>353</v>
      </c>
    </row>
    <row r="18" spans="1:1">
      <c r="A18" s="33" t="s">
        <v>1576</v>
      </c>
    </row>
    <row r="19" spans="1:1">
      <c r="A19" s="33" t="s">
        <v>1577</v>
      </c>
    </row>
    <row r="20" spans="1:1">
      <c r="A20" s="33" t="s">
        <v>1578</v>
      </c>
    </row>
    <row r="21" spans="1:1">
      <c r="A21" s="33" t="s">
        <v>1579</v>
      </c>
    </row>
    <row r="22" spans="1:1">
      <c r="A22" s="33" t="s">
        <v>739</v>
      </c>
    </row>
    <row r="23" spans="1:1">
      <c r="A23" s="33" t="s">
        <v>1580</v>
      </c>
    </row>
    <row r="24" spans="1:1">
      <c r="A24" s="33" t="s">
        <v>1581</v>
      </c>
    </row>
    <row r="25" spans="1:1">
      <c r="A25" s="33" t="s">
        <v>515</v>
      </c>
    </row>
    <row r="26" spans="1:1">
      <c r="A26" s="33" t="s">
        <v>1582</v>
      </c>
    </row>
    <row r="27" spans="1:1">
      <c r="A27" s="33" t="s">
        <v>1583</v>
      </c>
    </row>
    <row r="28" spans="1:1">
      <c r="A28" s="33" t="s">
        <v>1584</v>
      </c>
    </row>
    <row r="29" spans="1:1">
      <c r="A29" s="33" t="s">
        <v>1585</v>
      </c>
    </row>
    <row r="30" spans="1:1">
      <c r="A30" s="33" t="s">
        <v>1586</v>
      </c>
    </row>
    <row r="31" spans="1:1">
      <c r="A31" s="33" t="s">
        <v>1587</v>
      </c>
    </row>
    <row r="32" spans="1:1">
      <c r="A32" s="33" t="s">
        <v>1588</v>
      </c>
    </row>
    <row r="33" spans="1:21">
      <c r="A33" s="33" t="s">
        <v>1589</v>
      </c>
    </row>
    <row r="34" spans="1:21">
      <c r="A34" s="33" t="s">
        <v>1590</v>
      </c>
    </row>
    <row r="35" spans="1:21">
      <c r="A35" s="33" t="s">
        <v>1591</v>
      </c>
    </row>
    <row r="36" spans="1:21">
      <c r="A36" s="33" t="s">
        <v>1592</v>
      </c>
    </row>
    <row r="37" spans="1:21">
      <c r="A37" s="33" t="s">
        <v>1593</v>
      </c>
    </row>
    <row r="38" spans="1:21">
      <c r="A38" s="33" t="s">
        <v>1594</v>
      </c>
    </row>
    <row r="39" spans="1:21">
      <c r="A39" s="33" t="s">
        <v>1595</v>
      </c>
    </row>
    <row r="40" spans="1:21">
      <c r="A40" s="33" t="s">
        <v>1596</v>
      </c>
    </row>
    <row r="41" spans="1:21">
      <c r="A41" s="34" t="s">
        <v>356</v>
      </c>
      <c r="B41" s="34" t="s">
        <v>486</v>
      </c>
      <c r="C41" s="34" t="s">
        <v>415</v>
      </c>
      <c r="D41" s="34" t="s">
        <v>486</v>
      </c>
      <c r="E41" s="34" t="s">
        <v>486</v>
      </c>
      <c r="F41" s="34" t="s">
        <v>486</v>
      </c>
      <c r="G41" s="34" t="s">
        <v>486</v>
      </c>
      <c r="H41" s="34" t="s">
        <v>486</v>
      </c>
      <c r="I41" s="34" t="s">
        <v>486</v>
      </c>
      <c r="J41" s="34" t="s">
        <v>486</v>
      </c>
      <c r="K41" s="34" t="s">
        <v>486</v>
      </c>
      <c r="L41" s="34" t="s">
        <v>486</v>
      </c>
      <c r="M41" s="34" t="s">
        <v>486</v>
      </c>
      <c r="N41" s="34" t="s">
        <v>486</v>
      </c>
      <c r="O41" s="34" t="s">
        <v>486</v>
      </c>
      <c r="P41" s="34" t="s">
        <v>486</v>
      </c>
      <c r="Q41" s="34" t="s">
        <v>486</v>
      </c>
      <c r="R41" s="34" t="s">
        <v>486</v>
      </c>
      <c r="S41" s="34" t="s">
        <v>486</v>
      </c>
      <c r="T41" s="34" t="s">
        <v>486</v>
      </c>
    </row>
    <row r="42" spans="1:21">
      <c r="A42" s="34" t="s">
        <v>359</v>
      </c>
      <c r="B42" s="34" t="s">
        <v>1597</v>
      </c>
      <c r="C42" s="34" t="s">
        <v>1011</v>
      </c>
      <c r="D42" s="34" t="s">
        <v>1598</v>
      </c>
      <c r="E42" s="34" t="s">
        <v>1599</v>
      </c>
      <c r="F42" s="34" t="s">
        <v>1600</v>
      </c>
      <c r="G42" s="34" t="s">
        <v>1601</v>
      </c>
      <c r="H42" s="34" t="s">
        <v>1602</v>
      </c>
      <c r="I42" s="34" t="s">
        <v>1603</v>
      </c>
      <c r="J42" s="34" t="s">
        <v>1604</v>
      </c>
      <c r="K42" s="34" t="s">
        <v>1605</v>
      </c>
      <c r="L42" s="34" t="s">
        <v>1606</v>
      </c>
      <c r="M42" s="34" t="s">
        <v>1607</v>
      </c>
      <c r="N42" s="34" t="s">
        <v>1608</v>
      </c>
      <c r="O42" s="34" t="s">
        <v>1609</v>
      </c>
      <c r="P42" s="34" t="s">
        <v>1610</v>
      </c>
      <c r="Q42" s="34" t="s">
        <v>1611</v>
      </c>
      <c r="R42" s="34" t="s">
        <v>1612</v>
      </c>
      <c r="S42" s="34" t="s">
        <v>1613</v>
      </c>
      <c r="T42" s="34" t="s">
        <v>1614</v>
      </c>
    </row>
    <row r="44" spans="1:21">
      <c r="B44" s="15" t="s">
        <v>570</v>
      </c>
      <c r="C44" s="15" t="s">
        <v>292</v>
      </c>
      <c r="D44" s="15" t="s">
        <v>1615</v>
      </c>
      <c r="E44" s="15" t="s">
        <v>1616</v>
      </c>
      <c r="F44" s="15" t="s">
        <v>1617</v>
      </c>
      <c r="G44" s="15" t="s">
        <v>1618</v>
      </c>
      <c r="H44" s="15" t="s">
        <v>1619</v>
      </c>
      <c r="I44" s="15" t="s">
        <v>1620</v>
      </c>
      <c r="J44" s="15" t="s">
        <v>1621</v>
      </c>
      <c r="K44" s="15" t="s">
        <v>1622</v>
      </c>
      <c r="L44" s="15" t="s">
        <v>1623</v>
      </c>
      <c r="M44" s="15" t="s">
        <v>1624</v>
      </c>
      <c r="N44" s="15" t="s">
        <v>1625</v>
      </c>
      <c r="O44" s="15" t="s">
        <v>1626</v>
      </c>
      <c r="P44" s="15" t="s">
        <v>1627</v>
      </c>
      <c r="Q44" s="15" t="s">
        <v>1628</v>
      </c>
      <c r="R44" s="15" t="s">
        <v>1629</v>
      </c>
      <c r="S44" s="15" t="s">
        <v>1630</v>
      </c>
      <c r="T44" s="15" t="s">
        <v>1631</v>
      </c>
    </row>
    <row r="45" spans="1:21">
      <c r="A45" s="29" t="s">
        <v>204</v>
      </c>
      <c r="U45" s="17"/>
    </row>
    <row r="46" spans="1:21">
      <c r="A46" s="4" t="s">
        <v>174</v>
      </c>
      <c r="B46" s="21">
        <f>'Input'!B282+'Input'!C282+'Input'!D282</f>
        <v>0</v>
      </c>
      <c r="C46" s="44">
        <f>'Input'!E282</f>
        <v>0</v>
      </c>
      <c r="D46" s="21">
        <f>0.01*'Input'!F$58*('Adjust'!$E223*'Input'!E282+'Adjust'!$F223*'Input'!F282)+10*('Adjust'!$B223*'Input'!B282+'Adjust'!$C223*'Input'!C282+'Adjust'!$D223*'Input'!D282+'Adjust'!$G223*'Input'!G282)</f>
        <v>0</v>
      </c>
      <c r="E46" s="21">
        <f>10*('Adjust'!$B223*'Input'!B282+'Adjust'!$C223*'Input'!C282+'Adjust'!$D223*'Input'!D282)</f>
        <v>0</v>
      </c>
      <c r="F46" s="21">
        <f>'Adjust'!E223*'Input'!$F$58*'Input'!$E282/100</f>
        <v>0</v>
      </c>
      <c r="G46" s="21">
        <f>'Adjust'!F223*'Input'!$F$58*'Input'!$F282/100</f>
        <v>0</v>
      </c>
      <c r="H46" s="21">
        <f>'Adjust'!G223*'Input'!$G282*10</f>
        <v>0</v>
      </c>
      <c r="I46" s="38">
        <f>IF(B46&lt;&gt;0,0.1*D46/B46,"")</f>
        <v>0</v>
      </c>
      <c r="J46" s="46">
        <f>IF(C46&lt;&gt;0,D46/C46,"")</f>
        <v>0</v>
      </c>
      <c r="K46" s="38">
        <f>IF(B46&lt;&gt;0,0.1*E46/B46,0)</f>
        <v>0</v>
      </c>
      <c r="L46" s="21">
        <f>'Adjust'!B223*'Input'!$B282*10</f>
        <v>0</v>
      </c>
      <c r="M46" s="21">
        <f>'Adjust'!C223*'Input'!$C282*10</f>
        <v>0</v>
      </c>
      <c r="N46" s="21">
        <f>'Adjust'!D223*'Input'!$D282*10</f>
        <v>0</v>
      </c>
      <c r="O46" s="40">
        <f>IF(E46&lt;&gt;0,$L46/E46,"")</f>
        <v>0</v>
      </c>
      <c r="P46" s="40">
        <f>IF(E46&lt;&gt;0,$M46/E46,"")</f>
        <v>0</v>
      </c>
      <c r="Q46" s="40">
        <f>IF(E46&lt;&gt;0,$N46/E46,"")</f>
        <v>0</v>
      </c>
      <c r="R46" s="40">
        <f>IF(D46&lt;&gt;0,$F46/D46,"")</f>
        <v>0</v>
      </c>
      <c r="S46" s="40">
        <f>IF(D46&lt;&gt;0,$G46/D46,"")</f>
        <v>0</v>
      </c>
      <c r="T46" s="40">
        <f>IF(D46&lt;&gt;0,$H46/D46,"")</f>
        <v>0</v>
      </c>
      <c r="U46" s="17"/>
    </row>
    <row r="47" spans="1:21">
      <c r="A47" s="4" t="s">
        <v>205</v>
      </c>
      <c r="B47" s="21">
        <f>'Input'!B283+'Input'!C283+'Input'!D283</f>
        <v>0</v>
      </c>
      <c r="C47" s="44">
        <f>'Input'!E283</f>
        <v>0</v>
      </c>
      <c r="D47" s="21">
        <f>0.01*'Input'!F$58*('Adjust'!$E224*'Input'!E283+'Adjust'!$F224*'Input'!F283)+10*('Adjust'!$B224*'Input'!B283+'Adjust'!$C224*'Input'!C283+'Adjust'!$D224*'Input'!D283+'Adjust'!$G224*'Input'!G283)</f>
        <v>0</v>
      </c>
      <c r="E47" s="21">
        <f>10*('Adjust'!$B224*'Input'!B283+'Adjust'!$C224*'Input'!C283+'Adjust'!$D224*'Input'!D283)</f>
        <v>0</v>
      </c>
      <c r="F47" s="21">
        <f>'Adjust'!E224*'Input'!$F$58*'Input'!$E283/100</f>
        <v>0</v>
      </c>
      <c r="G47" s="21">
        <f>'Adjust'!F224*'Input'!$F$58*'Input'!$F283/100</f>
        <v>0</v>
      </c>
      <c r="H47" s="21">
        <f>'Adjust'!G224*'Input'!$G283*10</f>
        <v>0</v>
      </c>
      <c r="I47" s="38">
        <f>IF(B47&lt;&gt;0,0.1*D47/B47,"")</f>
        <v>0</v>
      </c>
      <c r="J47" s="46">
        <f>IF(C47&lt;&gt;0,D47/C47,"")</f>
        <v>0</v>
      </c>
      <c r="K47" s="38">
        <f>IF(B47&lt;&gt;0,0.1*E47/B47,0)</f>
        <v>0</v>
      </c>
      <c r="L47" s="21">
        <f>'Adjust'!B224*'Input'!$B283*10</f>
        <v>0</v>
      </c>
      <c r="M47" s="21">
        <f>'Adjust'!C224*'Input'!$C283*10</f>
        <v>0</v>
      </c>
      <c r="N47" s="21">
        <f>'Adjust'!D224*'Input'!$D283*10</f>
        <v>0</v>
      </c>
      <c r="O47" s="40">
        <f>IF(E47&lt;&gt;0,$L47/E47,"")</f>
        <v>0</v>
      </c>
      <c r="P47" s="40">
        <f>IF(E47&lt;&gt;0,$M47/E47,"")</f>
        <v>0</v>
      </c>
      <c r="Q47" s="40">
        <f>IF(E47&lt;&gt;0,$N47/E47,"")</f>
        <v>0</v>
      </c>
      <c r="R47" s="40">
        <f>IF(D47&lt;&gt;0,$F47/D47,"")</f>
        <v>0</v>
      </c>
      <c r="S47" s="40">
        <f>IF(D47&lt;&gt;0,$G47/D47,"")</f>
        <v>0</v>
      </c>
      <c r="T47" s="40">
        <f>IF(D47&lt;&gt;0,$H47/D47,"")</f>
        <v>0</v>
      </c>
      <c r="U47" s="17"/>
    </row>
    <row r="48" spans="1:21">
      <c r="A48" s="4" t="s">
        <v>206</v>
      </c>
      <c r="B48" s="21">
        <f>'Input'!B284+'Input'!C284+'Input'!D284</f>
        <v>0</v>
      </c>
      <c r="C48" s="44">
        <f>'Input'!E284</f>
        <v>0</v>
      </c>
      <c r="D48" s="21">
        <f>0.01*'Input'!F$58*('Adjust'!$E225*'Input'!E284+'Adjust'!$F225*'Input'!F284)+10*('Adjust'!$B225*'Input'!B284+'Adjust'!$C225*'Input'!C284+'Adjust'!$D225*'Input'!D284+'Adjust'!$G225*'Input'!G284)</f>
        <v>0</v>
      </c>
      <c r="E48" s="21">
        <f>10*('Adjust'!$B225*'Input'!B284+'Adjust'!$C225*'Input'!C284+'Adjust'!$D225*'Input'!D284)</f>
        <v>0</v>
      </c>
      <c r="F48" s="21">
        <f>'Adjust'!E225*'Input'!$F$58*'Input'!$E284/100</f>
        <v>0</v>
      </c>
      <c r="G48" s="21">
        <f>'Adjust'!F225*'Input'!$F$58*'Input'!$F284/100</f>
        <v>0</v>
      </c>
      <c r="H48" s="21">
        <f>'Adjust'!G225*'Input'!$G284*10</f>
        <v>0</v>
      </c>
      <c r="I48" s="38">
        <f>IF(B48&lt;&gt;0,0.1*D48/B48,"")</f>
        <v>0</v>
      </c>
      <c r="J48" s="46">
        <f>IF(C48&lt;&gt;0,D48/C48,"")</f>
        <v>0</v>
      </c>
      <c r="K48" s="38">
        <f>IF(B48&lt;&gt;0,0.1*E48/B48,0)</f>
        <v>0</v>
      </c>
      <c r="L48" s="21">
        <f>'Adjust'!B225*'Input'!$B284*10</f>
        <v>0</v>
      </c>
      <c r="M48" s="21">
        <f>'Adjust'!C225*'Input'!$C284*10</f>
        <v>0</v>
      </c>
      <c r="N48" s="21">
        <f>'Adjust'!D225*'Input'!$D284*10</f>
        <v>0</v>
      </c>
      <c r="O48" s="40">
        <f>IF(E48&lt;&gt;0,$L48/E48,"")</f>
        <v>0</v>
      </c>
      <c r="P48" s="40">
        <f>IF(E48&lt;&gt;0,$M48/E48,"")</f>
        <v>0</v>
      </c>
      <c r="Q48" s="40">
        <f>IF(E48&lt;&gt;0,$N48/E48,"")</f>
        <v>0</v>
      </c>
      <c r="R48" s="40">
        <f>IF(D48&lt;&gt;0,$F48/D48,"")</f>
        <v>0</v>
      </c>
      <c r="S48" s="40">
        <f>IF(D48&lt;&gt;0,$G48/D48,"")</f>
        <v>0</v>
      </c>
      <c r="T48" s="40">
        <f>IF(D48&lt;&gt;0,$H48/D48,"")</f>
        <v>0</v>
      </c>
      <c r="U48" s="17"/>
    </row>
    <row r="49" spans="1:21">
      <c r="A49" s="29" t="s">
        <v>207</v>
      </c>
      <c r="U49" s="17"/>
    </row>
    <row r="50" spans="1:21">
      <c r="A50" s="4" t="s">
        <v>175</v>
      </c>
      <c r="B50" s="21">
        <f>'Input'!B286+'Input'!C286+'Input'!D286</f>
        <v>0</v>
      </c>
      <c r="C50" s="44">
        <f>'Input'!E286</f>
        <v>0</v>
      </c>
      <c r="D50" s="21">
        <f>0.01*'Input'!F$58*('Adjust'!$E227*'Input'!E286+'Adjust'!$F227*'Input'!F286)+10*('Adjust'!$B227*'Input'!B286+'Adjust'!$C227*'Input'!C286+'Adjust'!$D227*'Input'!D286+'Adjust'!$G227*'Input'!G286)</f>
        <v>0</v>
      </c>
      <c r="E50" s="21">
        <f>10*('Adjust'!$B227*'Input'!B286+'Adjust'!$C227*'Input'!C286+'Adjust'!$D227*'Input'!D286)</f>
        <v>0</v>
      </c>
      <c r="F50" s="21">
        <f>'Adjust'!E227*'Input'!$F$58*'Input'!$E286/100</f>
        <v>0</v>
      </c>
      <c r="G50" s="21">
        <f>'Adjust'!F227*'Input'!$F$58*'Input'!$F286/100</f>
        <v>0</v>
      </c>
      <c r="H50" s="21">
        <f>'Adjust'!G227*'Input'!$G286*10</f>
        <v>0</v>
      </c>
      <c r="I50" s="38">
        <f>IF(B50&lt;&gt;0,0.1*D50/B50,"")</f>
        <v>0</v>
      </c>
      <c r="J50" s="46">
        <f>IF(C50&lt;&gt;0,D50/C50,"")</f>
        <v>0</v>
      </c>
      <c r="K50" s="38">
        <f>IF(B50&lt;&gt;0,0.1*E50/B50,0)</f>
        <v>0</v>
      </c>
      <c r="L50" s="21">
        <f>'Adjust'!B227*'Input'!$B286*10</f>
        <v>0</v>
      </c>
      <c r="M50" s="21">
        <f>'Adjust'!C227*'Input'!$C286*10</f>
        <v>0</v>
      </c>
      <c r="N50" s="21">
        <f>'Adjust'!D227*'Input'!$D286*10</f>
        <v>0</v>
      </c>
      <c r="O50" s="40">
        <f>IF(E50&lt;&gt;0,$L50/E50,"")</f>
        <v>0</v>
      </c>
      <c r="P50" s="40">
        <f>IF(E50&lt;&gt;0,$M50/E50,"")</f>
        <v>0</v>
      </c>
      <c r="Q50" s="40">
        <f>IF(E50&lt;&gt;0,$N50/E50,"")</f>
        <v>0</v>
      </c>
      <c r="R50" s="40">
        <f>IF(D50&lt;&gt;0,$F50/D50,"")</f>
        <v>0</v>
      </c>
      <c r="S50" s="40">
        <f>IF(D50&lt;&gt;0,$G50/D50,"")</f>
        <v>0</v>
      </c>
      <c r="T50" s="40">
        <f>IF(D50&lt;&gt;0,$H50/D50,"")</f>
        <v>0</v>
      </c>
      <c r="U50" s="17"/>
    </row>
    <row r="51" spans="1:21">
      <c r="A51" s="4" t="s">
        <v>208</v>
      </c>
      <c r="B51" s="21">
        <f>'Input'!B287+'Input'!C287+'Input'!D287</f>
        <v>0</v>
      </c>
      <c r="C51" s="44">
        <f>'Input'!E287</f>
        <v>0</v>
      </c>
      <c r="D51" s="21">
        <f>0.01*'Input'!F$58*('Adjust'!$E228*'Input'!E287+'Adjust'!$F228*'Input'!F287)+10*('Adjust'!$B228*'Input'!B287+'Adjust'!$C228*'Input'!C287+'Adjust'!$D228*'Input'!D287+'Adjust'!$G228*'Input'!G287)</f>
        <v>0</v>
      </c>
      <c r="E51" s="21">
        <f>10*('Adjust'!$B228*'Input'!B287+'Adjust'!$C228*'Input'!C287+'Adjust'!$D228*'Input'!D287)</f>
        <v>0</v>
      </c>
      <c r="F51" s="21">
        <f>'Adjust'!E228*'Input'!$F$58*'Input'!$E287/100</f>
        <v>0</v>
      </c>
      <c r="G51" s="21">
        <f>'Adjust'!F228*'Input'!$F$58*'Input'!$F287/100</f>
        <v>0</v>
      </c>
      <c r="H51" s="21">
        <f>'Adjust'!G228*'Input'!$G287*10</f>
        <v>0</v>
      </c>
      <c r="I51" s="38">
        <f>IF(B51&lt;&gt;0,0.1*D51/B51,"")</f>
        <v>0</v>
      </c>
      <c r="J51" s="46">
        <f>IF(C51&lt;&gt;0,D51/C51,"")</f>
        <v>0</v>
      </c>
      <c r="K51" s="38">
        <f>IF(B51&lt;&gt;0,0.1*E51/B51,0)</f>
        <v>0</v>
      </c>
      <c r="L51" s="21">
        <f>'Adjust'!B228*'Input'!$B287*10</f>
        <v>0</v>
      </c>
      <c r="M51" s="21">
        <f>'Adjust'!C228*'Input'!$C287*10</f>
        <v>0</v>
      </c>
      <c r="N51" s="21">
        <f>'Adjust'!D228*'Input'!$D287*10</f>
        <v>0</v>
      </c>
      <c r="O51" s="40">
        <f>IF(E51&lt;&gt;0,$L51/E51,"")</f>
        <v>0</v>
      </c>
      <c r="P51" s="40">
        <f>IF(E51&lt;&gt;0,$M51/E51,"")</f>
        <v>0</v>
      </c>
      <c r="Q51" s="40">
        <f>IF(E51&lt;&gt;0,$N51/E51,"")</f>
        <v>0</v>
      </c>
      <c r="R51" s="40">
        <f>IF(D51&lt;&gt;0,$F51/D51,"")</f>
        <v>0</v>
      </c>
      <c r="S51" s="40">
        <f>IF(D51&lt;&gt;0,$G51/D51,"")</f>
        <v>0</v>
      </c>
      <c r="T51" s="40">
        <f>IF(D51&lt;&gt;0,$H51/D51,"")</f>
        <v>0</v>
      </c>
      <c r="U51" s="17"/>
    </row>
    <row r="52" spans="1:21">
      <c r="A52" s="4" t="s">
        <v>209</v>
      </c>
      <c r="B52" s="21">
        <f>'Input'!B288+'Input'!C288+'Input'!D288</f>
        <v>0</v>
      </c>
      <c r="C52" s="44">
        <f>'Input'!E288</f>
        <v>0</v>
      </c>
      <c r="D52" s="21">
        <f>0.01*'Input'!F$58*('Adjust'!$E229*'Input'!E288+'Adjust'!$F229*'Input'!F288)+10*('Adjust'!$B229*'Input'!B288+'Adjust'!$C229*'Input'!C288+'Adjust'!$D229*'Input'!D288+'Adjust'!$G229*'Input'!G288)</f>
        <v>0</v>
      </c>
      <c r="E52" s="21">
        <f>10*('Adjust'!$B229*'Input'!B288+'Adjust'!$C229*'Input'!C288+'Adjust'!$D229*'Input'!D288)</f>
        <v>0</v>
      </c>
      <c r="F52" s="21">
        <f>'Adjust'!E229*'Input'!$F$58*'Input'!$E288/100</f>
        <v>0</v>
      </c>
      <c r="G52" s="21">
        <f>'Adjust'!F229*'Input'!$F$58*'Input'!$F288/100</f>
        <v>0</v>
      </c>
      <c r="H52" s="21">
        <f>'Adjust'!G229*'Input'!$G288*10</f>
        <v>0</v>
      </c>
      <c r="I52" s="38">
        <f>IF(B52&lt;&gt;0,0.1*D52/B52,"")</f>
        <v>0</v>
      </c>
      <c r="J52" s="46">
        <f>IF(C52&lt;&gt;0,D52/C52,"")</f>
        <v>0</v>
      </c>
      <c r="K52" s="38">
        <f>IF(B52&lt;&gt;0,0.1*E52/B52,0)</f>
        <v>0</v>
      </c>
      <c r="L52" s="21">
        <f>'Adjust'!B229*'Input'!$B288*10</f>
        <v>0</v>
      </c>
      <c r="M52" s="21">
        <f>'Adjust'!C229*'Input'!$C288*10</f>
        <v>0</v>
      </c>
      <c r="N52" s="21">
        <f>'Adjust'!D229*'Input'!$D288*10</f>
        <v>0</v>
      </c>
      <c r="O52" s="40">
        <f>IF(E52&lt;&gt;0,$L52/E52,"")</f>
        <v>0</v>
      </c>
      <c r="P52" s="40">
        <f>IF(E52&lt;&gt;0,$M52/E52,"")</f>
        <v>0</v>
      </c>
      <c r="Q52" s="40">
        <f>IF(E52&lt;&gt;0,$N52/E52,"")</f>
        <v>0</v>
      </c>
      <c r="R52" s="40">
        <f>IF(D52&lt;&gt;0,$F52/D52,"")</f>
        <v>0</v>
      </c>
      <c r="S52" s="40">
        <f>IF(D52&lt;&gt;0,$G52/D52,"")</f>
        <v>0</v>
      </c>
      <c r="T52" s="40">
        <f>IF(D52&lt;&gt;0,$H52/D52,"")</f>
        <v>0</v>
      </c>
      <c r="U52" s="17"/>
    </row>
    <row r="53" spans="1:21">
      <c r="A53" s="29" t="s">
        <v>210</v>
      </c>
      <c r="U53" s="17"/>
    </row>
    <row r="54" spans="1:21">
      <c r="A54" s="4" t="s">
        <v>211</v>
      </c>
      <c r="B54" s="21">
        <f>'Input'!B290+'Input'!C290+'Input'!D290</f>
        <v>0</v>
      </c>
      <c r="C54" s="44">
        <f>'Input'!E290</f>
        <v>0</v>
      </c>
      <c r="D54" s="21">
        <f>0.01*'Input'!F$58*('Adjust'!$E231*'Input'!E290+'Adjust'!$F231*'Input'!F290)+10*('Adjust'!$B231*'Input'!B290+'Adjust'!$C231*'Input'!C290+'Adjust'!$D231*'Input'!D290+'Adjust'!$G231*'Input'!G290)</f>
        <v>0</v>
      </c>
      <c r="E54" s="21">
        <f>10*('Adjust'!$B231*'Input'!B290+'Adjust'!$C231*'Input'!C290+'Adjust'!$D231*'Input'!D290)</f>
        <v>0</v>
      </c>
      <c r="F54" s="21">
        <f>'Adjust'!E231*'Input'!$F$58*'Input'!$E290/100</f>
        <v>0</v>
      </c>
      <c r="G54" s="21">
        <f>'Adjust'!F231*'Input'!$F$58*'Input'!$F290/100</f>
        <v>0</v>
      </c>
      <c r="H54" s="21">
        <f>'Adjust'!G231*'Input'!$G290*10</f>
        <v>0</v>
      </c>
      <c r="I54" s="38">
        <f>IF(B54&lt;&gt;0,0.1*D54/B54,"")</f>
        <v>0</v>
      </c>
      <c r="J54" s="46">
        <f>IF(C54&lt;&gt;0,D54/C54,"")</f>
        <v>0</v>
      </c>
      <c r="K54" s="38">
        <f>IF(B54&lt;&gt;0,0.1*E54/B54,0)</f>
        <v>0</v>
      </c>
      <c r="L54" s="21">
        <f>'Adjust'!B231*'Input'!$B290*10</f>
        <v>0</v>
      </c>
      <c r="M54" s="21">
        <f>'Adjust'!C231*'Input'!$C290*10</f>
        <v>0</v>
      </c>
      <c r="N54" s="21">
        <f>'Adjust'!D231*'Input'!$D290*10</f>
        <v>0</v>
      </c>
      <c r="O54" s="40">
        <f>IF(E54&lt;&gt;0,$L54/E54,"")</f>
        <v>0</v>
      </c>
      <c r="P54" s="40">
        <f>IF(E54&lt;&gt;0,$M54/E54,"")</f>
        <v>0</v>
      </c>
      <c r="Q54" s="40">
        <f>IF(E54&lt;&gt;0,$N54/E54,"")</f>
        <v>0</v>
      </c>
      <c r="R54" s="40">
        <f>IF(D54&lt;&gt;0,$F54/D54,"")</f>
        <v>0</v>
      </c>
      <c r="S54" s="40">
        <f>IF(D54&lt;&gt;0,$G54/D54,"")</f>
        <v>0</v>
      </c>
      <c r="T54" s="40">
        <f>IF(D54&lt;&gt;0,$H54/D54,"")</f>
        <v>0</v>
      </c>
      <c r="U54" s="17"/>
    </row>
    <row r="55" spans="1:21">
      <c r="A55" s="4" t="s">
        <v>212</v>
      </c>
      <c r="B55" s="21">
        <f>'Input'!B291+'Input'!C291+'Input'!D291</f>
        <v>0</v>
      </c>
      <c r="C55" s="44">
        <f>'Input'!E291</f>
        <v>0</v>
      </c>
      <c r="D55" s="21">
        <f>0.01*'Input'!F$58*('Adjust'!$E232*'Input'!E291+'Adjust'!$F232*'Input'!F291)+10*('Adjust'!$B232*'Input'!B291+'Adjust'!$C232*'Input'!C291+'Adjust'!$D232*'Input'!D291+'Adjust'!$G232*'Input'!G291)</f>
        <v>0</v>
      </c>
      <c r="E55" s="21">
        <f>10*('Adjust'!$B232*'Input'!B291+'Adjust'!$C232*'Input'!C291+'Adjust'!$D232*'Input'!D291)</f>
        <v>0</v>
      </c>
      <c r="F55" s="21">
        <f>'Adjust'!E232*'Input'!$F$58*'Input'!$E291/100</f>
        <v>0</v>
      </c>
      <c r="G55" s="21">
        <f>'Adjust'!F232*'Input'!$F$58*'Input'!$F291/100</f>
        <v>0</v>
      </c>
      <c r="H55" s="21">
        <f>'Adjust'!G232*'Input'!$G291*10</f>
        <v>0</v>
      </c>
      <c r="I55" s="38">
        <f>IF(B55&lt;&gt;0,0.1*D55/B55,"")</f>
        <v>0</v>
      </c>
      <c r="J55" s="46">
        <f>IF(C55&lt;&gt;0,D55/C55,"")</f>
        <v>0</v>
      </c>
      <c r="K55" s="38">
        <f>IF(B55&lt;&gt;0,0.1*E55/B55,0)</f>
        <v>0</v>
      </c>
      <c r="L55" s="21">
        <f>'Adjust'!B232*'Input'!$B291*10</f>
        <v>0</v>
      </c>
      <c r="M55" s="21">
        <f>'Adjust'!C232*'Input'!$C291*10</f>
        <v>0</v>
      </c>
      <c r="N55" s="21">
        <f>'Adjust'!D232*'Input'!$D291*10</f>
        <v>0</v>
      </c>
      <c r="O55" s="40">
        <f>IF(E55&lt;&gt;0,$L55/E55,"")</f>
        <v>0</v>
      </c>
      <c r="P55" s="40">
        <f>IF(E55&lt;&gt;0,$M55/E55,"")</f>
        <v>0</v>
      </c>
      <c r="Q55" s="40">
        <f>IF(E55&lt;&gt;0,$N55/E55,"")</f>
        <v>0</v>
      </c>
      <c r="R55" s="40">
        <f>IF(D55&lt;&gt;0,$F55/D55,"")</f>
        <v>0</v>
      </c>
      <c r="S55" s="40">
        <f>IF(D55&lt;&gt;0,$G55/D55,"")</f>
        <v>0</v>
      </c>
      <c r="T55" s="40">
        <f>IF(D55&lt;&gt;0,$H55/D55,"")</f>
        <v>0</v>
      </c>
      <c r="U55" s="17"/>
    </row>
    <row r="56" spans="1:21">
      <c r="A56" s="4" t="s">
        <v>213</v>
      </c>
      <c r="B56" s="21">
        <f>'Input'!B292+'Input'!C292+'Input'!D292</f>
        <v>0</v>
      </c>
      <c r="C56" s="44">
        <f>'Input'!E292</f>
        <v>0</v>
      </c>
      <c r="D56" s="21">
        <f>0.01*'Input'!F$58*('Adjust'!$E233*'Input'!E292+'Adjust'!$F233*'Input'!F292)+10*('Adjust'!$B233*'Input'!B292+'Adjust'!$C233*'Input'!C292+'Adjust'!$D233*'Input'!D292+'Adjust'!$G233*'Input'!G292)</f>
        <v>0</v>
      </c>
      <c r="E56" s="21">
        <f>10*('Adjust'!$B233*'Input'!B292+'Adjust'!$C233*'Input'!C292+'Adjust'!$D233*'Input'!D292)</f>
        <v>0</v>
      </c>
      <c r="F56" s="21">
        <f>'Adjust'!E233*'Input'!$F$58*'Input'!$E292/100</f>
        <v>0</v>
      </c>
      <c r="G56" s="21">
        <f>'Adjust'!F233*'Input'!$F$58*'Input'!$F292/100</f>
        <v>0</v>
      </c>
      <c r="H56" s="21">
        <f>'Adjust'!G233*'Input'!$G292*10</f>
        <v>0</v>
      </c>
      <c r="I56" s="38">
        <f>IF(B56&lt;&gt;0,0.1*D56/B56,"")</f>
        <v>0</v>
      </c>
      <c r="J56" s="46">
        <f>IF(C56&lt;&gt;0,D56/C56,"")</f>
        <v>0</v>
      </c>
      <c r="K56" s="38">
        <f>IF(B56&lt;&gt;0,0.1*E56/B56,0)</f>
        <v>0</v>
      </c>
      <c r="L56" s="21">
        <f>'Adjust'!B233*'Input'!$B292*10</f>
        <v>0</v>
      </c>
      <c r="M56" s="21">
        <f>'Adjust'!C233*'Input'!$C292*10</f>
        <v>0</v>
      </c>
      <c r="N56" s="21">
        <f>'Adjust'!D233*'Input'!$D292*10</f>
        <v>0</v>
      </c>
      <c r="O56" s="40">
        <f>IF(E56&lt;&gt;0,$L56/E56,"")</f>
        <v>0</v>
      </c>
      <c r="P56" s="40">
        <f>IF(E56&lt;&gt;0,$M56/E56,"")</f>
        <v>0</v>
      </c>
      <c r="Q56" s="40">
        <f>IF(E56&lt;&gt;0,$N56/E56,"")</f>
        <v>0</v>
      </c>
      <c r="R56" s="40">
        <f>IF(D56&lt;&gt;0,$F56/D56,"")</f>
        <v>0</v>
      </c>
      <c r="S56" s="40">
        <f>IF(D56&lt;&gt;0,$G56/D56,"")</f>
        <v>0</v>
      </c>
      <c r="T56" s="40">
        <f>IF(D56&lt;&gt;0,$H56/D56,"")</f>
        <v>0</v>
      </c>
      <c r="U56" s="17"/>
    </row>
    <row r="57" spans="1:21">
      <c r="A57" s="29" t="s">
        <v>214</v>
      </c>
      <c r="U57" s="17"/>
    </row>
    <row r="58" spans="1:21">
      <c r="A58" s="4" t="s">
        <v>176</v>
      </c>
      <c r="B58" s="21">
        <f>'Input'!B294+'Input'!C294+'Input'!D294</f>
        <v>0</v>
      </c>
      <c r="C58" s="44">
        <f>'Input'!E294</f>
        <v>0</v>
      </c>
      <c r="D58" s="21">
        <f>0.01*'Input'!F$58*('Adjust'!$E235*'Input'!E294+'Adjust'!$F235*'Input'!F294)+10*('Adjust'!$B235*'Input'!B294+'Adjust'!$C235*'Input'!C294+'Adjust'!$D235*'Input'!D294+'Adjust'!$G235*'Input'!G294)</f>
        <v>0</v>
      </c>
      <c r="E58" s="21">
        <f>10*('Adjust'!$B235*'Input'!B294+'Adjust'!$C235*'Input'!C294+'Adjust'!$D235*'Input'!D294)</f>
        <v>0</v>
      </c>
      <c r="F58" s="21">
        <f>'Adjust'!E235*'Input'!$F$58*'Input'!$E294/100</f>
        <v>0</v>
      </c>
      <c r="G58" s="21">
        <f>'Adjust'!F235*'Input'!$F$58*'Input'!$F294/100</f>
        <v>0</v>
      </c>
      <c r="H58" s="21">
        <f>'Adjust'!G235*'Input'!$G294*10</f>
        <v>0</v>
      </c>
      <c r="I58" s="38">
        <f>IF(B58&lt;&gt;0,0.1*D58/B58,"")</f>
        <v>0</v>
      </c>
      <c r="J58" s="46">
        <f>IF(C58&lt;&gt;0,D58/C58,"")</f>
        <v>0</v>
      </c>
      <c r="K58" s="38">
        <f>IF(B58&lt;&gt;0,0.1*E58/B58,0)</f>
        <v>0</v>
      </c>
      <c r="L58" s="21">
        <f>'Adjust'!B235*'Input'!$B294*10</f>
        <v>0</v>
      </c>
      <c r="M58" s="21">
        <f>'Adjust'!C235*'Input'!$C294*10</f>
        <v>0</v>
      </c>
      <c r="N58" s="21">
        <f>'Adjust'!D235*'Input'!$D294*10</f>
        <v>0</v>
      </c>
      <c r="O58" s="40">
        <f>IF(E58&lt;&gt;0,$L58/E58,"")</f>
        <v>0</v>
      </c>
      <c r="P58" s="40">
        <f>IF(E58&lt;&gt;0,$M58/E58,"")</f>
        <v>0</v>
      </c>
      <c r="Q58" s="40">
        <f>IF(E58&lt;&gt;0,$N58/E58,"")</f>
        <v>0</v>
      </c>
      <c r="R58" s="40">
        <f>IF(D58&lt;&gt;0,$F58/D58,"")</f>
        <v>0</v>
      </c>
      <c r="S58" s="40">
        <f>IF(D58&lt;&gt;0,$G58/D58,"")</f>
        <v>0</v>
      </c>
      <c r="T58" s="40">
        <f>IF(D58&lt;&gt;0,$H58/D58,"")</f>
        <v>0</v>
      </c>
      <c r="U58" s="17"/>
    </row>
    <row r="59" spans="1:21">
      <c r="A59" s="4" t="s">
        <v>215</v>
      </c>
      <c r="B59" s="21">
        <f>'Input'!B295+'Input'!C295+'Input'!D295</f>
        <v>0</v>
      </c>
      <c r="C59" s="44">
        <f>'Input'!E295</f>
        <v>0</v>
      </c>
      <c r="D59" s="21">
        <f>0.01*'Input'!F$58*('Adjust'!$E236*'Input'!E295+'Adjust'!$F236*'Input'!F295)+10*('Adjust'!$B236*'Input'!B295+'Adjust'!$C236*'Input'!C295+'Adjust'!$D236*'Input'!D295+'Adjust'!$G236*'Input'!G295)</f>
        <v>0</v>
      </c>
      <c r="E59" s="21">
        <f>10*('Adjust'!$B236*'Input'!B295+'Adjust'!$C236*'Input'!C295+'Adjust'!$D236*'Input'!D295)</f>
        <v>0</v>
      </c>
      <c r="F59" s="21">
        <f>'Adjust'!E236*'Input'!$F$58*'Input'!$E295/100</f>
        <v>0</v>
      </c>
      <c r="G59" s="21">
        <f>'Adjust'!F236*'Input'!$F$58*'Input'!$F295/100</f>
        <v>0</v>
      </c>
      <c r="H59" s="21">
        <f>'Adjust'!G236*'Input'!$G295*10</f>
        <v>0</v>
      </c>
      <c r="I59" s="38">
        <f>IF(B59&lt;&gt;0,0.1*D59/B59,"")</f>
        <v>0</v>
      </c>
      <c r="J59" s="46">
        <f>IF(C59&lt;&gt;0,D59/C59,"")</f>
        <v>0</v>
      </c>
      <c r="K59" s="38">
        <f>IF(B59&lt;&gt;0,0.1*E59/B59,0)</f>
        <v>0</v>
      </c>
      <c r="L59" s="21">
        <f>'Adjust'!B236*'Input'!$B295*10</f>
        <v>0</v>
      </c>
      <c r="M59" s="21">
        <f>'Adjust'!C236*'Input'!$C295*10</f>
        <v>0</v>
      </c>
      <c r="N59" s="21">
        <f>'Adjust'!D236*'Input'!$D295*10</f>
        <v>0</v>
      </c>
      <c r="O59" s="40">
        <f>IF(E59&lt;&gt;0,$L59/E59,"")</f>
        <v>0</v>
      </c>
      <c r="P59" s="40">
        <f>IF(E59&lt;&gt;0,$M59/E59,"")</f>
        <v>0</v>
      </c>
      <c r="Q59" s="40">
        <f>IF(E59&lt;&gt;0,$N59/E59,"")</f>
        <v>0</v>
      </c>
      <c r="R59" s="40">
        <f>IF(D59&lt;&gt;0,$F59/D59,"")</f>
        <v>0</v>
      </c>
      <c r="S59" s="40">
        <f>IF(D59&lt;&gt;0,$G59/D59,"")</f>
        <v>0</v>
      </c>
      <c r="T59" s="40">
        <f>IF(D59&lt;&gt;0,$H59/D59,"")</f>
        <v>0</v>
      </c>
      <c r="U59" s="17"/>
    </row>
    <row r="60" spans="1:21">
      <c r="A60" s="4" t="s">
        <v>216</v>
      </c>
      <c r="B60" s="21">
        <f>'Input'!B296+'Input'!C296+'Input'!D296</f>
        <v>0</v>
      </c>
      <c r="C60" s="44">
        <f>'Input'!E296</f>
        <v>0</v>
      </c>
      <c r="D60" s="21">
        <f>0.01*'Input'!F$58*('Adjust'!$E237*'Input'!E296+'Adjust'!$F237*'Input'!F296)+10*('Adjust'!$B237*'Input'!B296+'Adjust'!$C237*'Input'!C296+'Adjust'!$D237*'Input'!D296+'Adjust'!$G237*'Input'!G296)</f>
        <v>0</v>
      </c>
      <c r="E60" s="21">
        <f>10*('Adjust'!$B237*'Input'!B296+'Adjust'!$C237*'Input'!C296+'Adjust'!$D237*'Input'!D296)</f>
        <v>0</v>
      </c>
      <c r="F60" s="21">
        <f>'Adjust'!E237*'Input'!$F$58*'Input'!$E296/100</f>
        <v>0</v>
      </c>
      <c r="G60" s="21">
        <f>'Adjust'!F237*'Input'!$F$58*'Input'!$F296/100</f>
        <v>0</v>
      </c>
      <c r="H60" s="21">
        <f>'Adjust'!G237*'Input'!$G296*10</f>
        <v>0</v>
      </c>
      <c r="I60" s="38">
        <f>IF(B60&lt;&gt;0,0.1*D60/B60,"")</f>
        <v>0</v>
      </c>
      <c r="J60" s="46">
        <f>IF(C60&lt;&gt;0,D60/C60,"")</f>
        <v>0</v>
      </c>
      <c r="K60" s="38">
        <f>IF(B60&lt;&gt;0,0.1*E60/B60,0)</f>
        <v>0</v>
      </c>
      <c r="L60" s="21">
        <f>'Adjust'!B237*'Input'!$B296*10</f>
        <v>0</v>
      </c>
      <c r="M60" s="21">
        <f>'Adjust'!C237*'Input'!$C296*10</f>
        <v>0</v>
      </c>
      <c r="N60" s="21">
        <f>'Adjust'!D237*'Input'!$D296*10</f>
        <v>0</v>
      </c>
      <c r="O60" s="40">
        <f>IF(E60&lt;&gt;0,$L60/E60,"")</f>
        <v>0</v>
      </c>
      <c r="P60" s="40">
        <f>IF(E60&lt;&gt;0,$M60/E60,"")</f>
        <v>0</v>
      </c>
      <c r="Q60" s="40">
        <f>IF(E60&lt;&gt;0,$N60/E60,"")</f>
        <v>0</v>
      </c>
      <c r="R60" s="40">
        <f>IF(D60&lt;&gt;0,$F60/D60,"")</f>
        <v>0</v>
      </c>
      <c r="S60" s="40">
        <f>IF(D60&lt;&gt;0,$G60/D60,"")</f>
        <v>0</v>
      </c>
      <c r="T60" s="40">
        <f>IF(D60&lt;&gt;0,$H60/D60,"")</f>
        <v>0</v>
      </c>
      <c r="U60" s="17"/>
    </row>
    <row r="61" spans="1:21">
      <c r="A61" s="29" t="s">
        <v>217</v>
      </c>
      <c r="U61" s="17"/>
    </row>
    <row r="62" spans="1:21">
      <c r="A62" s="4" t="s">
        <v>177</v>
      </c>
      <c r="B62" s="21">
        <f>'Input'!B298+'Input'!C298+'Input'!D298</f>
        <v>0</v>
      </c>
      <c r="C62" s="44">
        <f>'Input'!E298</f>
        <v>0</v>
      </c>
      <c r="D62" s="21">
        <f>0.01*'Input'!F$58*('Adjust'!$E239*'Input'!E298+'Adjust'!$F239*'Input'!F298)+10*('Adjust'!$B239*'Input'!B298+'Adjust'!$C239*'Input'!C298+'Adjust'!$D239*'Input'!D298+'Adjust'!$G239*'Input'!G298)</f>
        <v>0</v>
      </c>
      <c r="E62" s="21">
        <f>10*('Adjust'!$B239*'Input'!B298+'Adjust'!$C239*'Input'!C298+'Adjust'!$D239*'Input'!D298)</f>
        <v>0</v>
      </c>
      <c r="F62" s="21">
        <f>'Adjust'!E239*'Input'!$F$58*'Input'!$E298/100</f>
        <v>0</v>
      </c>
      <c r="G62" s="21">
        <f>'Adjust'!F239*'Input'!$F$58*'Input'!$F298/100</f>
        <v>0</v>
      </c>
      <c r="H62" s="21">
        <f>'Adjust'!G239*'Input'!$G298*10</f>
        <v>0</v>
      </c>
      <c r="I62" s="38">
        <f>IF(B62&lt;&gt;0,0.1*D62/B62,"")</f>
        <v>0</v>
      </c>
      <c r="J62" s="46">
        <f>IF(C62&lt;&gt;0,D62/C62,"")</f>
        <v>0</v>
      </c>
      <c r="K62" s="38">
        <f>IF(B62&lt;&gt;0,0.1*E62/B62,0)</f>
        <v>0</v>
      </c>
      <c r="L62" s="21">
        <f>'Adjust'!B239*'Input'!$B298*10</f>
        <v>0</v>
      </c>
      <c r="M62" s="21">
        <f>'Adjust'!C239*'Input'!$C298*10</f>
        <v>0</v>
      </c>
      <c r="N62" s="21">
        <f>'Adjust'!D239*'Input'!$D298*10</f>
        <v>0</v>
      </c>
      <c r="O62" s="40">
        <f>IF(E62&lt;&gt;0,$L62/E62,"")</f>
        <v>0</v>
      </c>
      <c r="P62" s="40">
        <f>IF(E62&lt;&gt;0,$M62/E62,"")</f>
        <v>0</v>
      </c>
      <c r="Q62" s="40">
        <f>IF(E62&lt;&gt;0,$N62/E62,"")</f>
        <v>0</v>
      </c>
      <c r="R62" s="40">
        <f>IF(D62&lt;&gt;0,$F62/D62,"")</f>
        <v>0</v>
      </c>
      <c r="S62" s="40">
        <f>IF(D62&lt;&gt;0,$G62/D62,"")</f>
        <v>0</v>
      </c>
      <c r="T62" s="40">
        <f>IF(D62&lt;&gt;0,$H62/D62,"")</f>
        <v>0</v>
      </c>
      <c r="U62" s="17"/>
    </row>
    <row r="63" spans="1:21">
      <c r="A63" s="4" t="s">
        <v>218</v>
      </c>
      <c r="B63" s="21">
        <f>'Input'!B299+'Input'!C299+'Input'!D299</f>
        <v>0</v>
      </c>
      <c r="C63" s="44">
        <f>'Input'!E299</f>
        <v>0</v>
      </c>
      <c r="D63" s="21">
        <f>0.01*'Input'!F$58*('Adjust'!$E240*'Input'!E299+'Adjust'!$F240*'Input'!F299)+10*('Adjust'!$B240*'Input'!B299+'Adjust'!$C240*'Input'!C299+'Adjust'!$D240*'Input'!D299+'Adjust'!$G240*'Input'!G299)</f>
        <v>0</v>
      </c>
      <c r="E63" s="21">
        <f>10*('Adjust'!$B240*'Input'!B299+'Adjust'!$C240*'Input'!C299+'Adjust'!$D240*'Input'!D299)</f>
        <v>0</v>
      </c>
      <c r="F63" s="21">
        <f>'Adjust'!E240*'Input'!$F$58*'Input'!$E299/100</f>
        <v>0</v>
      </c>
      <c r="G63" s="21">
        <f>'Adjust'!F240*'Input'!$F$58*'Input'!$F299/100</f>
        <v>0</v>
      </c>
      <c r="H63" s="21">
        <f>'Adjust'!G240*'Input'!$G299*10</f>
        <v>0</v>
      </c>
      <c r="I63" s="38">
        <f>IF(B63&lt;&gt;0,0.1*D63/B63,"")</f>
        <v>0</v>
      </c>
      <c r="J63" s="46">
        <f>IF(C63&lt;&gt;0,D63/C63,"")</f>
        <v>0</v>
      </c>
      <c r="K63" s="38">
        <f>IF(B63&lt;&gt;0,0.1*E63/B63,0)</f>
        <v>0</v>
      </c>
      <c r="L63" s="21">
        <f>'Adjust'!B240*'Input'!$B299*10</f>
        <v>0</v>
      </c>
      <c r="M63" s="21">
        <f>'Adjust'!C240*'Input'!$C299*10</f>
        <v>0</v>
      </c>
      <c r="N63" s="21">
        <f>'Adjust'!D240*'Input'!$D299*10</f>
        <v>0</v>
      </c>
      <c r="O63" s="40">
        <f>IF(E63&lt;&gt;0,$L63/E63,"")</f>
        <v>0</v>
      </c>
      <c r="P63" s="40">
        <f>IF(E63&lt;&gt;0,$M63/E63,"")</f>
        <v>0</v>
      </c>
      <c r="Q63" s="40">
        <f>IF(E63&lt;&gt;0,$N63/E63,"")</f>
        <v>0</v>
      </c>
      <c r="R63" s="40">
        <f>IF(D63&lt;&gt;0,$F63/D63,"")</f>
        <v>0</v>
      </c>
      <c r="S63" s="40">
        <f>IF(D63&lt;&gt;0,$G63/D63,"")</f>
        <v>0</v>
      </c>
      <c r="T63" s="40">
        <f>IF(D63&lt;&gt;0,$H63/D63,"")</f>
        <v>0</v>
      </c>
      <c r="U63" s="17"/>
    </row>
    <row r="64" spans="1:21">
      <c r="A64" s="4" t="s">
        <v>219</v>
      </c>
      <c r="B64" s="21">
        <f>'Input'!B300+'Input'!C300+'Input'!D300</f>
        <v>0</v>
      </c>
      <c r="C64" s="44">
        <f>'Input'!E300</f>
        <v>0</v>
      </c>
      <c r="D64" s="21">
        <f>0.01*'Input'!F$58*('Adjust'!$E241*'Input'!E300+'Adjust'!$F241*'Input'!F300)+10*('Adjust'!$B241*'Input'!B300+'Adjust'!$C241*'Input'!C300+'Adjust'!$D241*'Input'!D300+'Adjust'!$G241*'Input'!G300)</f>
        <v>0</v>
      </c>
      <c r="E64" s="21">
        <f>10*('Adjust'!$B241*'Input'!B300+'Adjust'!$C241*'Input'!C300+'Adjust'!$D241*'Input'!D300)</f>
        <v>0</v>
      </c>
      <c r="F64" s="21">
        <f>'Adjust'!E241*'Input'!$F$58*'Input'!$E300/100</f>
        <v>0</v>
      </c>
      <c r="G64" s="21">
        <f>'Adjust'!F241*'Input'!$F$58*'Input'!$F300/100</f>
        <v>0</v>
      </c>
      <c r="H64" s="21">
        <f>'Adjust'!G241*'Input'!$G300*10</f>
        <v>0</v>
      </c>
      <c r="I64" s="38">
        <f>IF(B64&lt;&gt;0,0.1*D64/B64,"")</f>
        <v>0</v>
      </c>
      <c r="J64" s="46">
        <f>IF(C64&lt;&gt;0,D64/C64,"")</f>
        <v>0</v>
      </c>
      <c r="K64" s="38">
        <f>IF(B64&lt;&gt;0,0.1*E64/B64,0)</f>
        <v>0</v>
      </c>
      <c r="L64" s="21">
        <f>'Adjust'!B241*'Input'!$B300*10</f>
        <v>0</v>
      </c>
      <c r="M64" s="21">
        <f>'Adjust'!C241*'Input'!$C300*10</f>
        <v>0</v>
      </c>
      <c r="N64" s="21">
        <f>'Adjust'!D241*'Input'!$D300*10</f>
        <v>0</v>
      </c>
      <c r="O64" s="40">
        <f>IF(E64&lt;&gt;0,$L64/E64,"")</f>
        <v>0</v>
      </c>
      <c r="P64" s="40">
        <f>IF(E64&lt;&gt;0,$M64/E64,"")</f>
        <v>0</v>
      </c>
      <c r="Q64" s="40">
        <f>IF(E64&lt;&gt;0,$N64/E64,"")</f>
        <v>0</v>
      </c>
      <c r="R64" s="40">
        <f>IF(D64&lt;&gt;0,$F64/D64,"")</f>
        <v>0</v>
      </c>
      <c r="S64" s="40">
        <f>IF(D64&lt;&gt;0,$G64/D64,"")</f>
        <v>0</v>
      </c>
      <c r="T64" s="40">
        <f>IF(D64&lt;&gt;0,$H64/D64,"")</f>
        <v>0</v>
      </c>
      <c r="U64" s="17"/>
    </row>
    <row r="65" spans="1:21">
      <c r="A65" s="29" t="s">
        <v>220</v>
      </c>
      <c r="U65" s="17"/>
    </row>
    <row r="66" spans="1:21">
      <c r="A66" s="4" t="s">
        <v>221</v>
      </c>
      <c r="B66" s="21">
        <f>'Input'!B302+'Input'!C302+'Input'!D302</f>
        <v>0</v>
      </c>
      <c r="C66" s="44">
        <f>'Input'!E302</f>
        <v>0</v>
      </c>
      <c r="D66" s="21">
        <f>0.01*'Input'!F$58*('Adjust'!$E243*'Input'!E302+'Adjust'!$F243*'Input'!F302)+10*('Adjust'!$B243*'Input'!B302+'Adjust'!$C243*'Input'!C302+'Adjust'!$D243*'Input'!D302+'Adjust'!$G243*'Input'!G302)</f>
        <v>0</v>
      </c>
      <c r="E66" s="21">
        <f>10*('Adjust'!$B243*'Input'!B302+'Adjust'!$C243*'Input'!C302+'Adjust'!$D243*'Input'!D302)</f>
        <v>0</v>
      </c>
      <c r="F66" s="21">
        <f>'Adjust'!E243*'Input'!$F$58*'Input'!$E302/100</f>
        <v>0</v>
      </c>
      <c r="G66" s="21">
        <f>'Adjust'!F243*'Input'!$F$58*'Input'!$F302/100</f>
        <v>0</v>
      </c>
      <c r="H66" s="21">
        <f>'Adjust'!G243*'Input'!$G302*10</f>
        <v>0</v>
      </c>
      <c r="I66" s="38">
        <f>IF(B66&lt;&gt;0,0.1*D66/B66,"")</f>
        <v>0</v>
      </c>
      <c r="J66" s="46">
        <f>IF(C66&lt;&gt;0,D66/C66,"")</f>
        <v>0</v>
      </c>
      <c r="K66" s="38">
        <f>IF(B66&lt;&gt;0,0.1*E66/B66,0)</f>
        <v>0</v>
      </c>
      <c r="L66" s="21">
        <f>'Adjust'!B243*'Input'!$B302*10</f>
        <v>0</v>
      </c>
      <c r="M66" s="21">
        <f>'Adjust'!C243*'Input'!$C302*10</f>
        <v>0</v>
      </c>
      <c r="N66" s="21">
        <f>'Adjust'!D243*'Input'!$D302*10</f>
        <v>0</v>
      </c>
      <c r="O66" s="40">
        <f>IF(E66&lt;&gt;0,$L66/E66,"")</f>
        <v>0</v>
      </c>
      <c r="P66" s="40">
        <f>IF(E66&lt;&gt;0,$M66/E66,"")</f>
        <v>0</v>
      </c>
      <c r="Q66" s="40">
        <f>IF(E66&lt;&gt;0,$N66/E66,"")</f>
        <v>0</v>
      </c>
      <c r="R66" s="40">
        <f>IF(D66&lt;&gt;0,$F66/D66,"")</f>
        <v>0</v>
      </c>
      <c r="S66" s="40">
        <f>IF(D66&lt;&gt;0,$G66/D66,"")</f>
        <v>0</v>
      </c>
      <c r="T66" s="40">
        <f>IF(D66&lt;&gt;0,$H66/D66,"")</f>
        <v>0</v>
      </c>
      <c r="U66" s="17"/>
    </row>
    <row r="67" spans="1:21">
      <c r="A67" s="4" t="s">
        <v>222</v>
      </c>
      <c r="B67" s="21">
        <f>'Input'!B303+'Input'!C303+'Input'!D303</f>
        <v>0</v>
      </c>
      <c r="C67" s="44">
        <f>'Input'!E303</f>
        <v>0</v>
      </c>
      <c r="D67" s="21">
        <f>0.01*'Input'!F$58*('Adjust'!$E244*'Input'!E303+'Adjust'!$F244*'Input'!F303)+10*('Adjust'!$B244*'Input'!B303+'Adjust'!$C244*'Input'!C303+'Adjust'!$D244*'Input'!D303+'Adjust'!$G244*'Input'!G303)</f>
        <v>0</v>
      </c>
      <c r="E67" s="21">
        <f>10*('Adjust'!$B244*'Input'!B303+'Adjust'!$C244*'Input'!C303+'Adjust'!$D244*'Input'!D303)</f>
        <v>0</v>
      </c>
      <c r="F67" s="21">
        <f>'Adjust'!E244*'Input'!$F$58*'Input'!$E303/100</f>
        <v>0</v>
      </c>
      <c r="G67" s="21">
        <f>'Adjust'!F244*'Input'!$F$58*'Input'!$F303/100</f>
        <v>0</v>
      </c>
      <c r="H67" s="21">
        <f>'Adjust'!G244*'Input'!$G303*10</f>
        <v>0</v>
      </c>
      <c r="I67" s="38">
        <f>IF(B67&lt;&gt;0,0.1*D67/B67,"")</f>
        <v>0</v>
      </c>
      <c r="J67" s="46">
        <f>IF(C67&lt;&gt;0,D67/C67,"")</f>
        <v>0</v>
      </c>
      <c r="K67" s="38">
        <f>IF(B67&lt;&gt;0,0.1*E67/B67,0)</f>
        <v>0</v>
      </c>
      <c r="L67" s="21">
        <f>'Adjust'!B244*'Input'!$B303*10</f>
        <v>0</v>
      </c>
      <c r="M67" s="21">
        <f>'Adjust'!C244*'Input'!$C303*10</f>
        <v>0</v>
      </c>
      <c r="N67" s="21">
        <f>'Adjust'!D244*'Input'!$D303*10</f>
        <v>0</v>
      </c>
      <c r="O67" s="40">
        <f>IF(E67&lt;&gt;0,$L67/E67,"")</f>
        <v>0</v>
      </c>
      <c r="P67" s="40">
        <f>IF(E67&lt;&gt;0,$M67/E67,"")</f>
        <v>0</v>
      </c>
      <c r="Q67" s="40">
        <f>IF(E67&lt;&gt;0,$N67/E67,"")</f>
        <v>0</v>
      </c>
      <c r="R67" s="40">
        <f>IF(D67&lt;&gt;0,$F67/D67,"")</f>
        <v>0</v>
      </c>
      <c r="S67" s="40">
        <f>IF(D67&lt;&gt;0,$G67/D67,"")</f>
        <v>0</v>
      </c>
      <c r="T67" s="40">
        <f>IF(D67&lt;&gt;0,$H67/D67,"")</f>
        <v>0</v>
      </c>
      <c r="U67" s="17"/>
    </row>
    <row r="68" spans="1:21">
      <c r="A68" s="4" t="s">
        <v>223</v>
      </c>
      <c r="B68" s="21">
        <f>'Input'!B304+'Input'!C304+'Input'!D304</f>
        <v>0</v>
      </c>
      <c r="C68" s="44">
        <f>'Input'!E304</f>
        <v>0</v>
      </c>
      <c r="D68" s="21">
        <f>0.01*'Input'!F$58*('Adjust'!$E245*'Input'!E304+'Adjust'!$F245*'Input'!F304)+10*('Adjust'!$B245*'Input'!B304+'Adjust'!$C245*'Input'!C304+'Adjust'!$D245*'Input'!D304+'Adjust'!$G245*'Input'!G304)</f>
        <v>0</v>
      </c>
      <c r="E68" s="21">
        <f>10*('Adjust'!$B245*'Input'!B304+'Adjust'!$C245*'Input'!C304+'Adjust'!$D245*'Input'!D304)</f>
        <v>0</v>
      </c>
      <c r="F68" s="21">
        <f>'Adjust'!E245*'Input'!$F$58*'Input'!$E304/100</f>
        <v>0</v>
      </c>
      <c r="G68" s="21">
        <f>'Adjust'!F245*'Input'!$F$58*'Input'!$F304/100</f>
        <v>0</v>
      </c>
      <c r="H68" s="21">
        <f>'Adjust'!G245*'Input'!$G304*10</f>
        <v>0</v>
      </c>
      <c r="I68" s="38">
        <f>IF(B68&lt;&gt;0,0.1*D68/B68,"")</f>
        <v>0</v>
      </c>
      <c r="J68" s="46">
        <f>IF(C68&lt;&gt;0,D68/C68,"")</f>
        <v>0</v>
      </c>
      <c r="K68" s="38">
        <f>IF(B68&lt;&gt;0,0.1*E68/B68,0)</f>
        <v>0</v>
      </c>
      <c r="L68" s="21">
        <f>'Adjust'!B245*'Input'!$B304*10</f>
        <v>0</v>
      </c>
      <c r="M68" s="21">
        <f>'Adjust'!C245*'Input'!$C304*10</f>
        <v>0</v>
      </c>
      <c r="N68" s="21">
        <f>'Adjust'!D245*'Input'!$D304*10</f>
        <v>0</v>
      </c>
      <c r="O68" s="40">
        <f>IF(E68&lt;&gt;0,$L68/E68,"")</f>
        <v>0</v>
      </c>
      <c r="P68" s="40">
        <f>IF(E68&lt;&gt;0,$M68/E68,"")</f>
        <v>0</v>
      </c>
      <c r="Q68" s="40">
        <f>IF(E68&lt;&gt;0,$N68/E68,"")</f>
        <v>0</v>
      </c>
      <c r="R68" s="40">
        <f>IF(D68&lt;&gt;0,$F68/D68,"")</f>
        <v>0</v>
      </c>
      <c r="S68" s="40">
        <f>IF(D68&lt;&gt;0,$G68/D68,"")</f>
        <v>0</v>
      </c>
      <c r="T68" s="40">
        <f>IF(D68&lt;&gt;0,$H68/D68,"")</f>
        <v>0</v>
      </c>
      <c r="U68" s="17"/>
    </row>
    <row r="69" spans="1:21">
      <c r="A69" s="29" t="s">
        <v>224</v>
      </c>
      <c r="U69" s="17"/>
    </row>
    <row r="70" spans="1:21">
      <c r="A70" s="4" t="s">
        <v>178</v>
      </c>
      <c r="B70" s="21">
        <f>'Input'!B306+'Input'!C306+'Input'!D306</f>
        <v>0</v>
      </c>
      <c r="C70" s="44">
        <f>'Input'!E306</f>
        <v>0</v>
      </c>
      <c r="D70" s="21">
        <f>0.01*'Input'!F$58*('Adjust'!$E247*'Input'!E306+'Adjust'!$F247*'Input'!F306)+10*('Adjust'!$B247*'Input'!B306+'Adjust'!$C247*'Input'!C306+'Adjust'!$D247*'Input'!D306+'Adjust'!$G247*'Input'!G306)</f>
        <v>0</v>
      </c>
      <c r="E70" s="21">
        <f>10*('Adjust'!$B247*'Input'!B306+'Adjust'!$C247*'Input'!C306+'Adjust'!$D247*'Input'!D306)</f>
        <v>0</v>
      </c>
      <c r="F70" s="21">
        <f>'Adjust'!E247*'Input'!$F$58*'Input'!$E306/100</f>
        <v>0</v>
      </c>
      <c r="G70" s="21">
        <f>'Adjust'!F247*'Input'!$F$58*'Input'!$F306/100</f>
        <v>0</v>
      </c>
      <c r="H70" s="21">
        <f>'Adjust'!G247*'Input'!$G306*10</f>
        <v>0</v>
      </c>
      <c r="I70" s="38">
        <f>IF(B70&lt;&gt;0,0.1*D70/B70,"")</f>
        <v>0</v>
      </c>
      <c r="J70" s="46">
        <f>IF(C70&lt;&gt;0,D70/C70,"")</f>
        <v>0</v>
      </c>
      <c r="K70" s="38">
        <f>IF(B70&lt;&gt;0,0.1*E70/B70,0)</f>
        <v>0</v>
      </c>
      <c r="L70" s="21">
        <f>'Adjust'!B247*'Input'!$B306*10</f>
        <v>0</v>
      </c>
      <c r="M70" s="21">
        <f>'Adjust'!C247*'Input'!$C306*10</f>
        <v>0</v>
      </c>
      <c r="N70" s="21">
        <f>'Adjust'!D247*'Input'!$D306*10</f>
        <v>0</v>
      </c>
      <c r="O70" s="40">
        <f>IF(E70&lt;&gt;0,$L70/E70,"")</f>
        <v>0</v>
      </c>
      <c r="P70" s="40">
        <f>IF(E70&lt;&gt;0,$M70/E70,"")</f>
        <v>0</v>
      </c>
      <c r="Q70" s="40">
        <f>IF(E70&lt;&gt;0,$N70/E70,"")</f>
        <v>0</v>
      </c>
      <c r="R70" s="40">
        <f>IF(D70&lt;&gt;0,$F70/D70,"")</f>
        <v>0</v>
      </c>
      <c r="S70" s="40">
        <f>IF(D70&lt;&gt;0,$G70/D70,"")</f>
        <v>0</v>
      </c>
      <c r="T70" s="40">
        <f>IF(D70&lt;&gt;0,$H70/D70,"")</f>
        <v>0</v>
      </c>
      <c r="U70" s="17"/>
    </row>
    <row r="71" spans="1:21">
      <c r="A71" s="4" t="s">
        <v>225</v>
      </c>
      <c r="B71" s="21">
        <f>'Input'!B307+'Input'!C307+'Input'!D307</f>
        <v>0</v>
      </c>
      <c r="C71" s="44">
        <f>'Input'!E307</f>
        <v>0</v>
      </c>
      <c r="D71" s="21">
        <f>0.01*'Input'!F$58*('Adjust'!$E248*'Input'!E307+'Adjust'!$F248*'Input'!F307)+10*('Adjust'!$B248*'Input'!B307+'Adjust'!$C248*'Input'!C307+'Adjust'!$D248*'Input'!D307+'Adjust'!$G248*'Input'!G307)</f>
        <v>0</v>
      </c>
      <c r="E71" s="21">
        <f>10*('Adjust'!$B248*'Input'!B307+'Adjust'!$C248*'Input'!C307+'Adjust'!$D248*'Input'!D307)</f>
        <v>0</v>
      </c>
      <c r="F71" s="21">
        <f>'Adjust'!E248*'Input'!$F$58*'Input'!$E307/100</f>
        <v>0</v>
      </c>
      <c r="G71" s="21">
        <f>'Adjust'!F248*'Input'!$F$58*'Input'!$F307/100</f>
        <v>0</v>
      </c>
      <c r="H71" s="21">
        <f>'Adjust'!G248*'Input'!$G307*10</f>
        <v>0</v>
      </c>
      <c r="I71" s="38">
        <f>IF(B71&lt;&gt;0,0.1*D71/B71,"")</f>
        <v>0</v>
      </c>
      <c r="J71" s="46">
        <f>IF(C71&lt;&gt;0,D71/C71,"")</f>
        <v>0</v>
      </c>
      <c r="K71" s="38">
        <f>IF(B71&lt;&gt;0,0.1*E71/B71,0)</f>
        <v>0</v>
      </c>
      <c r="L71" s="21">
        <f>'Adjust'!B248*'Input'!$B307*10</f>
        <v>0</v>
      </c>
      <c r="M71" s="21">
        <f>'Adjust'!C248*'Input'!$C307*10</f>
        <v>0</v>
      </c>
      <c r="N71" s="21">
        <f>'Adjust'!D248*'Input'!$D307*10</f>
        <v>0</v>
      </c>
      <c r="O71" s="40">
        <f>IF(E71&lt;&gt;0,$L71/E71,"")</f>
        <v>0</v>
      </c>
      <c r="P71" s="40">
        <f>IF(E71&lt;&gt;0,$M71/E71,"")</f>
        <v>0</v>
      </c>
      <c r="Q71" s="40">
        <f>IF(E71&lt;&gt;0,$N71/E71,"")</f>
        <v>0</v>
      </c>
      <c r="R71" s="40">
        <f>IF(D71&lt;&gt;0,$F71/D71,"")</f>
        <v>0</v>
      </c>
      <c r="S71" s="40">
        <f>IF(D71&lt;&gt;0,$G71/D71,"")</f>
        <v>0</v>
      </c>
      <c r="T71" s="40">
        <f>IF(D71&lt;&gt;0,$H71/D71,"")</f>
        <v>0</v>
      </c>
      <c r="U71" s="17"/>
    </row>
    <row r="72" spans="1:21">
      <c r="A72" s="4" t="s">
        <v>226</v>
      </c>
      <c r="B72" s="21">
        <f>'Input'!B308+'Input'!C308+'Input'!D308</f>
        <v>0</v>
      </c>
      <c r="C72" s="44">
        <f>'Input'!E308</f>
        <v>0</v>
      </c>
      <c r="D72" s="21">
        <f>0.01*'Input'!F$58*('Adjust'!$E249*'Input'!E308+'Adjust'!$F249*'Input'!F308)+10*('Adjust'!$B249*'Input'!B308+'Adjust'!$C249*'Input'!C308+'Adjust'!$D249*'Input'!D308+'Adjust'!$G249*'Input'!G308)</f>
        <v>0</v>
      </c>
      <c r="E72" s="21">
        <f>10*('Adjust'!$B249*'Input'!B308+'Adjust'!$C249*'Input'!C308+'Adjust'!$D249*'Input'!D308)</f>
        <v>0</v>
      </c>
      <c r="F72" s="21">
        <f>'Adjust'!E249*'Input'!$F$58*'Input'!$E308/100</f>
        <v>0</v>
      </c>
      <c r="G72" s="21">
        <f>'Adjust'!F249*'Input'!$F$58*'Input'!$F308/100</f>
        <v>0</v>
      </c>
      <c r="H72" s="21">
        <f>'Adjust'!G249*'Input'!$G308*10</f>
        <v>0</v>
      </c>
      <c r="I72" s="38">
        <f>IF(B72&lt;&gt;0,0.1*D72/B72,"")</f>
        <v>0</v>
      </c>
      <c r="J72" s="46">
        <f>IF(C72&lt;&gt;0,D72/C72,"")</f>
        <v>0</v>
      </c>
      <c r="K72" s="38">
        <f>IF(B72&lt;&gt;0,0.1*E72/B72,0)</f>
        <v>0</v>
      </c>
      <c r="L72" s="21">
        <f>'Adjust'!B249*'Input'!$B308*10</f>
        <v>0</v>
      </c>
      <c r="M72" s="21">
        <f>'Adjust'!C249*'Input'!$C308*10</f>
        <v>0</v>
      </c>
      <c r="N72" s="21">
        <f>'Adjust'!D249*'Input'!$D308*10</f>
        <v>0</v>
      </c>
      <c r="O72" s="40">
        <f>IF(E72&lt;&gt;0,$L72/E72,"")</f>
        <v>0</v>
      </c>
      <c r="P72" s="40">
        <f>IF(E72&lt;&gt;0,$M72/E72,"")</f>
        <v>0</v>
      </c>
      <c r="Q72" s="40">
        <f>IF(E72&lt;&gt;0,$N72/E72,"")</f>
        <v>0</v>
      </c>
      <c r="R72" s="40">
        <f>IF(D72&lt;&gt;0,$F72/D72,"")</f>
        <v>0</v>
      </c>
      <c r="S72" s="40">
        <f>IF(D72&lt;&gt;0,$G72/D72,"")</f>
        <v>0</v>
      </c>
      <c r="T72" s="40">
        <f>IF(D72&lt;&gt;0,$H72/D72,"")</f>
        <v>0</v>
      </c>
      <c r="U72" s="17"/>
    </row>
    <row r="73" spans="1:21">
      <c r="A73" s="29" t="s">
        <v>227</v>
      </c>
      <c r="U73" s="17"/>
    </row>
    <row r="74" spans="1:21">
      <c r="A74" s="4" t="s">
        <v>179</v>
      </c>
      <c r="B74" s="21">
        <f>'Input'!B310+'Input'!C310+'Input'!D310</f>
        <v>0</v>
      </c>
      <c r="C74" s="44">
        <f>'Input'!E310</f>
        <v>0</v>
      </c>
      <c r="D74" s="21">
        <f>0.01*'Input'!F$58*('Adjust'!$E251*'Input'!E310+'Adjust'!$F251*'Input'!F310)+10*('Adjust'!$B251*'Input'!B310+'Adjust'!$C251*'Input'!C310+'Adjust'!$D251*'Input'!D310+'Adjust'!$G251*'Input'!G310)</f>
        <v>0</v>
      </c>
      <c r="E74" s="21">
        <f>10*('Adjust'!$B251*'Input'!B310+'Adjust'!$C251*'Input'!C310+'Adjust'!$D251*'Input'!D310)</f>
        <v>0</v>
      </c>
      <c r="F74" s="21">
        <f>'Adjust'!E251*'Input'!$F$58*'Input'!$E310/100</f>
        <v>0</v>
      </c>
      <c r="G74" s="21">
        <f>'Adjust'!F251*'Input'!$F$58*'Input'!$F310/100</f>
        <v>0</v>
      </c>
      <c r="H74" s="21">
        <f>'Adjust'!G251*'Input'!$G310*10</f>
        <v>0</v>
      </c>
      <c r="I74" s="38">
        <f>IF(B74&lt;&gt;0,0.1*D74/B74,"")</f>
        <v>0</v>
      </c>
      <c r="J74" s="46">
        <f>IF(C74&lt;&gt;0,D74/C74,"")</f>
        <v>0</v>
      </c>
      <c r="K74" s="38">
        <f>IF(B74&lt;&gt;0,0.1*E74/B74,0)</f>
        <v>0</v>
      </c>
      <c r="L74" s="21">
        <f>'Adjust'!B251*'Input'!$B310*10</f>
        <v>0</v>
      </c>
      <c r="M74" s="21">
        <f>'Adjust'!C251*'Input'!$C310*10</f>
        <v>0</v>
      </c>
      <c r="N74" s="21">
        <f>'Adjust'!D251*'Input'!$D310*10</f>
        <v>0</v>
      </c>
      <c r="O74" s="40">
        <f>IF(E74&lt;&gt;0,$L74/E74,"")</f>
        <v>0</v>
      </c>
      <c r="P74" s="40">
        <f>IF(E74&lt;&gt;0,$M74/E74,"")</f>
        <v>0</v>
      </c>
      <c r="Q74" s="40">
        <f>IF(E74&lt;&gt;0,$N74/E74,"")</f>
        <v>0</v>
      </c>
      <c r="R74" s="40">
        <f>IF(D74&lt;&gt;0,$F74/D74,"")</f>
        <v>0</v>
      </c>
      <c r="S74" s="40">
        <f>IF(D74&lt;&gt;0,$G74/D74,"")</f>
        <v>0</v>
      </c>
      <c r="T74" s="40">
        <f>IF(D74&lt;&gt;0,$H74/D74,"")</f>
        <v>0</v>
      </c>
      <c r="U74" s="17"/>
    </row>
    <row r="75" spans="1:21">
      <c r="A75" s="29" t="s">
        <v>228</v>
      </c>
      <c r="U75" s="17"/>
    </row>
    <row r="76" spans="1:21">
      <c r="A76" s="4" t="s">
        <v>195</v>
      </c>
      <c r="B76" s="21">
        <f>'Input'!B312+'Input'!C312+'Input'!D312</f>
        <v>0</v>
      </c>
      <c r="C76" s="44">
        <f>'Input'!E312</f>
        <v>0</v>
      </c>
      <c r="D76" s="21">
        <f>0.01*'Input'!F$58*('Adjust'!$E253*'Input'!E312+'Adjust'!$F253*'Input'!F312)+10*('Adjust'!$B253*'Input'!B312+'Adjust'!$C253*'Input'!C312+'Adjust'!$D253*'Input'!D312+'Adjust'!$G253*'Input'!G312)</f>
        <v>0</v>
      </c>
      <c r="E76" s="21">
        <f>10*('Adjust'!$B253*'Input'!B312+'Adjust'!$C253*'Input'!C312+'Adjust'!$D253*'Input'!D312)</f>
        <v>0</v>
      </c>
      <c r="F76" s="21">
        <f>'Adjust'!E253*'Input'!$F$58*'Input'!$E312/100</f>
        <v>0</v>
      </c>
      <c r="G76" s="21">
        <f>'Adjust'!F253*'Input'!$F$58*'Input'!$F312/100</f>
        <v>0</v>
      </c>
      <c r="H76" s="21">
        <f>'Adjust'!G253*'Input'!$G312*10</f>
        <v>0</v>
      </c>
      <c r="I76" s="38">
        <f>IF(B76&lt;&gt;0,0.1*D76/B76,"")</f>
        <v>0</v>
      </c>
      <c r="J76" s="46">
        <f>IF(C76&lt;&gt;0,D76/C76,"")</f>
        <v>0</v>
      </c>
      <c r="K76" s="38">
        <f>IF(B76&lt;&gt;0,0.1*E76/B76,0)</f>
        <v>0</v>
      </c>
      <c r="L76" s="21">
        <f>'Adjust'!B253*'Input'!$B312*10</f>
        <v>0</v>
      </c>
      <c r="M76" s="21">
        <f>'Adjust'!C253*'Input'!$C312*10</f>
        <v>0</v>
      </c>
      <c r="N76" s="21">
        <f>'Adjust'!D253*'Input'!$D312*10</f>
        <v>0</v>
      </c>
      <c r="O76" s="40">
        <f>IF(E76&lt;&gt;0,$L76/E76,"")</f>
        <v>0</v>
      </c>
      <c r="P76" s="40">
        <f>IF(E76&lt;&gt;0,$M76/E76,"")</f>
        <v>0</v>
      </c>
      <c r="Q76" s="40">
        <f>IF(E76&lt;&gt;0,$N76/E76,"")</f>
        <v>0</v>
      </c>
      <c r="R76" s="40">
        <f>IF(D76&lt;&gt;0,$F76/D76,"")</f>
        <v>0</v>
      </c>
      <c r="S76" s="40">
        <f>IF(D76&lt;&gt;0,$G76/D76,"")</f>
        <v>0</v>
      </c>
      <c r="T76" s="40">
        <f>IF(D76&lt;&gt;0,$H76/D76,"")</f>
        <v>0</v>
      </c>
      <c r="U76" s="17"/>
    </row>
    <row r="77" spans="1:21">
      <c r="A77" s="29" t="s">
        <v>229</v>
      </c>
      <c r="U77" s="17"/>
    </row>
    <row r="78" spans="1:21">
      <c r="A78" s="4" t="s">
        <v>180</v>
      </c>
      <c r="B78" s="21">
        <f>'Input'!B314+'Input'!C314+'Input'!D314</f>
        <v>0</v>
      </c>
      <c r="C78" s="44">
        <f>'Input'!E314</f>
        <v>0</v>
      </c>
      <c r="D78" s="21">
        <f>0.01*'Input'!F$58*('Adjust'!$E255*'Input'!E314+'Adjust'!$F255*'Input'!F314)+10*('Adjust'!$B255*'Input'!B314+'Adjust'!$C255*'Input'!C314+'Adjust'!$D255*'Input'!D314+'Adjust'!$G255*'Input'!G314)</f>
        <v>0</v>
      </c>
      <c r="E78" s="21">
        <f>10*('Adjust'!$B255*'Input'!B314+'Adjust'!$C255*'Input'!C314+'Adjust'!$D255*'Input'!D314)</f>
        <v>0</v>
      </c>
      <c r="F78" s="21">
        <f>'Adjust'!E255*'Input'!$F$58*'Input'!$E314/100</f>
        <v>0</v>
      </c>
      <c r="G78" s="21">
        <f>'Adjust'!F255*'Input'!$F$58*'Input'!$F314/100</f>
        <v>0</v>
      </c>
      <c r="H78" s="21">
        <f>'Adjust'!G255*'Input'!$G314*10</f>
        <v>0</v>
      </c>
      <c r="I78" s="38">
        <f>IF(B78&lt;&gt;0,0.1*D78/B78,"")</f>
        <v>0</v>
      </c>
      <c r="J78" s="46">
        <f>IF(C78&lt;&gt;0,D78/C78,"")</f>
        <v>0</v>
      </c>
      <c r="K78" s="38">
        <f>IF(B78&lt;&gt;0,0.1*E78/B78,0)</f>
        <v>0</v>
      </c>
      <c r="L78" s="21">
        <f>'Adjust'!B255*'Input'!$B314*10</f>
        <v>0</v>
      </c>
      <c r="M78" s="21">
        <f>'Adjust'!C255*'Input'!$C314*10</f>
        <v>0</v>
      </c>
      <c r="N78" s="21">
        <f>'Adjust'!D255*'Input'!$D314*10</f>
        <v>0</v>
      </c>
      <c r="O78" s="40">
        <f>IF(E78&lt;&gt;0,$L78/E78,"")</f>
        <v>0</v>
      </c>
      <c r="P78" s="40">
        <f>IF(E78&lt;&gt;0,$M78/E78,"")</f>
        <v>0</v>
      </c>
      <c r="Q78" s="40">
        <f>IF(E78&lt;&gt;0,$N78/E78,"")</f>
        <v>0</v>
      </c>
      <c r="R78" s="40">
        <f>IF(D78&lt;&gt;0,$F78/D78,"")</f>
        <v>0</v>
      </c>
      <c r="S78" s="40">
        <f>IF(D78&lt;&gt;0,$G78/D78,"")</f>
        <v>0</v>
      </c>
      <c r="T78" s="40">
        <f>IF(D78&lt;&gt;0,$H78/D78,"")</f>
        <v>0</v>
      </c>
      <c r="U78" s="17"/>
    </row>
    <row r="79" spans="1:21">
      <c r="A79" s="4" t="s">
        <v>230</v>
      </c>
      <c r="B79" s="21">
        <f>'Input'!B315+'Input'!C315+'Input'!D315</f>
        <v>0</v>
      </c>
      <c r="C79" s="44">
        <f>'Input'!E315</f>
        <v>0</v>
      </c>
      <c r="D79" s="21">
        <f>0.01*'Input'!F$58*('Adjust'!$E256*'Input'!E315+'Adjust'!$F256*'Input'!F315)+10*('Adjust'!$B256*'Input'!B315+'Adjust'!$C256*'Input'!C315+'Adjust'!$D256*'Input'!D315+'Adjust'!$G256*'Input'!G315)</f>
        <v>0</v>
      </c>
      <c r="E79" s="21">
        <f>10*('Adjust'!$B256*'Input'!B315+'Adjust'!$C256*'Input'!C315+'Adjust'!$D256*'Input'!D315)</f>
        <v>0</v>
      </c>
      <c r="F79" s="21">
        <f>'Adjust'!E256*'Input'!$F$58*'Input'!$E315/100</f>
        <v>0</v>
      </c>
      <c r="G79" s="21">
        <f>'Adjust'!F256*'Input'!$F$58*'Input'!$F315/100</f>
        <v>0</v>
      </c>
      <c r="H79" s="21">
        <f>'Adjust'!G256*'Input'!$G315*10</f>
        <v>0</v>
      </c>
      <c r="I79" s="38">
        <f>IF(B79&lt;&gt;0,0.1*D79/B79,"")</f>
        <v>0</v>
      </c>
      <c r="J79" s="46">
        <f>IF(C79&lt;&gt;0,D79/C79,"")</f>
        <v>0</v>
      </c>
      <c r="K79" s="38">
        <f>IF(B79&lt;&gt;0,0.1*E79/B79,0)</f>
        <v>0</v>
      </c>
      <c r="L79" s="21">
        <f>'Adjust'!B256*'Input'!$B315*10</f>
        <v>0</v>
      </c>
      <c r="M79" s="21">
        <f>'Adjust'!C256*'Input'!$C315*10</f>
        <v>0</v>
      </c>
      <c r="N79" s="21">
        <f>'Adjust'!D256*'Input'!$D315*10</f>
        <v>0</v>
      </c>
      <c r="O79" s="40">
        <f>IF(E79&lt;&gt;0,$L79/E79,"")</f>
        <v>0</v>
      </c>
      <c r="P79" s="40">
        <f>IF(E79&lt;&gt;0,$M79/E79,"")</f>
        <v>0</v>
      </c>
      <c r="Q79" s="40">
        <f>IF(E79&lt;&gt;0,$N79/E79,"")</f>
        <v>0</v>
      </c>
      <c r="R79" s="40">
        <f>IF(D79&lt;&gt;0,$F79/D79,"")</f>
        <v>0</v>
      </c>
      <c r="S79" s="40">
        <f>IF(D79&lt;&gt;0,$G79/D79,"")</f>
        <v>0</v>
      </c>
      <c r="T79" s="40">
        <f>IF(D79&lt;&gt;0,$H79/D79,"")</f>
        <v>0</v>
      </c>
      <c r="U79" s="17"/>
    </row>
    <row r="80" spans="1:21">
      <c r="A80" s="4" t="s">
        <v>231</v>
      </c>
      <c r="B80" s="21">
        <f>'Input'!B316+'Input'!C316+'Input'!D316</f>
        <v>0</v>
      </c>
      <c r="C80" s="44">
        <f>'Input'!E316</f>
        <v>0</v>
      </c>
      <c r="D80" s="21">
        <f>0.01*'Input'!F$58*('Adjust'!$E257*'Input'!E316+'Adjust'!$F257*'Input'!F316)+10*('Adjust'!$B257*'Input'!B316+'Adjust'!$C257*'Input'!C316+'Adjust'!$D257*'Input'!D316+'Adjust'!$G257*'Input'!G316)</f>
        <v>0</v>
      </c>
      <c r="E80" s="21">
        <f>10*('Adjust'!$B257*'Input'!B316+'Adjust'!$C257*'Input'!C316+'Adjust'!$D257*'Input'!D316)</f>
        <v>0</v>
      </c>
      <c r="F80" s="21">
        <f>'Adjust'!E257*'Input'!$F$58*'Input'!$E316/100</f>
        <v>0</v>
      </c>
      <c r="G80" s="21">
        <f>'Adjust'!F257*'Input'!$F$58*'Input'!$F316/100</f>
        <v>0</v>
      </c>
      <c r="H80" s="21">
        <f>'Adjust'!G257*'Input'!$G316*10</f>
        <v>0</v>
      </c>
      <c r="I80" s="38">
        <f>IF(B80&lt;&gt;0,0.1*D80/B80,"")</f>
        <v>0</v>
      </c>
      <c r="J80" s="46">
        <f>IF(C80&lt;&gt;0,D80/C80,"")</f>
        <v>0</v>
      </c>
      <c r="K80" s="38">
        <f>IF(B80&lt;&gt;0,0.1*E80/B80,0)</f>
        <v>0</v>
      </c>
      <c r="L80" s="21">
        <f>'Adjust'!B257*'Input'!$B316*10</f>
        <v>0</v>
      </c>
      <c r="M80" s="21">
        <f>'Adjust'!C257*'Input'!$C316*10</f>
        <v>0</v>
      </c>
      <c r="N80" s="21">
        <f>'Adjust'!D257*'Input'!$D316*10</f>
        <v>0</v>
      </c>
      <c r="O80" s="40">
        <f>IF(E80&lt;&gt;0,$L80/E80,"")</f>
        <v>0</v>
      </c>
      <c r="P80" s="40">
        <f>IF(E80&lt;&gt;0,$M80/E80,"")</f>
        <v>0</v>
      </c>
      <c r="Q80" s="40">
        <f>IF(E80&lt;&gt;0,$N80/E80,"")</f>
        <v>0</v>
      </c>
      <c r="R80" s="40">
        <f>IF(D80&lt;&gt;0,$F80/D80,"")</f>
        <v>0</v>
      </c>
      <c r="S80" s="40">
        <f>IF(D80&lt;&gt;0,$G80/D80,"")</f>
        <v>0</v>
      </c>
      <c r="T80" s="40">
        <f>IF(D80&lt;&gt;0,$H80/D80,"")</f>
        <v>0</v>
      </c>
      <c r="U80" s="17"/>
    </row>
    <row r="81" spans="1:21">
      <c r="A81" s="29" t="s">
        <v>232</v>
      </c>
      <c r="U81" s="17"/>
    </row>
    <row r="82" spans="1:21">
      <c r="A82" s="4" t="s">
        <v>181</v>
      </c>
      <c r="B82" s="21">
        <f>'Input'!B318+'Input'!C318+'Input'!D318</f>
        <v>0</v>
      </c>
      <c r="C82" s="44">
        <f>'Input'!E318</f>
        <v>0</v>
      </c>
      <c r="D82" s="21">
        <f>0.01*'Input'!F$58*('Adjust'!$E259*'Input'!E318+'Adjust'!$F259*'Input'!F318)+10*('Adjust'!$B259*'Input'!B318+'Adjust'!$C259*'Input'!C318+'Adjust'!$D259*'Input'!D318+'Adjust'!$G259*'Input'!G318)</f>
        <v>0</v>
      </c>
      <c r="E82" s="21">
        <f>10*('Adjust'!$B259*'Input'!B318+'Adjust'!$C259*'Input'!C318+'Adjust'!$D259*'Input'!D318)</f>
        <v>0</v>
      </c>
      <c r="F82" s="21">
        <f>'Adjust'!E259*'Input'!$F$58*'Input'!$E318/100</f>
        <v>0</v>
      </c>
      <c r="G82" s="21">
        <f>'Adjust'!F259*'Input'!$F$58*'Input'!$F318/100</f>
        <v>0</v>
      </c>
      <c r="H82" s="21">
        <f>'Adjust'!G259*'Input'!$G318*10</f>
        <v>0</v>
      </c>
      <c r="I82" s="38">
        <f>IF(B82&lt;&gt;0,0.1*D82/B82,"")</f>
        <v>0</v>
      </c>
      <c r="J82" s="46">
        <f>IF(C82&lt;&gt;0,D82/C82,"")</f>
        <v>0</v>
      </c>
      <c r="K82" s="38">
        <f>IF(B82&lt;&gt;0,0.1*E82/B82,0)</f>
        <v>0</v>
      </c>
      <c r="L82" s="21">
        <f>'Adjust'!B259*'Input'!$B318*10</f>
        <v>0</v>
      </c>
      <c r="M82" s="21">
        <f>'Adjust'!C259*'Input'!$C318*10</f>
        <v>0</v>
      </c>
      <c r="N82" s="21">
        <f>'Adjust'!D259*'Input'!$D318*10</f>
        <v>0</v>
      </c>
      <c r="O82" s="40">
        <f>IF(E82&lt;&gt;0,$L82/E82,"")</f>
        <v>0</v>
      </c>
      <c r="P82" s="40">
        <f>IF(E82&lt;&gt;0,$M82/E82,"")</f>
        <v>0</v>
      </c>
      <c r="Q82" s="40">
        <f>IF(E82&lt;&gt;0,$N82/E82,"")</f>
        <v>0</v>
      </c>
      <c r="R82" s="40">
        <f>IF(D82&lt;&gt;0,$F82/D82,"")</f>
        <v>0</v>
      </c>
      <c r="S82" s="40">
        <f>IF(D82&lt;&gt;0,$G82/D82,"")</f>
        <v>0</v>
      </c>
      <c r="T82" s="40">
        <f>IF(D82&lt;&gt;0,$H82/D82,"")</f>
        <v>0</v>
      </c>
      <c r="U82" s="17"/>
    </row>
    <row r="83" spans="1:21">
      <c r="A83" s="4" t="s">
        <v>233</v>
      </c>
      <c r="B83" s="21">
        <f>'Input'!B319+'Input'!C319+'Input'!D319</f>
        <v>0</v>
      </c>
      <c r="C83" s="44">
        <f>'Input'!E319</f>
        <v>0</v>
      </c>
      <c r="D83" s="21">
        <f>0.01*'Input'!F$58*('Adjust'!$E260*'Input'!E319+'Adjust'!$F260*'Input'!F319)+10*('Adjust'!$B260*'Input'!B319+'Adjust'!$C260*'Input'!C319+'Adjust'!$D260*'Input'!D319+'Adjust'!$G260*'Input'!G319)</f>
        <v>0</v>
      </c>
      <c r="E83" s="21">
        <f>10*('Adjust'!$B260*'Input'!B319+'Adjust'!$C260*'Input'!C319+'Adjust'!$D260*'Input'!D319)</f>
        <v>0</v>
      </c>
      <c r="F83" s="21">
        <f>'Adjust'!E260*'Input'!$F$58*'Input'!$E319/100</f>
        <v>0</v>
      </c>
      <c r="G83" s="21">
        <f>'Adjust'!F260*'Input'!$F$58*'Input'!$F319/100</f>
        <v>0</v>
      </c>
      <c r="H83" s="21">
        <f>'Adjust'!G260*'Input'!$G319*10</f>
        <v>0</v>
      </c>
      <c r="I83" s="38">
        <f>IF(B83&lt;&gt;0,0.1*D83/B83,"")</f>
        <v>0</v>
      </c>
      <c r="J83" s="46">
        <f>IF(C83&lt;&gt;0,D83/C83,"")</f>
        <v>0</v>
      </c>
      <c r="K83" s="38">
        <f>IF(B83&lt;&gt;0,0.1*E83/B83,0)</f>
        <v>0</v>
      </c>
      <c r="L83" s="21">
        <f>'Adjust'!B260*'Input'!$B319*10</f>
        <v>0</v>
      </c>
      <c r="M83" s="21">
        <f>'Adjust'!C260*'Input'!$C319*10</f>
        <v>0</v>
      </c>
      <c r="N83" s="21">
        <f>'Adjust'!D260*'Input'!$D319*10</f>
        <v>0</v>
      </c>
      <c r="O83" s="40">
        <f>IF(E83&lt;&gt;0,$L83/E83,"")</f>
        <v>0</v>
      </c>
      <c r="P83" s="40">
        <f>IF(E83&lt;&gt;0,$M83/E83,"")</f>
        <v>0</v>
      </c>
      <c r="Q83" s="40">
        <f>IF(E83&lt;&gt;0,$N83/E83,"")</f>
        <v>0</v>
      </c>
      <c r="R83" s="40">
        <f>IF(D83&lt;&gt;0,$F83/D83,"")</f>
        <v>0</v>
      </c>
      <c r="S83" s="40">
        <f>IF(D83&lt;&gt;0,$G83/D83,"")</f>
        <v>0</v>
      </c>
      <c r="T83" s="40">
        <f>IF(D83&lt;&gt;0,$H83/D83,"")</f>
        <v>0</v>
      </c>
      <c r="U83" s="17"/>
    </row>
    <row r="84" spans="1:21">
      <c r="A84" s="4" t="s">
        <v>234</v>
      </c>
      <c r="B84" s="21">
        <f>'Input'!B320+'Input'!C320+'Input'!D320</f>
        <v>0</v>
      </c>
      <c r="C84" s="44">
        <f>'Input'!E320</f>
        <v>0</v>
      </c>
      <c r="D84" s="21">
        <f>0.01*'Input'!F$58*('Adjust'!$E261*'Input'!E320+'Adjust'!$F261*'Input'!F320)+10*('Adjust'!$B261*'Input'!B320+'Adjust'!$C261*'Input'!C320+'Adjust'!$D261*'Input'!D320+'Adjust'!$G261*'Input'!G320)</f>
        <v>0</v>
      </c>
      <c r="E84" s="21">
        <f>10*('Adjust'!$B261*'Input'!B320+'Adjust'!$C261*'Input'!C320+'Adjust'!$D261*'Input'!D320)</f>
        <v>0</v>
      </c>
      <c r="F84" s="21">
        <f>'Adjust'!E261*'Input'!$F$58*'Input'!$E320/100</f>
        <v>0</v>
      </c>
      <c r="G84" s="21">
        <f>'Adjust'!F261*'Input'!$F$58*'Input'!$F320/100</f>
        <v>0</v>
      </c>
      <c r="H84" s="21">
        <f>'Adjust'!G261*'Input'!$G320*10</f>
        <v>0</v>
      </c>
      <c r="I84" s="38">
        <f>IF(B84&lt;&gt;0,0.1*D84/B84,"")</f>
        <v>0</v>
      </c>
      <c r="J84" s="46">
        <f>IF(C84&lt;&gt;0,D84/C84,"")</f>
        <v>0</v>
      </c>
      <c r="K84" s="38">
        <f>IF(B84&lt;&gt;0,0.1*E84/B84,0)</f>
        <v>0</v>
      </c>
      <c r="L84" s="21">
        <f>'Adjust'!B261*'Input'!$B320*10</f>
        <v>0</v>
      </c>
      <c r="M84" s="21">
        <f>'Adjust'!C261*'Input'!$C320*10</f>
        <v>0</v>
      </c>
      <c r="N84" s="21">
        <f>'Adjust'!D261*'Input'!$D320*10</f>
        <v>0</v>
      </c>
      <c r="O84" s="40">
        <f>IF(E84&lt;&gt;0,$L84/E84,"")</f>
        <v>0</v>
      </c>
      <c r="P84" s="40">
        <f>IF(E84&lt;&gt;0,$M84/E84,"")</f>
        <v>0</v>
      </c>
      <c r="Q84" s="40">
        <f>IF(E84&lt;&gt;0,$N84/E84,"")</f>
        <v>0</v>
      </c>
      <c r="R84" s="40">
        <f>IF(D84&lt;&gt;0,$F84/D84,"")</f>
        <v>0</v>
      </c>
      <c r="S84" s="40">
        <f>IF(D84&lt;&gt;0,$G84/D84,"")</f>
        <v>0</v>
      </c>
      <c r="T84" s="40">
        <f>IF(D84&lt;&gt;0,$H84/D84,"")</f>
        <v>0</v>
      </c>
      <c r="U84" s="17"/>
    </row>
    <row r="85" spans="1:21">
      <c r="A85" s="29" t="s">
        <v>235</v>
      </c>
      <c r="U85" s="17"/>
    </row>
    <row r="86" spans="1:21">
      <c r="A86" s="4" t="s">
        <v>182</v>
      </c>
      <c r="B86" s="21">
        <f>'Input'!B322+'Input'!C322+'Input'!D322</f>
        <v>0</v>
      </c>
      <c r="C86" s="44">
        <f>'Input'!E322</f>
        <v>0</v>
      </c>
      <c r="D86" s="21">
        <f>0.01*'Input'!F$58*('Adjust'!$E263*'Input'!E322+'Adjust'!$F263*'Input'!F322)+10*('Adjust'!$B263*'Input'!B322+'Adjust'!$C263*'Input'!C322+'Adjust'!$D263*'Input'!D322+'Adjust'!$G263*'Input'!G322)</f>
        <v>0</v>
      </c>
      <c r="E86" s="21">
        <f>10*('Adjust'!$B263*'Input'!B322+'Adjust'!$C263*'Input'!C322+'Adjust'!$D263*'Input'!D322)</f>
        <v>0</v>
      </c>
      <c r="F86" s="21">
        <f>'Adjust'!E263*'Input'!$F$58*'Input'!$E322/100</f>
        <v>0</v>
      </c>
      <c r="G86" s="21">
        <f>'Adjust'!F263*'Input'!$F$58*'Input'!$F322/100</f>
        <v>0</v>
      </c>
      <c r="H86" s="21">
        <f>'Adjust'!G263*'Input'!$G322*10</f>
        <v>0</v>
      </c>
      <c r="I86" s="38">
        <f>IF(B86&lt;&gt;0,0.1*D86/B86,"")</f>
        <v>0</v>
      </c>
      <c r="J86" s="46">
        <f>IF(C86&lt;&gt;0,D86/C86,"")</f>
        <v>0</v>
      </c>
      <c r="K86" s="38">
        <f>IF(B86&lt;&gt;0,0.1*E86/B86,0)</f>
        <v>0</v>
      </c>
      <c r="L86" s="21">
        <f>'Adjust'!B263*'Input'!$B322*10</f>
        <v>0</v>
      </c>
      <c r="M86" s="21">
        <f>'Adjust'!C263*'Input'!$C322*10</f>
        <v>0</v>
      </c>
      <c r="N86" s="21">
        <f>'Adjust'!D263*'Input'!$D322*10</f>
        <v>0</v>
      </c>
      <c r="O86" s="40">
        <f>IF(E86&lt;&gt;0,$L86/E86,"")</f>
        <v>0</v>
      </c>
      <c r="P86" s="40">
        <f>IF(E86&lt;&gt;0,$M86/E86,"")</f>
        <v>0</v>
      </c>
      <c r="Q86" s="40">
        <f>IF(E86&lt;&gt;0,$N86/E86,"")</f>
        <v>0</v>
      </c>
      <c r="R86" s="40">
        <f>IF(D86&lt;&gt;0,$F86/D86,"")</f>
        <v>0</v>
      </c>
      <c r="S86" s="40">
        <f>IF(D86&lt;&gt;0,$G86/D86,"")</f>
        <v>0</v>
      </c>
      <c r="T86" s="40">
        <f>IF(D86&lt;&gt;0,$H86/D86,"")</f>
        <v>0</v>
      </c>
      <c r="U86" s="17"/>
    </row>
    <row r="87" spans="1:21">
      <c r="A87" s="4" t="s">
        <v>236</v>
      </c>
      <c r="B87" s="21">
        <f>'Input'!B323+'Input'!C323+'Input'!D323</f>
        <v>0</v>
      </c>
      <c r="C87" s="44">
        <f>'Input'!E323</f>
        <v>0</v>
      </c>
      <c r="D87" s="21">
        <f>0.01*'Input'!F$58*('Adjust'!$E264*'Input'!E323+'Adjust'!$F264*'Input'!F323)+10*('Adjust'!$B264*'Input'!B323+'Adjust'!$C264*'Input'!C323+'Adjust'!$D264*'Input'!D323+'Adjust'!$G264*'Input'!G323)</f>
        <v>0</v>
      </c>
      <c r="E87" s="21">
        <f>10*('Adjust'!$B264*'Input'!B323+'Adjust'!$C264*'Input'!C323+'Adjust'!$D264*'Input'!D323)</f>
        <v>0</v>
      </c>
      <c r="F87" s="21">
        <f>'Adjust'!E264*'Input'!$F$58*'Input'!$E323/100</f>
        <v>0</v>
      </c>
      <c r="G87" s="21">
        <f>'Adjust'!F264*'Input'!$F$58*'Input'!$F323/100</f>
        <v>0</v>
      </c>
      <c r="H87" s="21">
        <f>'Adjust'!G264*'Input'!$G323*10</f>
        <v>0</v>
      </c>
      <c r="I87" s="38">
        <f>IF(B87&lt;&gt;0,0.1*D87/B87,"")</f>
        <v>0</v>
      </c>
      <c r="J87" s="46">
        <f>IF(C87&lt;&gt;0,D87/C87,"")</f>
        <v>0</v>
      </c>
      <c r="K87" s="38">
        <f>IF(B87&lt;&gt;0,0.1*E87/B87,0)</f>
        <v>0</v>
      </c>
      <c r="L87" s="21">
        <f>'Adjust'!B264*'Input'!$B323*10</f>
        <v>0</v>
      </c>
      <c r="M87" s="21">
        <f>'Adjust'!C264*'Input'!$C323*10</f>
        <v>0</v>
      </c>
      <c r="N87" s="21">
        <f>'Adjust'!D264*'Input'!$D323*10</f>
        <v>0</v>
      </c>
      <c r="O87" s="40">
        <f>IF(E87&lt;&gt;0,$L87/E87,"")</f>
        <v>0</v>
      </c>
      <c r="P87" s="40">
        <f>IF(E87&lt;&gt;0,$M87/E87,"")</f>
        <v>0</v>
      </c>
      <c r="Q87" s="40">
        <f>IF(E87&lt;&gt;0,$N87/E87,"")</f>
        <v>0</v>
      </c>
      <c r="R87" s="40">
        <f>IF(D87&lt;&gt;0,$F87/D87,"")</f>
        <v>0</v>
      </c>
      <c r="S87" s="40">
        <f>IF(D87&lt;&gt;0,$G87/D87,"")</f>
        <v>0</v>
      </c>
      <c r="T87" s="40">
        <f>IF(D87&lt;&gt;0,$H87/D87,"")</f>
        <v>0</v>
      </c>
      <c r="U87" s="17"/>
    </row>
    <row r="88" spans="1:21">
      <c r="A88" s="4" t="s">
        <v>237</v>
      </c>
      <c r="B88" s="21">
        <f>'Input'!B324+'Input'!C324+'Input'!D324</f>
        <v>0</v>
      </c>
      <c r="C88" s="44">
        <f>'Input'!E324</f>
        <v>0</v>
      </c>
      <c r="D88" s="21">
        <f>0.01*'Input'!F$58*('Adjust'!$E265*'Input'!E324+'Adjust'!$F265*'Input'!F324)+10*('Adjust'!$B265*'Input'!B324+'Adjust'!$C265*'Input'!C324+'Adjust'!$D265*'Input'!D324+'Adjust'!$G265*'Input'!G324)</f>
        <v>0</v>
      </c>
      <c r="E88" s="21">
        <f>10*('Adjust'!$B265*'Input'!B324+'Adjust'!$C265*'Input'!C324+'Adjust'!$D265*'Input'!D324)</f>
        <v>0</v>
      </c>
      <c r="F88" s="21">
        <f>'Adjust'!E265*'Input'!$F$58*'Input'!$E324/100</f>
        <v>0</v>
      </c>
      <c r="G88" s="21">
        <f>'Adjust'!F265*'Input'!$F$58*'Input'!$F324/100</f>
        <v>0</v>
      </c>
      <c r="H88" s="21">
        <f>'Adjust'!G265*'Input'!$G324*10</f>
        <v>0</v>
      </c>
      <c r="I88" s="38">
        <f>IF(B88&lt;&gt;0,0.1*D88/B88,"")</f>
        <v>0</v>
      </c>
      <c r="J88" s="46">
        <f>IF(C88&lt;&gt;0,D88/C88,"")</f>
        <v>0</v>
      </c>
      <c r="K88" s="38">
        <f>IF(B88&lt;&gt;0,0.1*E88/B88,0)</f>
        <v>0</v>
      </c>
      <c r="L88" s="21">
        <f>'Adjust'!B265*'Input'!$B324*10</f>
        <v>0</v>
      </c>
      <c r="M88" s="21">
        <f>'Adjust'!C265*'Input'!$C324*10</f>
        <v>0</v>
      </c>
      <c r="N88" s="21">
        <f>'Adjust'!D265*'Input'!$D324*10</f>
        <v>0</v>
      </c>
      <c r="O88" s="40">
        <f>IF(E88&lt;&gt;0,$L88/E88,"")</f>
        <v>0</v>
      </c>
      <c r="P88" s="40">
        <f>IF(E88&lt;&gt;0,$M88/E88,"")</f>
        <v>0</v>
      </c>
      <c r="Q88" s="40">
        <f>IF(E88&lt;&gt;0,$N88/E88,"")</f>
        <v>0</v>
      </c>
      <c r="R88" s="40">
        <f>IF(D88&lt;&gt;0,$F88/D88,"")</f>
        <v>0</v>
      </c>
      <c r="S88" s="40">
        <f>IF(D88&lt;&gt;0,$G88/D88,"")</f>
        <v>0</v>
      </c>
      <c r="T88" s="40">
        <f>IF(D88&lt;&gt;0,$H88/D88,"")</f>
        <v>0</v>
      </c>
      <c r="U88" s="17"/>
    </row>
    <row r="89" spans="1:21">
      <c r="A89" s="29" t="s">
        <v>238</v>
      </c>
      <c r="U89" s="17"/>
    </row>
    <row r="90" spans="1:21">
      <c r="A90" s="4" t="s">
        <v>183</v>
      </c>
      <c r="B90" s="21">
        <f>'Input'!B326+'Input'!C326+'Input'!D326</f>
        <v>0</v>
      </c>
      <c r="C90" s="44">
        <f>'Input'!E326</f>
        <v>0</v>
      </c>
      <c r="D90" s="21">
        <f>0.01*'Input'!F$58*('Adjust'!$E267*'Input'!E326+'Adjust'!$F267*'Input'!F326)+10*('Adjust'!$B267*'Input'!B326+'Adjust'!$C267*'Input'!C326+'Adjust'!$D267*'Input'!D326+'Adjust'!$G267*'Input'!G326)</f>
        <v>0</v>
      </c>
      <c r="E90" s="21">
        <f>10*('Adjust'!$B267*'Input'!B326+'Adjust'!$C267*'Input'!C326+'Adjust'!$D267*'Input'!D326)</f>
        <v>0</v>
      </c>
      <c r="F90" s="21">
        <f>'Adjust'!E267*'Input'!$F$58*'Input'!$E326/100</f>
        <v>0</v>
      </c>
      <c r="G90" s="21">
        <f>'Adjust'!F267*'Input'!$F$58*'Input'!$F326/100</f>
        <v>0</v>
      </c>
      <c r="H90" s="21">
        <f>'Adjust'!G267*'Input'!$G326*10</f>
        <v>0</v>
      </c>
      <c r="I90" s="38">
        <f>IF(B90&lt;&gt;0,0.1*D90/B90,"")</f>
        <v>0</v>
      </c>
      <c r="J90" s="46">
        <f>IF(C90&lt;&gt;0,D90/C90,"")</f>
        <v>0</v>
      </c>
      <c r="K90" s="38">
        <f>IF(B90&lt;&gt;0,0.1*E90/B90,0)</f>
        <v>0</v>
      </c>
      <c r="L90" s="21">
        <f>'Adjust'!B267*'Input'!$B326*10</f>
        <v>0</v>
      </c>
      <c r="M90" s="21">
        <f>'Adjust'!C267*'Input'!$C326*10</f>
        <v>0</v>
      </c>
      <c r="N90" s="21">
        <f>'Adjust'!D267*'Input'!$D326*10</f>
        <v>0</v>
      </c>
      <c r="O90" s="40">
        <f>IF(E90&lt;&gt;0,$L90/E90,"")</f>
        <v>0</v>
      </c>
      <c r="P90" s="40">
        <f>IF(E90&lt;&gt;0,$M90/E90,"")</f>
        <v>0</v>
      </c>
      <c r="Q90" s="40">
        <f>IF(E90&lt;&gt;0,$N90/E90,"")</f>
        <v>0</v>
      </c>
      <c r="R90" s="40">
        <f>IF(D90&lt;&gt;0,$F90/D90,"")</f>
        <v>0</v>
      </c>
      <c r="S90" s="40">
        <f>IF(D90&lt;&gt;0,$G90/D90,"")</f>
        <v>0</v>
      </c>
      <c r="T90" s="40">
        <f>IF(D90&lt;&gt;0,$H90/D90,"")</f>
        <v>0</v>
      </c>
      <c r="U90" s="17"/>
    </row>
    <row r="91" spans="1:21">
      <c r="A91" s="4" t="s">
        <v>239</v>
      </c>
      <c r="B91" s="21">
        <f>'Input'!B327+'Input'!C327+'Input'!D327</f>
        <v>0</v>
      </c>
      <c r="C91" s="44">
        <f>'Input'!E327</f>
        <v>0</v>
      </c>
      <c r="D91" s="21">
        <f>0.01*'Input'!F$58*('Adjust'!$E268*'Input'!E327+'Adjust'!$F268*'Input'!F327)+10*('Adjust'!$B268*'Input'!B327+'Adjust'!$C268*'Input'!C327+'Adjust'!$D268*'Input'!D327+'Adjust'!$G268*'Input'!G327)</f>
        <v>0</v>
      </c>
      <c r="E91" s="21">
        <f>10*('Adjust'!$B268*'Input'!B327+'Adjust'!$C268*'Input'!C327+'Adjust'!$D268*'Input'!D327)</f>
        <v>0</v>
      </c>
      <c r="F91" s="21">
        <f>'Adjust'!E268*'Input'!$F$58*'Input'!$E327/100</f>
        <v>0</v>
      </c>
      <c r="G91" s="21">
        <f>'Adjust'!F268*'Input'!$F$58*'Input'!$F327/100</f>
        <v>0</v>
      </c>
      <c r="H91" s="21">
        <f>'Adjust'!G268*'Input'!$G327*10</f>
        <v>0</v>
      </c>
      <c r="I91" s="38">
        <f>IF(B91&lt;&gt;0,0.1*D91/B91,"")</f>
        <v>0</v>
      </c>
      <c r="J91" s="46">
        <f>IF(C91&lt;&gt;0,D91/C91,"")</f>
        <v>0</v>
      </c>
      <c r="K91" s="38">
        <f>IF(B91&lt;&gt;0,0.1*E91/B91,0)</f>
        <v>0</v>
      </c>
      <c r="L91" s="21">
        <f>'Adjust'!B268*'Input'!$B327*10</f>
        <v>0</v>
      </c>
      <c r="M91" s="21">
        <f>'Adjust'!C268*'Input'!$C327*10</f>
        <v>0</v>
      </c>
      <c r="N91" s="21">
        <f>'Adjust'!D268*'Input'!$D327*10</f>
        <v>0</v>
      </c>
      <c r="O91" s="40">
        <f>IF(E91&lt;&gt;0,$L91/E91,"")</f>
        <v>0</v>
      </c>
      <c r="P91" s="40">
        <f>IF(E91&lt;&gt;0,$M91/E91,"")</f>
        <v>0</v>
      </c>
      <c r="Q91" s="40">
        <f>IF(E91&lt;&gt;0,$N91/E91,"")</f>
        <v>0</v>
      </c>
      <c r="R91" s="40">
        <f>IF(D91&lt;&gt;0,$F91/D91,"")</f>
        <v>0</v>
      </c>
      <c r="S91" s="40">
        <f>IF(D91&lt;&gt;0,$G91/D91,"")</f>
        <v>0</v>
      </c>
      <c r="T91" s="40">
        <f>IF(D91&lt;&gt;0,$H91/D91,"")</f>
        <v>0</v>
      </c>
      <c r="U91" s="17"/>
    </row>
    <row r="92" spans="1:21">
      <c r="A92" s="29" t="s">
        <v>240</v>
      </c>
      <c r="U92" s="17"/>
    </row>
    <row r="93" spans="1:21">
      <c r="A93" s="4" t="s">
        <v>196</v>
      </c>
      <c r="B93" s="21">
        <f>'Input'!B329+'Input'!C329+'Input'!D329</f>
        <v>0</v>
      </c>
      <c r="C93" s="44">
        <f>'Input'!E329</f>
        <v>0</v>
      </c>
      <c r="D93" s="21">
        <f>0.01*'Input'!F$58*('Adjust'!$E270*'Input'!E329+'Adjust'!$F270*'Input'!F329)+10*('Adjust'!$B270*'Input'!B329+'Adjust'!$C270*'Input'!C329+'Adjust'!$D270*'Input'!D329+'Adjust'!$G270*'Input'!G329)</f>
        <v>0</v>
      </c>
      <c r="E93" s="21">
        <f>10*('Adjust'!$B270*'Input'!B329+'Adjust'!$C270*'Input'!C329+'Adjust'!$D270*'Input'!D329)</f>
        <v>0</v>
      </c>
      <c r="F93" s="21">
        <f>'Adjust'!E270*'Input'!$F$58*'Input'!$E329/100</f>
        <v>0</v>
      </c>
      <c r="G93" s="21">
        <f>'Adjust'!F270*'Input'!$F$58*'Input'!$F329/100</f>
        <v>0</v>
      </c>
      <c r="H93" s="21">
        <f>'Adjust'!G270*'Input'!$G329*10</f>
        <v>0</v>
      </c>
      <c r="I93" s="38">
        <f>IF(B93&lt;&gt;0,0.1*D93/B93,"")</f>
        <v>0</v>
      </c>
      <c r="J93" s="46">
        <f>IF(C93&lt;&gt;0,D93/C93,"")</f>
        <v>0</v>
      </c>
      <c r="K93" s="38">
        <f>IF(B93&lt;&gt;0,0.1*E93/B93,0)</f>
        <v>0</v>
      </c>
      <c r="L93" s="21">
        <f>'Adjust'!B270*'Input'!$B329*10</f>
        <v>0</v>
      </c>
      <c r="M93" s="21">
        <f>'Adjust'!C270*'Input'!$C329*10</f>
        <v>0</v>
      </c>
      <c r="N93" s="21">
        <f>'Adjust'!D270*'Input'!$D329*10</f>
        <v>0</v>
      </c>
      <c r="O93" s="40">
        <f>IF(E93&lt;&gt;0,$L93/E93,"")</f>
        <v>0</v>
      </c>
      <c r="P93" s="40">
        <f>IF(E93&lt;&gt;0,$M93/E93,"")</f>
        <v>0</v>
      </c>
      <c r="Q93" s="40">
        <f>IF(E93&lt;&gt;0,$N93/E93,"")</f>
        <v>0</v>
      </c>
      <c r="R93" s="40">
        <f>IF(D93&lt;&gt;0,$F93/D93,"")</f>
        <v>0</v>
      </c>
      <c r="S93" s="40">
        <f>IF(D93&lt;&gt;0,$G93/D93,"")</f>
        <v>0</v>
      </c>
      <c r="T93" s="40">
        <f>IF(D93&lt;&gt;0,$H93/D93,"")</f>
        <v>0</v>
      </c>
      <c r="U93" s="17"/>
    </row>
    <row r="94" spans="1:21">
      <c r="A94" s="4" t="s">
        <v>241</v>
      </c>
      <c r="B94" s="21">
        <f>'Input'!B330+'Input'!C330+'Input'!D330</f>
        <v>0</v>
      </c>
      <c r="C94" s="44">
        <f>'Input'!E330</f>
        <v>0</v>
      </c>
      <c r="D94" s="21">
        <f>0.01*'Input'!F$58*('Adjust'!$E271*'Input'!E330+'Adjust'!$F271*'Input'!F330)+10*('Adjust'!$B271*'Input'!B330+'Adjust'!$C271*'Input'!C330+'Adjust'!$D271*'Input'!D330+'Adjust'!$G271*'Input'!G330)</f>
        <v>0</v>
      </c>
      <c r="E94" s="21">
        <f>10*('Adjust'!$B271*'Input'!B330+'Adjust'!$C271*'Input'!C330+'Adjust'!$D271*'Input'!D330)</f>
        <v>0</v>
      </c>
      <c r="F94" s="21">
        <f>'Adjust'!E271*'Input'!$F$58*'Input'!$E330/100</f>
        <v>0</v>
      </c>
      <c r="G94" s="21">
        <f>'Adjust'!F271*'Input'!$F$58*'Input'!$F330/100</f>
        <v>0</v>
      </c>
      <c r="H94" s="21">
        <f>'Adjust'!G271*'Input'!$G330*10</f>
        <v>0</v>
      </c>
      <c r="I94" s="38">
        <f>IF(B94&lt;&gt;0,0.1*D94/B94,"")</f>
        <v>0</v>
      </c>
      <c r="J94" s="46">
        <f>IF(C94&lt;&gt;0,D94/C94,"")</f>
        <v>0</v>
      </c>
      <c r="K94" s="38">
        <f>IF(B94&lt;&gt;0,0.1*E94/B94,0)</f>
        <v>0</v>
      </c>
      <c r="L94" s="21">
        <f>'Adjust'!B271*'Input'!$B330*10</f>
        <v>0</v>
      </c>
      <c r="M94" s="21">
        <f>'Adjust'!C271*'Input'!$C330*10</f>
        <v>0</v>
      </c>
      <c r="N94" s="21">
        <f>'Adjust'!D271*'Input'!$D330*10</f>
        <v>0</v>
      </c>
      <c r="O94" s="40">
        <f>IF(E94&lt;&gt;0,$L94/E94,"")</f>
        <v>0</v>
      </c>
      <c r="P94" s="40">
        <f>IF(E94&lt;&gt;0,$M94/E94,"")</f>
        <v>0</v>
      </c>
      <c r="Q94" s="40">
        <f>IF(E94&lt;&gt;0,$N94/E94,"")</f>
        <v>0</v>
      </c>
      <c r="R94" s="40">
        <f>IF(D94&lt;&gt;0,$F94/D94,"")</f>
        <v>0</v>
      </c>
      <c r="S94" s="40">
        <f>IF(D94&lt;&gt;0,$G94/D94,"")</f>
        <v>0</v>
      </c>
      <c r="T94" s="40">
        <f>IF(D94&lt;&gt;0,$H94/D94,"")</f>
        <v>0</v>
      </c>
      <c r="U94" s="17"/>
    </row>
    <row r="95" spans="1:21">
      <c r="A95" s="29" t="s">
        <v>242</v>
      </c>
      <c r="U95" s="17"/>
    </row>
    <row r="96" spans="1:21">
      <c r="A96" s="4" t="s">
        <v>243</v>
      </c>
      <c r="B96" s="21">
        <f>'Input'!B332+'Input'!C332+'Input'!D332</f>
        <v>0</v>
      </c>
      <c r="C96" s="44">
        <f>'Input'!E332</f>
        <v>0</v>
      </c>
      <c r="D96" s="21">
        <f>0.01*'Input'!F$58*('Adjust'!$E273*'Input'!E332+'Adjust'!$F273*'Input'!F332)+10*('Adjust'!$B273*'Input'!B332+'Adjust'!$C273*'Input'!C332+'Adjust'!$D273*'Input'!D332+'Adjust'!$G273*'Input'!G332)</f>
        <v>0</v>
      </c>
      <c r="E96" s="21">
        <f>10*('Adjust'!$B273*'Input'!B332+'Adjust'!$C273*'Input'!C332+'Adjust'!$D273*'Input'!D332)</f>
        <v>0</v>
      </c>
      <c r="F96" s="21">
        <f>'Adjust'!E273*'Input'!$F$58*'Input'!$E332/100</f>
        <v>0</v>
      </c>
      <c r="G96" s="21">
        <f>'Adjust'!F273*'Input'!$F$58*'Input'!$F332/100</f>
        <v>0</v>
      </c>
      <c r="H96" s="21">
        <f>'Adjust'!G273*'Input'!$G332*10</f>
        <v>0</v>
      </c>
      <c r="I96" s="38">
        <f>IF(B96&lt;&gt;0,0.1*D96/B96,"")</f>
        <v>0</v>
      </c>
      <c r="J96" s="46">
        <f>IF(C96&lt;&gt;0,D96/C96,"")</f>
        <v>0</v>
      </c>
      <c r="K96" s="38">
        <f>IF(B96&lt;&gt;0,0.1*E96/B96,0)</f>
        <v>0</v>
      </c>
      <c r="L96" s="21">
        <f>'Adjust'!B273*'Input'!$B332*10</f>
        <v>0</v>
      </c>
      <c r="M96" s="21">
        <f>'Adjust'!C273*'Input'!$C332*10</f>
        <v>0</v>
      </c>
      <c r="N96" s="21">
        <f>'Adjust'!D273*'Input'!$D332*10</f>
        <v>0</v>
      </c>
      <c r="O96" s="40">
        <f>IF(E96&lt;&gt;0,$L96/E96,"")</f>
        <v>0</v>
      </c>
      <c r="P96" s="40">
        <f>IF(E96&lt;&gt;0,$M96/E96,"")</f>
        <v>0</v>
      </c>
      <c r="Q96" s="40">
        <f>IF(E96&lt;&gt;0,$N96/E96,"")</f>
        <v>0</v>
      </c>
      <c r="R96" s="40">
        <f>IF(D96&lt;&gt;0,$F96/D96,"")</f>
        <v>0</v>
      </c>
      <c r="S96" s="40">
        <f>IF(D96&lt;&gt;0,$G96/D96,"")</f>
        <v>0</v>
      </c>
      <c r="T96" s="40">
        <f>IF(D96&lt;&gt;0,$H96/D96,"")</f>
        <v>0</v>
      </c>
      <c r="U96" s="17"/>
    </row>
    <row r="97" spans="1:21">
      <c r="A97" s="4" t="s">
        <v>244</v>
      </c>
      <c r="B97" s="21">
        <f>'Input'!B333+'Input'!C333+'Input'!D333</f>
        <v>0</v>
      </c>
      <c r="C97" s="44">
        <f>'Input'!E333</f>
        <v>0</v>
      </c>
      <c r="D97" s="21">
        <f>0.01*'Input'!F$58*('Adjust'!$E274*'Input'!E333+'Adjust'!$F274*'Input'!F333)+10*('Adjust'!$B274*'Input'!B333+'Adjust'!$C274*'Input'!C333+'Adjust'!$D274*'Input'!D333+'Adjust'!$G274*'Input'!G333)</f>
        <v>0</v>
      </c>
      <c r="E97" s="21">
        <f>10*('Adjust'!$B274*'Input'!B333+'Adjust'!$C274*'Input'!C333+'Adjust'!$D274*'Input'!D333)</f>
        <v>0</v>
      </c>
      <c r="F97" s="21">
        <f>'Adjust'!E274*'Input'!$F$58*'Input'!$E333/100</f>
        <v>0</v>
      </c>
      <c r="G97" s="21">
        <f>'Adjust'!F274*'Input'!$F$58*'Input'!$F333/100</f>
        <v>0</v>
      </c>
      <c r="H97" s="21">
        <f>'Adjust'!G274*'Input'!$G333*10</f>
        <v>0</v>
      </c>
      <c r="I97" s="38">
        <f>IF(B97&lt;&gt;0,0.1*D97/B97,"")</f>
        <v>0</v>
      </c>
      <c r="J97" s="46">
        <f>IF(C97&lt;&gt;0,D97/C97,"")</f>
        <v>0</v>
      </c>
      <c r="K97" s="38">
        <f>IF(B97&lt;&gt;0,0.1*E97/B97,0)</f>
        <v>0</v>
      </c>
      <c r="L97" s="21">
        <f>'Adjust'!B274*'Input'!$B333*10</f>
        <v>0</v>
      </c>
      <c r="M97" s="21">
        <f>'Adjust'!C274*'Input'!$C333*10</f>
        <v>0</v>
      </c>
      <c r="N97" s="21">
        <f>'Adjust'!D274*'Input'!$D333*10</f>
        <v>0</v>
      </c>
      <c r="O97" s="40">
        <f>IF(E97&lt;&gt;0,$L97/E97,"")</f>
        <v>0</v>
      </c>
      <c r="P97" s="40">
        <f>IF(E97&lt;&gt;0,$M97/E97,"")</f>
        <v>0</v>
      </c>
      <c r="Q97" s="40">
        <f>IF(E97&lt;&gt;0,$N97/E97,"")</f>
        <v>0</v>
      </c>
      <c r="R97" s="40">
        <f>IF(D97&lt;&gt;0,$F97/D97,"")</f>
        <v>0</v>
      </c>
      <c r="S97" s="40">
        <f>IF(D97&lt;&gt;0,$G97/D97,"")</f>
        <v>0</v>
      </c>
      <c r="T97" s="40">
        <f>IF(D97&lt;&gt;0,$H97/D97,"")</f>
        <v>0</v>
      </c>
      <c r="U97" s="17"/>
    </row>
    <row r="98" spans="1:21">
      <c r="A98" s="4" t="s">
        <v>245</v>
      </c>
      <c r="B98" s="21">
        <f>'Input'!B334+'Input'!C334+'Input'!D334</f>
        <v>0</v>
      </c>
      <c r="C98" s="44">
        <f>'Input'!E334</f>
        <v>0</v>
      </c>
      <c r="D98" s="21">
        <f>0.01*'Input'!F$58*('Adjust'!$E275*'Input'!E334+'Adjust'!$F275*'Input'!F334)+10*('Adjust'!$B275*'Input'!B334+'Adjust'!$C275*'Input'!C334+'Adjust'!$D275*'Input'!D334+'Adjust'!$G275*'Input'!G334)</f>
        <v>0</v>
      </c>
      <c r="E98" s="21">
        <f>10*('Adjust'!$B275*'Input'!B334+'Adjust'!$C275*'Input'!C334+'Adjust'!$D275*'Input'!D334)</f>
        <v>0</v>
      </c>
      <c r="F98" s="21">
        <f>'Adjust'!E275*'Input'!$F$58*'Input'!$E334/100</f>
        <v>0</v>
      </c>
      <c r="G98" s="21">
        <f>'Adjust'!F275*'Input'!$F$58*'Input'!$F334/100</f>
        <v>0</v>
      </c>
      <c r="H98" s="21">
        <f>'Adjust'!G275*'Input'!$G334*10</f>
        <v>0</v>
      </c>
      <c r="I98" s="38">
        <f>IF(B98&lt;&gt;0,0.1*D98/B98,"")</f>
        <v>0</v>
      </c>
      <c r="J98" s="46">
        <f>IF(C98&lt;&gt;0,D98/C98,"")</f>
        <v>0</v>
      </c>
      <c r="K98" s="38">
        <f>IF(B98&lt;&gt;0,0.1*E98/B98,0)</f>
        <v>0</v>
      </c>
      <c r="L98" s="21">
        <f>'Adjust'!B275*'Input'!$B334*10</f>
        <v>0</v>
      </c>
      <c r="M98" s="21">
        <f>'Adjust'!C275*'Input'!$C334*10</f>
        <v>0</v>
      </c>
      <c r="N98" s="21">
        <f>'Adjust'!D275*'Input'!$D334*10</f>
        <v>0</v>
      </c>
      <c r="O98" s="40">
        <f>IF(E98&lt;&gt;0,$L98/E98,"")</f>
        <v>0</v>
      </c>
      <c r="P98" s="40">
        <f>IF(E98&lt;&gt;0,$M98/E98,"")</f>
        <v>0</v>
      </c>
      <c r="Q98" s="40">
        <f>IF(E98&lt;&gt;0,$N98/E98,"")</f>
        <v>0</v>
      </c>
      <c r="R98" s="40">
        <f>IF(D98&lt;&gt;0,$F98/D98,"")</f>
        <v>0</v>
      </c>
      <c r="S98" s="40">
        <f>IF(D98&lt;&gt;0,$G98/D98,"")</f>
        <v>0</v>
      </c>
      <c r="T98" s="40">
        <f>IF(D98&lt;&gt;0,$H98/D98,"")</f>
        <v>0</v>
      </c>
      <c r="U98" s="17"/>
    </row>
    <row r="99" spans="1:21">
      <c r="A99" s="29" t="s">
        <v>246</v>
      </c>
      <c r="U99" s="17"/>
    </row>
    <row r="100" spans="1:21">
      <c r="A100" s="4" t="s">
        <v>247</v>
      </c>
      <c r="B100" s="21">
        <f>'Input'!B336+'Input'!C336+'Input'!D336</f>
        <v>0</v>
      </c>
      <c r="C100" s="44">
        <f>'Input'!E336</f>
        <v>0</v>
      </c>
      <c r="D100" s="21">
        <f>0.01*'Input'!F$58*('Adjust'!$E277*'Input'!E336+'Adjust'!$F277*'Input'!F336)+10*('Adjust'!$B277*'Input'!B336+'Adjust'!$C277*'Input'!C336+'Adjust'!$D277*'Input'!D336+'Adjust'!$G277*'Input'!G336)</f>
        <v>0</v>
      </c>
      <c r="E100" s="21">
        <f>10*('Adjust'!$B277*'Input'!B336+'Adjust'!$C277*'Input'!C336+'Adjust'!$D277*'Input'!D336)</f>
        <v>0</v>
      </c>
      <c r="F100" s="21">
        <f>'Adjust'!E277*'Input'!$F$58*'Input'!$E336/100</f>
        <v>0</v>
      </c>
      <c r="G100" s="21">
        <f>'Adjust'!F277*'Input'!$F$58*'Input'!$F336/100</f>
        <v>0</v>
      </c>
      <c r="H100" s="21">
        <f>'Adjust'!G277*'Input'!$G336*10</f>
        <v>0</v>
      </c>
      <c r="I100" s="38">
        <f>IF(B100&lt;&gt;0,0.1*D100/B100,"")</f>
        <v>0</v>
      </c>
      <c r="J100" s="46">
        <f>IF(C100&lt;&gt;0,D100/C100,"")</f>
        <v>0</v>
      </c>
      <c r="K100" s="38">
        <f>IF(B100&lt;&gt;0,0.1*E100/B100,0)</f>
        <v>0</v>
      </c>
      <c r="L100" s="21">
        <f>'Adjust'!B277*'Input'!$B336*10</f>
        <v>0</v>
      </c>
      <c r="M100" s="21">
        <f>'Adjust'!C277*'Input'!$C336*10</f>
        <v>0</v>
      </c>
      <c r="N100" s="21">
        <f>'Adjust'!D277*'Input'!$D336*10</f>
        <v>0</v>
      </c>
      <c r="O100" s="40">
        <f>IF(E100&lt;&gt;0,$L100/E100,"")</f>
        <v>0</v>
      </c>
      <c r="P100" s="40">
        <f>IF(E100&lt;&gt;0,$M100/E100,"")</f>
        <v>0</v>
      </c>
      <c r="Q100" s="40">
        <f>IF(E100&lt;&gt;0,$N100/E100,"")</f>
        <v>0</v>
      </c>
      <c r="R100" s="40">
        <f>IF(D100&lt;&gt;0,$F100/D100,"")</f>
        <v>0</v>
      </c>
      <c r="S100" s="40">
        <f>IF(D100&lt;&gt;0,$G100/D100,"")</f>
        <v>0</v>
      </c>
      <c r="T100" s="40">
        <f>IF(D100&lt;&gt;0,$H100/D100,"")</f>
        <v>0</v>
      </c>
      <c r="U100" s="17"/>
    </row>
    <row r="101" spans="1:21">
      <c r="A101" s="4" t="s">
        <v>248</v>
      </c>
      <c r="B101" s="21">
        <f>'Input'!B337+'Input'!C337+'Input'!D337</f>
        <v>0</v>
      </c>
      <c r="C101" s="44">
        <f>'Input'!E337</f>
        <v>0</v>
      </c>
      <c r="D101" s="21">
        <f>0.01*'Input'!F$58*('Adjust'!$E278*'Input'!E337+'Adjust'!$F278*'Input'!F337)+10*('Adjust'!$B278*'Input'!B337+'Adjust'!$C278*'Input'!C337+'Adjust'!$D278*'Input'!D337+'Adjust'!$G278*'Input'!G337)</f>
        <v>0</v>
      </c>
      <c r="E101" s="21">
        <f>10*('Adjust'!$B278*'Input'!B337+'Adjust'!$C278*'Input'!C337+'Adjust'!$D278*'Input'!D337)</f>
        <v>0</v>
      </c>
      <c r="F101" s="21">
        <f>'Adjust'!E278*'Input'!$F$58*'Input'!$E337/100</f>
        <v>0</v>
      </c>
      <c r="G101" s="21">
        <f>'Adjust'!F278*'Input'!$F$58*'Input'!$F337/100</f>
        <v>0</v>
      </c>
      <c r="H101" s="21">
        <f>'Adjust'!G278*'Input'!$G337*10</f>
        <v>0</v>
      </c>
      <c r="I101" s="38">
        <f>IF(B101&lt;&gt;0,0.1*D101/B101,"")</f>
        <v>0</v>
      </c>
      <c r="J101" s="46">
        <f>IF(C101&lt;&gt;0,D101/C101,"")</f>
        <v>0</v>
      </c>
      <c r="K101" s="38">
        <f>IF(B101&lt;&gt;0,0.1*E101/B101,0)</f>
        <v>0</v>
      </c>
      <c r="L101" s="21">
        <f>'Adjust'!B278*'Input'!$B337*10</f>
        <v>0</v>
      </c>
      <c r="M101" s="21">
        <f>'Adjust'!C278*'Input'!$C337*10</f>
        <v>0</v>
      </c>
      <c r="N101" s="21">
        <f>'Adjust'!D278*'Input'!$D337*10</f>
        <v>0</v>
      </c>
      <c r="O101" s="40">
        <f>IF(E101&lt;&gt;0,$L101/E101,"")</f>
        <v>0</v>
      </c>
      <c r="P101" s="40">
        <f>IF(E101&lt;&gt;0,$M101/E101,"")</f>
        <v>0</v>
      </c>
      <c r="Q101" s="40">
        <f>IF(E101&lt;&gt;0,$N101/E101,"")</f>
        <v>0</v>
      </c>
      <c r="R101" s="40">
        <f>IF(D101&lt;&gt;0,$F101/D101,"")</f>
        <v>0</v>
      </c>
      <c r="S101" s="40">
        <f>IF(D101&lt;&gt;0,$G101/D101,"")</f>
        <v>0</v>
      </c>
      <c r="T101" s="40">
        <f>IF(D101&lt;&gt;0,$H101/D101,"")</f>
        <v>0</v>
      </c>
      <c r="U101" s="17"/>
    </row>
    <row r="102" spans="1:21">
      <c r="A102" s="4" t="s">
        <v>249</v>
      </c>
      <c r="B102" s="21">
        <f>'Input'!B338+'Input'!C338+'Input'!D338</f>
        <v>0</v>
      </c>
      <c r="C102" s="44">
        <f>'Input'!E338</f>
        <v>0</v>
      </c>
      <c r="D102" s="21">
        <f>0.01*'Input'!F$58*('Adjust'!$E279*'Input'!E338+'Adjust'!$F279*'Input'!F338)+10*('Adjust'!$B279*'Input'!B338+'Adjust'!$C279*'Input'!C338+'Adjust'!$D279*'Input'!D338+'Adjust'!$G279*'Input'!G338)</f>
        <v>0</v>
      </c>
      <c r="E102" s="21">
        <f>10*('Adjust'!$B279*'Input'!B338+'Adjust'!$C279*'Input'!C338+'Adjust'!$D279*'Input'!D338)</f>
        <v>0</v>
      </c>
      <c r="F102" s="21">
        <f>'Adjust'!E279*'Input'!$F$58*'Input'!$E338/100</f>
        <v>0</v>
      </c>
      <c r="G102" s="21">
        <f>'Adjust'!F279*'Input'!$F$58*'Input'!$F338/100</f>
        <v>0</v>
      </c>
      <c r="H102" s="21">
        <f>'Adjust'!G279*'Input'!$G338*10</f>
        <v>0</v>
      </c>
      <c r="I102" s="38">
        <f>IF(B102&lt;&gt;0,0.1*D102/B102,"")</f>
        <v>0</v>
      </c>
      <c r="J102" s="46">
        <f>IF(C102&lt;&gt;0,D102/C102,"")</f>
        <v>0</v>
      </c>
      <c r="K102" s="38">
        <f>IF(B102&lt;&gt;0,0.1*E102/B102,0)</f>
        <v>0</v>
      </c>
      <c r="L102" s="21">
        <f>'Adjust'!B279*'Input'!$B338*10</f>
        <v>0</v>
      </c>
      <c r="M102" s="21">
        <f>'Adjust'!C279*'Input'!$C338*10</f>
        <v>0</v>
      </c>
      <c r="N102" s="21">
        <f>'Adjust'!D279*'Input'!$D338*10</f>
        <v>0</v>
      </c>
      <c r="O102" s="40">
        <f>IF(E102&lt;&gt;0,$L102/E102,"")</f>
        <v>0</v>
      </c>
      <c r="P102" s="40">
        <f>IF(E102&lt;&gt;0,$M102/E102,"")</f>
        <v>0</v>
      </c>
      <c r="Q102" s="40">
        <f>IF(E102&lt;&gt;0,$N102/E102,"")</f>
        <v>0</v>
      </c>
      <c r="R102" s="40">
        <f>IF(D102&lt;&gt;0,$F102/D102,"")</f>
        <v>0</v>
      </c>
      <c r="S102" s="40">
        <f>IF(D102&lt;&gt;0,$G102/D102,"")</f>
        <v>0</v>
      </c>
      <c r="T102" s="40">
        <f>IF(D102&lt;&gt;0,$H102/D102,"")</f>
        <v>0</v>
      </c>
      <c r="U102" s="17"/>
    </row>
    <row r="103" spans="1:21">
      <c r="A103" s="29" t="s">
        <v>250</v>
      </c>
      <c r="U103" s="17"/>
    </row>
    <row r="104" spans="1:21">
      <c r="A104" s="4" t="s">
        <v>251</v>
      </c>
      <c r="B104" s="21">
        <f>'Input'!B340+'Input'!C340+'Input'!D340</f>
        <v>0</v>
      </c>
      <c r="C104" s="44">
        <f>'Input'!E340</f>
        <v>0</v>
      </c>
      <c r="D104" s="21">
        <f>0.01*'Input'!F$58*('Adjust'!$E281*'Input'!E340+'Adjust'!$F281*'Input'!F340)+10*('Adjust'!$B281*'Input'!B340+'Adjust'!$C281*'Input'!C340+'Adjust'!$D281*'Input'!D340+'Adjust'!$G281*'Input'!G340)</f>
        <v>0</v>
      </c>
      <c r="E104" s="21">
        <f>10*('Adjust'!$B281*'Input'!B340+'Adjust'!$C281*'Input'!C340+'Adjust'!$D281*'Input'!D340)</f>
        <v>0</v>
      </c>
      <c r="F104" s="21">
        <f>'Adjust'!E281*'Input'!$F$58*'Input'!$E340/100</f>
        <v>0</v>
      </c>
      <c r="G104" s="21">
        <f>'Adjust'!F281*'Input'!$F$58*'Input'!$F340/100</f>
        <v>0</v>
      </c>
      <c r="H104" s="21">
        <f>'Adjust'!G281*'Input'!$G340*10</f>
        <v>0</v>
      </c>
      <c r="I104" s="38">
        <f>IF(B104&lt;&gt;0,0.1*D104/B104,"")</f>
        <v>0</v>
      </c>
      <c r="J104" s="46">
        <f>IF(C104&lt;&gt;0,D104/C104,"")</f>
        <v>0</v>
      </c>
      <c r="K104" s="38">
        <f>IF(B104&lt;&gt;0,0.1*E104/B104,0)</f>
        <v>0</v>
      </c>
      <c r="L104" s="21">
        <f>'Adjust'!B281*'Input'!$B340*10</f>
        <v>0</v>
      </c>
      <c r="M104" s="21">
        <f>'Adjust'!C281*'Input'!$C340*10</f>
        <v>0</v>
      </c>
      <c r="N104" s="21">
        <f>'Adjust'!D281*'Input'!$D340*10</f>
        <v>0</v>
      </c>
      <c r="O104" s="40">
        <f>IF(E104&lt;&gt;0,$L104/E104,"")</f>
        <v>0</v>
      </c>
      <c r="P104" s="40">
        <f>IF(E104&lt;&gt;0,$M104/E104,"")</f>
        <v>0</v>
      </c>
      <c r="Q104" s="40">
        <f>IF(E104&lt;&gt;0,$N104/E104,"")</f>
        <v>0</v>
      </c>
      <c r="R104" s="40">
        <f>IF(D104&lt;&gt;0,$F104/D104,"")</f>
        <v>0</v>
      </c>
      <c r="S104" s="40">
        <f>IF(D104&lt;&gt;0,$G104/D104,"")</f>
        <v>0</v>
      </c>
      <c r="T104" s="40">
        <f>IF(D104&lt;&gt;0,$H104/D104,"")</f>
        <v>0</v>
      </c>
      <c r="U104" s="17"/>
    </row>
    <row r="105" spans="1:21">
      <c r="A105" s="4" t="s">
        <v>252</v>
      </c>
      <c r="B105" s="21">
        <f>'Input'!B341+'Input'!C341+'Input'!D341</f>
        <v>0</v>
      </c>
      <c r="C105" s="44">
        <f>'Input'!E341</f>
        <v>0</v>
      </c>
      <c r="D105" s="21">
        <f>0.01*'Input'!F$58*('Adjust'!$E282*'Input'!E341+'Adjust'!$F282*'Input'!F341)+10*('Adjust'!$B282*'Input'!B341+'Adjust'!$C282*'Input'!C341+'Adjust'!$D282*'Input'!D341+'Adjust'!$G282*'Input'!G341)</f>
        <v>0</v>
      </c>
      <c r="E105" s="21">
        <f>10*('Adjust'!$B282*'Input'!B341+'Adjust'!$C282*'Input'!C341+'Adjust'!$D282*'Input'!D341)</f>
        <v>0</v>
      </c>
      <c r="F105" s="21">
        <f>'Adjust'!E282*'Input'!$F$58*'Input'!$E341/100</f>
        <v>0</v>
      </c>
      <c r="G105" s="21">
        <f>'Adjust'!F282*'Input'!$F$58*'Input'!$F341/100</f>
        <v>0</v>
      </c>
      <c r="H105" s="21">
        <f>'Adjust'!G282*'Input'!$G341*10</f>
        <v>0</v>
      </c>
      <c r="I105" s="38">
        <f>IF(B105&lt;&gt;0,0.1*D105/B105,"")</f>
        <v>0</v>
      </c>
      <c r="J105" s="46">
        <f>IF(C105&lt;&gt;0,D105/C105,"")</f>
        <v>0</v>
      </c>
      <c r="K105" s="38">
        <f>IF(B105&lt;&gt;0,0.1*E105/B105,0)</f>
        <v>0</v>
      </c>
      <c r="L105" s="21">
        <f>'Adjust'!B282*'Input'!$B341*10</f>
        <v>0</v>
      </c>
      <c r="M105" s="21">
        <f>'Adjust'!C282*'Input'!$C341*10</f>
        <v>0</v>
      </c>
      <c r="N105" s="21">
        <f>'Adjust'!D282*'Input'!$D341*10</f>
        <v>0</v>
      </c>
      <c r="O105" s="40">
        <f>IF(E105&lt;&gt;0,$L105/E105,"")</f>
        <v>0</v>
      </c>
      <c r="P105" s="40">
        <f>IF(E105&lt;&gt;0,$M105/E105,"")</f>
        <v>0</v>
      </c>
      <c r="Q105" s="40">
        <f>IF(E105&lt;&gt;0,$N105/E105,"")</f>
        <v>0</v>
      </c>
      <c r="R105" s="40">
        <f>IF(D105&lt;&gt;0,$F105/D105,"")</f>
        <v>0</v>
      </c>
      <c r="S105" s="40">
        <f>IF(D105&lt;&gt;0,$G105/D105,"")</f>
        <v>0</v>
      </c>
      <c r="T105" s="40">
        <f>IF(D105&lt;&gt;0,$H105/D105,"")</f>
        <v>0</v>
      </c>
      <c r="U105" s="17"/>
    </row>
    <row r="106" spans="1:21">
      <c r="A106" s="4" t="s">
        <v>253</v>
      </c>
      <c r="B106" s="21">
        <f>'Input'!B342+'Input'!C342+'Input'!D342</f>
        <v>0</v>
      </c>
      <c r="C106" s="44">
        <f>'Input'!E342</f>
        <v>0</v>
      </c>
      <c r="D106" s="21">
        <f>0.01*'Input'!F$58*('Adjust'!$E283*'Input'!E342+'Adjust'!$F283*'Input'!F342)+10*('Adjust'!$B283*'Input'!B342+'Adjust'!$C283*'Input'!C342+'Adjust'!$D283*'Input'!D342+'Adjust'!$G283*'Input'!G342)</f>
        <v>0</v>
      </c>
      <c r="E106" s="21">
        <f>10*('Adjust'!$B283*'Input'!B342+'Adjust'!$C283*'Input'!C342+'Adjust'!$D283*'Input'!D342)</f>
        <v>0</v>
      </c>
      <c r="F106" s="21">
        <f>'Adjust'!E283*'Input'!$F$58*'Input'!$E342/100</f>
        <v>0</v>
      </c>
      <c r="G106" s="21">
        <f>'Adjust'!F283*'Input'!$F$58*'Input'!$F342/100</f>
        <v>0</v>
      </c>
      <c r="H106" s="21">
        <f>'Adjust'!G283*'Input'!$G342*10</f>
        <v>0</v>
      </c>
      <c r="I106" s="38">
        <f>IF(B106&lt;&gt;0,0.1*D106/B106,"")</f>
        <v>0</v>
      </c>
      <c r="J106" s="46">
        <f>IF(C106&lt;&gt;0,D106/C106,"")</f>
        <v>0</v>
      </c>
      <c r="K106" s="38">
        <f>IF(B106&lt;&gt;0,0.1*E106/B106,0)</f>
        <v>0</v>
      </c>
      <c r="L106" s="21">
        <f>'Adjust'!B283*'Input'!$B342*10</f>
        <v>0</v>
      </c>
      <c r="M106" s="21">
        <f>'Adjust'!C283*'Input'!$C342*10</f>
        <v>0</v>
      </c>
      <c r="N106" s="21">
        <f>'Adjust'!D283*'Input'!$D342*10</f>
        <v>0</v>
      </c>
      <c r="O106" s="40">
        <f>IF(E106&lt;&gt;0,$L106/E106,"")</f>
        <v>0</v>
      </c>
      <c r="P106" s="40">
        <f>IF(E106&lt;&gt;0,$M106/E106,"")</f>
        <v>0</v>
      </c>
      <c r="Q106" s="40">
        <f>IF(E106&lt;&gt;0,$N106/E106,"")</f>
        <v>0</v>
      </c>
      <c r="R106" s="40">
        <f>IF(D106&lt;&gt;0,$F106/D106,"")</f>
        <v>0</v>
      </c>
      <c r="S106" s="40">
        <f>IF(D106&lt;&gt;0,$G106/D106,"")</f>
        <v>0</v>
      </c>
      <c r="T106" s="40">
        <f>IF(D106&lt;&gt;0,$H106/D106,"")</f>
        <v>0</v>
      </c>
      <c r="U106" s="17"/>
    </row>
    <row r="107" spans="1:21">
      <c r="A107" s="29" t="s">
        <v>254</v>
      </c>
      <c r="U107" s="17"/>
    </row>
    <row r="108" spans="1:21">
      <c r="A108" s="4" t="s">
        <v>255</v>
      </c>
      <c r="B108" s="21">
        <f>'Input'!B344+'Input'!C344+'Input'!D344</f>
        <v>0</v>
      </c>
      <c r="C108" s="44">
        <f>'Input'!E344</f>
        <v>0</v>
      </c>
      <c r="D108" s="21">
        <f>0.01*'Input'!F$58*('Adjust'!$E285*'Input'!E344+'Adjust'!$F285*'Input'!F344)+10*('Adjust'!$B285*'Input'!B344+'Adjust'!$C285*'Input'!C344+'Adjust'!$D285*'Input'!D344+'Adjust'!$G285*'Input'!G344)</f>
        <v>0</v>
      </c>
      <c r="E108" s="21">
        <f>10*('Adjust'!$B285*'Input'!B344+'Adjust'!$C285*'Input'!C344+'Adjust'!$D285*'Input'!D344)</f>
        <v>0</v>
      </c>
      <c r="F108" s="21">
        <f>'Adjust'!E285*'Input'!$F$58*'Input'!$E344/100</f>
        <v>0</v>
      </c>
      <c r="G108" s="21">
        <f>'Adjust'!F285*'Input'!$F$58*'Input'!$F344/100</f>
        <v>0</v>
      </c>
      <c r="H108" s="21">
        <f>'Adjust'!G285*'Input'!$G344*10</f>
        <v>0</v>
      </c>
      <c r="I108" s="38">
        <f>IF(B108&lt;&gt;0,0.1*D108/B108,"")</f>
        <v>0</v>
      </c>
      <c r="J108" s="46">
        <f>IF(C108&lt;&gt;0,D108/C108,"")</f>
        <v>0</v>
      </c>
      <c r="K108" s="38">
        <f>IF(B108&lt;&gt;0,0.1*E108/B108,0)</f>
        <v>0</v>
      </c>
      <c r="L108" s="21">
        <f>'Adjust'!B285*'Input'!$B344*10</f>
        <v>0</v>
      </c>
      <c r="M108" s="21">
        <f>'Adjust'!C285*'Input'!$C344*10</f>
        <v>0</v>
      </c>
      <c r="N108" s="21">
        <f>'Adjust'!D285*'Input'!$D344*10</f>
        <v>0</v>
      </c>
      <c r="O108" s="40">
        <f>IF(E108&lt;&gt;0,$L108/E108,"")</f>
        <v>0</v>
      </c>
      <c r="P108" s="40">
        <f>IF(E108&lt;&gt;0,$M108/E108,"")</f>
        <v>0</v>
      </c>
      <c r="Q108" s="40">
        <f>IF(E108&lt;&gt;0,$N108/E108,"")</f>
        <v>0</v>
      </c>
      <c r="R108" s="40">
        <f>IF(D108&lt;&gt;0,$F108/D108,"")</f>
        <v>0</v>
      </c>
      <c r="S108" s="40">
        <f>IF(D108&lt;&gt;0,$G108/D108,"")</f>
        <v>0</v>
      </c>
      <c r="T108" s="40">
        <f>IF(D108&lt;&gt;0,$H108/D108,"")</f>
        <v>0</v>
      </c>
      <c r="U108" s="17"/>
    </row>
    <row r="109" spans="1:21">
      <c r="A109" s="4" t="s">
        <v>256</v>
      </c>
      <c r="B109" s="21">
        <f>'Input'!B345+'Input'!C345+'Input'!D345</f>
        <v>0</v>
      </c>
      <c r="C109" s="44">
        <f>'Input'!E345</f>
        <v>0</v>
      </c>
      <c r="D109" s="21">
        <f>0.01*'Input'!F$58*('Adjust'!$E286*'Input'!E345+'Adjust'!$F286*'Input'!F345)+10*('Adjust'!$B286*'Input'!B345+'Adjust'!$C286*'Input'!C345+'Adjust'!$D286*'Input'!D345+'Adjust'!$G286*'Input'!G345)</f>
        <v>0</v>
      </c>
      <c r="E109" s="21">
        <f>10*('Adjust'!$B286*'Input'!B345+'Adjust'!$C286*'Input'!C345+'Adjust'!$D286*'Input'!D345)</f>
        <v>0</v>
      </c>
      <c r="F109" s="21">
        <f>'Adjust'!E286*'Input'!$F$58*'Input'!$E345/100</f>
        <v>0</v>
      </c>
      <c r="G109" s="21">
        <f>'Adjust'!F286*'Input'!$F$58*'Input'!$F345/100</f>
        <v>0</v>
      </c>
      <c r="H109" s="21">
        <f>'Adjust'!G286*'Input'!$G345*10</f>
        <v>0</v>
      </c>
      <c r="I109" s="38">
        <f>IF(B109&lt;&gt;0,0.1*D109/B109,"")</f>
        <v>0</v>
      </c>
      <c r="J109" s="46">
        <f>IF(C109&lt;&gt;0,D109/C109,"")</f>
        <v>0</v>
      </c>
      <c r="K109" s="38">
        <f>IF(B109&lt;&gt;0,0.1*E109/B109,0)</f>
        <v>0</v>
      </c>
      <c r="L109" s="21">
        <f>'Adjust'!B286*'Input'!$B345*10</f>
        <v>0</v>
      </c>
      <c r="M109" s="21">
        <f>'Adjust'!C286*'Input'!$C345*10</f>
        <v>0</v>
      </c>
      <c r="N109" s="21">
        <f>'Adjust'!D286*'Input'!$D345*10</f>
        <v>0</v>
      </c>
      <c r="O109" s="40">
        <f>IF(E109&lt;&gt;0,$L109/E109,"")</f>
        <v>0</v>
      </c>
      <c r="P109" s="40">
        <f>IF(E109&lt;&gt;0,$M109/E109,"")</f>
        <v>0</v>
      </c>
      <c r="Q109" s="40">
        <f>IF(E109&lt;&gt;0,$N109/E109,"")</f>
        <v>0</v>
      </c>
      <c r="R109" s="40">
        <f>IF(D109&lt;&gt;0,$F109/D109,"")</f>
        <v>0</v>
      </c>
      <c r="S109" s="40">
        <f>IF(D109&lt;&gt;0,$G109/D109,"")</f>
        <v>0</v>
      </c>
      <c r="T109" s="40">
        <f>IF(D109&lt;&gt;0,$H109/D109,"")</f>
        <v>0</v>
      </c>
      <c r="U109" s="17"/>
    </row>
    <row r="110" spans="1:21">
      <c r="A110" s="4" t="s">
        <v>257</v>
      </c>
      <c r="B110" s="21">
        <f>'Input'!B346+'Input'!C346+'Input'!D346</f>
        <v>0</v>
      </c>
      <c r="C110" s="44">
        <f>'Input'!E346</f>
        <v>0</v>
      </c>
      <c r="D110" s="21">
        <f>0.01*'Input'!F$58*('Adjust'!$E287*'Input'!E346+'Adjust'!$F287*'Input'!F346)+10*('Adjust'!$B287*'Input'!B346+'Adjust'!$C287*'Input'!C346+'Adjust'!$D287*'Input'!D346+'Adjust'!$G287*'Input'!G346)</f>
        <v>0</v>
      </c>
      <c r="E110" s="21">
        <f>10*('Adjust'!$B287*'Input'!B346+'Adjust'!$C287*'Input'!C346+'Adjust'!$D287*'Input'!D346)</f>
        <v>0</v>
      </c>
      <c r="F110" s="21">
        <f>'Adjust'!E287*'Input'!$F$58*'Input'!$E346/100</f>
        <v>0</v>
      </c>
      <c r="G110" s="21">
        <f>'Adjust'!F287*'Input'!$F$58*'Input'!$F346/100</f>
        <v>0</v>
      </c>
      <c r="H110" s="21">
        <f>'Adjust'!G287*'Input'!$G346*10</f>
        <v>0</v>
      </c>
      <c r="I110" s="38">
        <f>IF(B110&lt;&gt;0,0.1*D110/B110,"")</f>
        <v>0</v>
      </c>
      <c r="J110" s="46">
        <f>IF(C110&lt;&gt;0,D110/C110,"")</f>
        <v>0</v>
      </c>
      <c r="K110" s="38">
        <f>IF(B110&lt;&gt;0,0.1*E110/B110,0)</f>
        <v>0</v>
      </c>
      <c r="L110" s="21">
        <f>'Adjust'!B287*'Input'!$B346*10</f>
        <v>0</v>
      </c>
      <c r="M110" s="21">
        <f>'Adjust'!C287*'Input'!$C346*10</f>
        <v>0</v>
      </c>
      <c r="N110" s="21">
        <f>'Adjust'!D287*'Input'!$D346*10</f>
        <v>0</v>
      </c>
      <c r="O110" s="40">
        <f>IF(E110&lt;&gt;0,$L110/E110,"")</f>
        <v>0</v>
      </c>
      <c r="P110" s="40">
        <f>IF(E110&lt;&gt;0,$M110/E110,"")</f>
        <v>0</v>
      </c>
      <c r="Q110" s="40">
        <f>IF(E110&lt;&gt;0,$N110/E110,"")</f>
        <v>0</v>
      </c>
      <c r="R110" s="40">
        <f>IF(D110&lt;&gt;0,$F110/D110,"")</f>
        <v>0</v>
      </c>
      <c r="S110" s="40">
        <f>IF(D110&lt;&gt;0,$G110/D110,"")</f>
        <v>0</v>
      </c>
      <c r="T110" s="40">
        <f>IF(D110&lt;&gt;0,$H110/D110,"")</f>
        <v>0</v>
      </c>
      <c r="U110" s="17"/>
    </row>
    <row r="111" spans="1:21">
      <c r="A111" s="29" t="s">
        <v>258</v>
      </c>
      <c r="U111" s="17"/>
    </row>
    <row r="112" spans="1:21">
      <c r="A112" s="4" t="s">
        <v>259</v>
      </c>
      <c r="B112" s="21">
        <f>'Input'!B348+'Input'!C348+'Input'!D348</f>
        <v>0</v>
      </c>
      <c r="C112" s="44">
        <f>'Input'!E348</f>
        <v>0</v>
      </c>
      <c r="D112" s="21">
        <f>0.01*'Input'!F$58*('Adjust'!$E289*'Input'!E348+'Adjust'!$F289*'Input'!F348)+10*('Adjust'!$B289*'Input'!B348+'Adjust'!$C289*'Input'!C348+'Adjust'!$D289*'Input'!D348+'Adjust'!$G289*'Input'!G348)</f>
        <v>0</v>
      </c>
      <c r="E112" s="21">
        <f>10*('Adjust'!$B289*'Input'!B348+'Adjust'!$C289*'Input'!C348+'Adjust'!$D289*'Input'!D348)</f>
        <v>0</v>
      </c>
      <c r="F112" s="21">
        <f>'Adjust'!E289*'Input'!$F$58*'Input'!$E348/100</f>
        <v>0</v>
      </c>
      <c r="G112" s="21">
        <f>'Adjust'!F289*'Input'!$F$58*'Input'!$F348/100</f>
        <v>0</v>
      </c>
      <c r="H112" s="21">
        <f>'Adjust'!G289*'Input'!$G348*10</f>
        <v>0</v>
      </c>
      <c r="I112" s="38">
        <f>IF(B112&lt;&gt;0,0.1*D112/B112,"")</f>
        <v>0</v>
      </c>
      <c r="J112" s="46">
        <f>IF(C112&lt;&gt;0,D112/C112,"")</f>
        <v>0</v>
      </c>
      <c r="K112" s="38">
        <f>IF(B112&lt;&gt;0,0.1*E112/B112,0)</f>
        <v>0</v>
      </c>
      <c r="L112" s="21">
        <f>'Adjust'!B289*'Input'!$B348*10</f>
        <v>0</v>
      </c>
      <c r="M112" s="21">
        <f>'Adjust'!C289*'Input'!$C348*10</f>
        <v>0</v>
      </c>
      <c r="N112" s="21">
        <f>'Adjust'!D289*'Input'!$D348*10</f>
        <v>0</v>
      </c>
      <c r="O112" s="40">
        <f>IF(E112&lt;&gt;0,$L112/E112,"")</f>
        <v>0</v>
      </c>
      <c r="P112" s="40">
        <f>IF(E112&lt;&gt;0,$M112/E112,"")</f>
        <v>0</v>
      </c>
      <c r="Q112" s="40">
        <f>IF(E112&lt;&gt;0,$N112/E112,"")</f>
        <v>0</v>
      </c>
      <c r="R112" s="40">
        <f>IF(D112&lt;&gt;0,$F112/D112,"")</f>
        <v>0</v>
      </c>
      <c r="S112" s="40">
        <f>IF(D112&lt;&gt;0,$G112/D112,"")</f>
        <v>0</v>
      </c>
      <c r="T112" s="40">
        <f>IF(D112&lt;&gt;0,$H112/D112,"")</f>
        <v>0</v>
      </c>
      <c r="U112" s="17"/>
    </row>
    <row r="113" spans="1:21">
      <c r="A113" s="4" t="s">
        <v>260</v>
      </c>
      <c r="B113" s="21">
        <f>'Input'!B349+'Input'!C349+'Input'!D349</f>
        <v>0</v>
      </c>
      <c r="C113" s="44">
        <f>'Input'!E349</f>
        <v>0</v>
      </c>
      <c r="D113" s="21">
        <f>0.01*'Input'!F$58*('Adjust'!$E290*'Input'!E349+'Adjust'!$F290*'Input'!F349)+10*('Adjust'!$B290*'Input'!B349+'Adjust'!$C290*'Input'!C349+'Adjust'!$D290*'Input'!D349+'Adjust'!$G290*'Input'!G349)</f>
        <v>0</v>
      </c>
      <c r="E113" s="21">
        <f>10*('Adjust'!$B290*'Input'!B349+'Adjust'!$C290*'Input'!C349+'Adjust'!$D290*'Input'!D349)</f>
        <v>0</v>
      </c>
      <c r="F113" s="21">
        <f>'Adjust'!E290*'Input'!$F$58*'Input'!$E349/100</f>
        <v>0</v>
      </c>
      <c r="G113" s="21">
        <f>'Adjust'!F290*'Input'!$F$58*'Input'!$F349/100</f>
        <v>0</v>
      </c>
      <c r="H113" s="21">
        <f>'Adjust'!G290*'Input'!$G349*10</f>
        <v>0</v>
      </c>
      <c r="I113" s="38">
        <f>IF(B113&lt;&gt;0,0.1*D113/B113,"")</f>
        <v>0</v>
      </c>
      <c r="J113" s="46">
        <f>IF(C113&lt;&gt;0,D113/C113,"")</f>
        <v>0</v>
      </c>
      <c r="K113" s="38">
        <f>IF(B113&lt;&gt;0,0.1*E113/B113,0)</f>
        <v>0</v>
      </c>
      <c r="L113" s="21">
        <f>'Adjust'!B290*'Input'!$B349*10</f>
        <v>0</v>
      </c>
      <c r="M113" s="21">
        <f>'Adjust'!C290*'Input'!$C349*10</f>
        <v>0</v>
      </c>
      <c r="N113" s="21">
        <f>'Adjust'!D290*'Input'!$D349*10</f>
        <v>0</v>
      </c>
      <c r="O113" s="40">
        <f>IF(E113&lt;&gt;0,$L113/E113,"")</f>
        <v>0</v>
      </c>
      <c r="P113" s="40">
        <f>IF(E113&lt;&gt;0,$M113/E113,"")</f>
        <v>0</v>
      </c>
      <c r="Q113" s="40">
        <f>IF(E113&lt;&gt;0,$N113/E113,"")</f>
        <v>0</v>
      </c>
      <c r="R113" s="40">
        <f>IF(D113&lt;&gt;0,$F113/D113,"")</f>
        <v>0</v>
      </c>
      <c r="S113" s="40">
        <f>IF(D113&lt;&gt;0,$G113/D113,"")</f>
        <v>0</v>
      </c>
      <c r="T113" s="40">
        <f>IF(D113&lt;&gt;0,$H113/D113,"")</f>
        <v>0</v>
      </c>
      <c r="U113" s="17"/>
    </row>
    <row r="114" spans="1:21">
      <c r="A114" s="4" t="s">
        <v>261</v>
      </c>
      <c r="B114" s="21">
        <f>'Input'!B350+'Input'!C350+'Input'!D350</f>
        <v>0</v>
      </c>
      <c r="C114" s="44">
        <f>'Input'!E350</f>
        <v>0</v>
      </c>
      <c r="D114" s="21">
        <f>0.01*'Input'!F$58*('Adjust'!$E291*'Input'!E350+'Adjust'!$F291*'Input'!F350)+10*('Adjust'!$B291*'Input'!B350+'Adjust'!$C291*'Input'!C350+'Adjust'!$D291*'Input'!D350+'Adjust'!$G291*'Input'!G350)</f>
        <v>0</v>
      </c>
      <c r="E114" s="21">
        <f>10*('Adjust'!$B291*'Input'!B350+'Adjust'!$C291*'Input'!C350+'Adjust'!$D291*'Input'!D350)</f>
        <v>0</v>
      </c>
      <c r="F114" s="21">
        <f>'Adjust'!E291*'Input'!$F$58*'Input'!$E350/100</f>
        <v>0</v>
      </c>
      <c r="G114" s="21">
        <f>'Adjust'!F291*'Input'!$F$58*'Input'!$F350/100</f>
        <v>0</v>
      </c>
      <c r="H114" s="21">
        <f>'Adjust'!G291*'Input'!$G350*10</f>
        <v>0</v>
      </c>
      <c r="I114" s="38">
        <f>IF(B114&lt;&gt;0,0.1*D114/B114,"")</f>
        <v>0</v>
      </c>
      <c r="J114" s="46">
        <f>IF(C114&lt;&gt;0,D114/C114,"")</f>
        <v>0</v>
      </c>
      <c r="K114" s="38">
        <f>IF(B114&lt;&gt;0,0.1*E114/B114,0)</f>
        <v>0</v>
      </c>
      <c r="L114" s="21">
        <f>'Adjust'!B291*'Input'!$B350*10</f>
        <v>0</v>
      </c>
      <c r="M114" s="21">
        <f>'Adjust'!C291*'Input'!$C350*10</f>
        <v>0</v>
      </c>
      <c r="N114" s="21">
        <f>'Adjust'!D291*'Input'!$D350*10</f>
        <v>0</v>
      </c>
      <c r="O114" s="40">
        <f>IF(E114&lt;&gt;0,$L114/E114,"")</f>
        <v>0</v>
      </c>
      <c r="P114" s="40">
        <f>IF(E114&lt;&gt;0,$M114/E114,"")</f>
        <v>0</v>
      </c>
      <c r="Q114" s="40">
        <f>IF(E114&lt;&gt;0,$N114/E114,"")</f>
        <v>0</v>
      </c>
      <c r="R114" s="40">
        <f>IF(D114&lt;&gt;0,$F114/D114,"")</f>
        <v>0</v>
      </c>
      <c r="S114" s="40">
        <f>IF(D114&lt;&gt;0,$G114/D114,"")</f>
        <v>0</v>
      </c>
      <c r="T114" s="40">
        <f>IF(D114&lt;&gt;0,$H114/D114,"")</f>
        <v>0</v>
      </c>
      <c r="U114" s="17"/>
    </row>
    <row r="115" spans="1:21">
      <c r="A115" s="29" t="s">
        <v>262</v>
      </c>
      <c r="U115" s="17"/>
    </row>
    <row r="116" spans="1:21">
      <c r="A116" s="4" t="s">
        <v>184</v>
      </c>
      <c r="B116" s="21">
        <f>'Input'!B352+'Input'!C352+'Input'!D352</f>
        <v>0</v>
      </c>
      <c r="C116" s="44">
        <f>'Input'!E352</f>
        <v>0</v>
      </c>
      <c r="D116" s="21">
        <f>0.01*'Input'!F$58*('Adjust'!$E293*'Input'!E352+'Adjust'!$F293*'Input'!F352)+10*('Adjust'!$B293*'Input'!B352+'Adjust'!$C293*'Input'!C352+'Adjust'!$D293*'Input'!D352+'Adjust'!$G293*'Input'!G352)</f>
        <v>0</v>
      </c>
      <c r="E116" s="21">
        <f>10*('Adjust'!$B293*'Input'!B352+'Adjust'!$C293*'Input'!C352+'Adjust'!$D293*'Input'!D352)</f>
        <v>0</v>
      </c>
      <c r="F116" s="21">
        <f>'Adjust'!E293*'Input'!$F$58*'Input'!$E352/100</f>
        <v>0</v>
      </c>
      <c r="G116" s="21">
        <f>'Adjust'!F293*'Input'!$F$58*'Input'!$F352/100</f>
        <v>0</v>
      </c>
      <c r="H116" s="21">
        <f>'Adjust'!G293*'Input'!$G352*10</f>
        <v>0</v>
      </c>
      <c r="I116" s="38">
        <f>IF(B116&lt;&gt;0,0.1*D116/B116,"")</f>
        <v>0</v>
      </c>
      <c r="J116" s="46">
        <f>IF(C116&lt;&gt;0,D116/C116,"")</f>
        <v>0</v>
      </c>
      <c r="K116" s="38">
        <f>IF(B116&lt;&gt;0,0.1*E116/B116,0)</f>
        <v>0</v>
      </c>
      <c r="L116" s="21">
        <f>'Adjust'!B293*'Input'!$B352*10</f>
        <v>0</v>
      </c>
      <c r="M116" s="21">
        <f>'Adjust'!C293*'Input'!$C352*10</f>
        <v>0</v>
      </c>
      <c r="N116" s="21">
        <f>'Adjust'!D293*'Input'!$D352*10</f>
        <v>0</v>
      </c>
      <c r="O116" s="40">
        <f>IF(E116&lt;&gt;0,$L116/E116,"")</f>
        <v>0</v>
      </c>
      <c r="P116" s="40">
        <f>IF(E116&lt;&gt;0,$M116/E116,"")</f>
        <v>0</v>
      </c>
      <c r="Q116" s="40">
        <f>IF(E116&lt;&gt;0,$N116/E116,"")</f>
        <v>0</v>
      </c>
      <c r="R116" s="40">
        <f>IF(D116&lt;&gt;0,$F116/D116,"")</f>
        <v>0</v>
      </c>
      <c r="S116" s="40">
        <f>IF(D116&lt;&gt;0,$G116/D116,"")</f>
        <v>0</v>
      </c>
      <c r="T116" s="40">
        <f>IF(D116&lt;&gt;0,$H116/D116,"")</f>
        <v>0</v>
      </c>
      <c r="U116" s="17"/>
    </row>
    <row r="117" spans="1:21">
      <c r="A117" s="4" t="s">
        <v>263</v>
      </c>
      <c r="B117" s="21">
        <f>'Input'!B353+'Input'!C353+'Input'!D353</f>
        <v>0</v>
      </c>
      <c r="C117" s="44">
        <f>'Input'!E353</f>
        <v>0</v>
      </c>
      <c r="D117" s="21">
        <f>0.01*'Input'!F$58*('Adjust'!$E294*'Input'!E353+'Adjust'!$F294*'Input'!F353)+10*('Adjust'!$B294*'Input'!B353+'Adjust'!$C294*'Input'!C353+'Adjust'!$D294*'Input'!D353+'Adjust'!$G294*'Input'!G353)</f>
        <v>0</v>
      </c>
      <c r="E117" s="21">
        <f>10*('Adjust'!$B294*'Input'!B353+'Adjust'!$C294*'Input'!C353+'Adjust'!$D294*'Input'!D353)</f>
        <v>0</v>
      </c>
      <c r="F117" s="21">
        <f>'Adjust'!E294*'Input'!$F$58*'Input'!$E353/100</f>
        <v>0</v>
      </c>
      <c r="G117" s="21">
        <f>'Adjust'!F294*'Input'!$F$58*'Input'!$F353/100</f>
        <v>0</v>
      </c>
      <c r="H117" s="21">
        <f>'Adjust'!G294*'Input'!$G353*10</f>
        <v>0</v>
      </c>
      <c r="I117" s="38">
        <f>IF(B117&lt;&gt;0,0.1*D117/B117,"")</f>
        <v>0</v>
      </c>
      <c r="J117" s="46">
        <f>IF(C117&lt;&gt;0,D117/C117,"")</f>
        <v>0</v>
      </c>
      <c r="K117" s="38">
        <f>IF(B117&lt;&gt;0,0.1*E117/B117,0)</f>
        <v>0</v>
      </c>
      <c r="L117" s="21">
        <f>'Adjust'!B294*'Input'!$B353*10</f>
        <v>0</v>
      </c>
      <c r="M117" s="21">
        <f>'Adjust'!C294*'Input'!$C353*10</f>
        <v>0</v>
      </c>
      <c r="N117" s="21">
        <f>'Adjust'!D294*'Input'!$D353*10</f>
        <v>0</v>
      </c>
      <c r="O117" s="40">
        <f>IF(E117&lt;&gt;0,$L117/E117,"")</f>
        <v>0</v>
      </c>
      <c r="P117" s="40">
        <f>IF(E117&lt;&gt;0,$M117/E117,"")</f>
        <v>0</v>
      </c>
      <c r="Q117" s="40">
        <f>IF(E117&lt;&gt;0,$N117/E117,"")</f>
        <v>0</v>
      </c>
      <c r="R117" s="40">
        <f>IF(D117&lt;&gt;0,$F117/D117,"")</f>
        <v>0</v>
      </c>
      <c r="S117" s="40">
        <f>IF(D117&lt;&gt;0,$G117/D117,"")</f>
        <v>0</v>
      </c>
      <c r="T117" s="40">
        <f>IF(D117&lt;&gt;0,$H117/D117,"")</f>
        <v>0</v>
      </c>
      <c r="U117" s="17"/>
    </row>
    <row r="118" spans="1:21">
      <c r="A118" s="4" t="s">
        <v>264</v>
      </c>
      <c r="B118" s="21">
        <f>'Input'!B354+'Input'!C354+'Input'!D354</f>
        <v>0</v>
      </c>
      <c r="C118" s="44">
        <f>'Input'!E354</f>
        <v>0</v>
      </c>
      <c r="D118" s="21">
        <f>0.01*'Input'!F$58*('Adjust'!$E295*'Input'!E354+'Adjust'!$F295*'Input'!F354)+10*('Adjust'!$B295*'Input'!B354+'Adjust'!$C295*'Input'!C354+'Adjust'!$D295*'Input'!D354+'Adjust'!$G295*'Input'!G354)</f>
        <v>0</v>
      </c>
      <c r="E118" s="21">
        <f>10*('Adjust'!$B295*'Input'!B354+'Adjust'!$C295*'Input'!C354+'Adjust'!$D295*'Input'!D354)</f>
        <v>0</v>
      </c>
      <c r="F118" s="21">
        <f>'Adjust'!E295*'Input'!$F$58*'Input'!$E354/100</f>
        <v>0</v>
      </c>
      <c r="G118" s="21">
        <f>'Adjust'!F295*'Input'!$F$58*'Input'!$F354/100</f>
        <v>0</v>
      </c>
      <c r="H118" s="21">
        <f>'Adjust'!G295*'Input'!$G354*10</f>
        <v>0</v>
      </c>
      <c r="I118" s="38">
        <f>IF(B118&lt;&gt;0,0.1*D118/B118,"")</f>
        <v>0</v>
      </c>
      <c r="J118" s="46">
        <f>IF(C118&lt;&gt;0,D118/C118,"")</f>
        <v>0</v>
      </c>
      <c r="K118" s="38">
        <f>IF(B118&lt;&gt;0,0.1*E118/B118,0)</f>
        <v>0</v>
      </c>
      <c r="L118" s="21">
        <f>'Adjust'!B295*'Input'!$B354*10</f>
        <v>0</v>
      </c>
      <c r="M118" s="21">
        <f>'Adjust'!C295*'Input'!$C354*10</f>
        <v>0</v>
      </c>
      <c r="N118" s="21">
        <f>'Adjust'!D295*'Input'!$D354*10</f>
        <v>0</v>
      </c>
      <c r="O118" s="40">
        <f>IF(E118&lt;&gt;0,$L118/E118,"")</f>
        <v>0</v>
      </c>
      <c r="P118" s="40">
        <f>IF(E118&lt;&gt;0,$M118/E118,"")</f>
        <v>0</v>
      </c>
      <c r="Q118" s="40">
        <f>IF(E118&lt;&gt;0,$N118/E118,"")</f>
        <v>0</v>
      </c>
      <c r="R118" s="40">
        <f>IF(D118&lt;&gt;0,$F118/D118,"")</f>
        <v>0</v>
      </c>
      <c r="S118" s="40">
        <f>IF(D118&lt;&gt;0,$G118/D118,"")</f>
        <v>0</v>
      </c>
      <c r="T118" s="40">
        <f>IF(D118&lt;&gt;0,$H118/D118,"")</f>
        <v>0</v>
      </c>
      <c r="U118" s="17"/>
    </row>
    <row r="119" spans="1:21">
      <c r="A119" s="29" t="s">
        <v>265</v>
      </c>
      <c r="U119" s="17"/>
    </row>
    <row r="120" spans="1:21">
      <c r="A120" s="4" t="s">
        <v>185</v>
      </c>
      <c r="B120" s="21">
        <f>'Input'!B356+'Input'!C356+'Input'!D356</f>
        <v>0</v>
      </c>
      <c r="C120" s="44">
        <f>'Input'!E356</f>
        <v>0</v>
      </c>
      <c r="D120" s="21">
        <f>0.01*'Input'!F$58*('Adjust'!$E297*'Input'!E356+'Adjust'!$F297*'Input'!F356)+10*('Adjust'!$B297*'Input'!B356+'Adjust'!$C297*'Input'!C356+'Adjust'!$D297*'Input'!D356+'Adjust'!$G297*'Input'!G356)</f>
        <v>0</v>
      </c>
      <c r="E120" s="21">
        <f>10*('Adjust'!$B297*'Input'!B356+'Adjust'!$C297*'Input'!C356+'Adjust'!$D297*'Input'!D356)</f>
        <v>0</v>
      </c>
      <c r="F120" s="21">
        <f>'Adjust'!E297*'Input'!$F$58*'Input'!$E356/100</f>
        <v>0</v>
      </c>
      <c r="G120" s="21">
        <f>'Adjust'!F297*'Input'!$F$58*'Input'!$F356/100</f>
        <v>0</v>
      </c>
      <c r="H120" s="21">
        <f>'Adjust'!G297*'Input'!$G356*10</f>
        <v>0</v>
      </c>
      <c r="I120" s="38">
        <f>IF(B120&lt;&gt;0,0.1*D120/B120,"")</f>
        <v>0</v>
      </c>
      <c r="J120" s="46">
        <f>IF(C120&lt;&gt;0,D120/C120,"")</f>
        <v>0</v>
      </c>
      <c r="K120" s="38">
        <f>IF(B120&lt;&gt;0,0.1*E120/B120,0)</f>
        <v>0</v>
      </c>
      <c r="L120" s="21">
        <f>'Adjust'!B297*'Input'!$B356*10</f>
        <v>0</v>
      </c>
      <c r="M120" s="21">
        <f>'Adjust'!C297*'Input'!$C356*10</f>
        <v>0</v>
      </c>
      <c r="N120" s="21">
        <f>'Adjust'!D297*'Input'!$D356*10</f>
        <v>0</v>
      </c>
      <c r="O120" s="40">
        <f>IF(E120&lt;&gt;0,$L120/E120,"")</f>
        <v>0</v>
      </c>
      <c r="P120" s="40">
        <f>IF(E120&lt;&gt;0,$M120/E120,"")</f>
        <v>0</v>
      </c>
      <c r="Q120" s="40">
        <f>IF(E120&lt;&gt;0,$N120/E120,"")</f>
        <v>0</v>
      </c>
      <c r="R120" s="40">
        <f>IF(D120&lt;&gt;0,$F120/D120,"")</f>
        <v>0</v>
      </c>
      <c r="S120" s="40">
        <f>IF(D120&lt;&gt;0,$G120/D120,"")</f>
        <v>0</v>
      </c>
      <c r="T120" s="40">
        <f>IF(D120&lt;&gt;0,$H120/D120,"")</f>
        <v>0</v>
      </c>
      <c r="U120" s="17"/>
    </row>
    <row r="121" spans="1:21">
      <c r="A121" s="4" t="s">
        <v>266</v>
      </c>
      <c r="B121" s="21">
        <f>'Input'!B357+'Input'!C357+'Input'!D357</f>
        <v>0</v>
      </c>
      <c r="C121" s="44">
        <f>'Input'!E357</f>
        <v>0</v>
      </c>
      <c r="D121" s="21">
        <f>0.01*'Input'!F$58*('Adjust'!$E298*'Input'!E357+'Adjust'!$F298*'Input'!F357)+10*('Adjust'!$B298*'Input'!B357+'Adjust'!$C298*'Input'!C357+'Adjust'!$D298*'Input'!D357+'Adjust'!$G298*'Input'!G357)</f>
        <v>0</v>
      </c>
      <c r="E121" s="21">
        <f>10*('Adjust'!$B298*'Input'!B357+'Adjust'!$C298*'Input'!C357+'Adjust'!$D298*'Input'!D357)</f>
        <v>0</v>
      </c>
      <c r="F121" s="21">
        <f>'Adjust'!E298*'Input'!$F$58*'Input'!$E357/100</f>
        <v>0</v>
      </c>
      <c r="G121" s="21">
        <f>'Adjust'!F298*'Input'!$F$58*'Input'!$F357/100</f>
        <v>0</v>
      </c>
      <c r="H121" s="21">
        <f>'Adjust'!G298*'Input'!$G357*10</f>
        <v>0</v>
      </c>
      <c r="I121" s="38">
        <f>IF(B121&lt;&gt;0,0.1*D121/B121,"")</f>
        <v>0</v>
      </c>
      <c r="J121" s="46">
        <f>IF(C121&lt;&gt;0,D121/C121,"")</f>
        <v>0</v>
      </c>
      <c r="K121" s="38">
        <f>IF(B121&lt;&gt;0,0.1*E121/B121,0)</f>
        <v>0</v>
      </c>
      <c r="L121" s="21">
        <f>'Adjust'!B298*'Input'!$B357*10</f>
        <v>0</v>
      </c>
      <c r="M121" s="21">
        <f>'Adjust'!C298*'Input'!$C357*10</f>
        <v>0</v>
      </c>
      <c r="N121" s="21">
        <f>'Adjust'!D298*'Input'!$D357*10</f>
        <v>0</v>
      </c>
      <c r="O121" s="40">
        <f>IF(E121&lt;&gt;0,$L121/E121,"")</f>
        <v>0</v>
      </c>
      <c r="P121" s="40">
        <f>IF(E121&lt;&gt;0,$M121/E121,"")</f>
        <v>0</v>
      </c>
      <c r="Q121" s="40">
        <f>IF(E121&lt;&gt;0,$N121/E121,"")</f>
        <v>0</v>
      </c>
      <c r="R121" s="40">
        <f>IF(D121&lt;&gt;0,$F121/D121,"")</f>
        <v>0</v>
      </c>
      <c r="S121" s="40">
        <f>IF(D121&lt;&gt;0,$G121/D121,"")</f>
        <v>0</v>
      </c>
      <c r="T121" s="40">
        <f>IF(D121&lt;&gt;0,$H121/D121,"")</f>
        <v>0</v>
      </c>
      <c r="U121" s="17"/>
    </row>
    <row r="122" spans="1:21">
      <c r="A122" s="29" t="s">
        <v>267</v>
      </c>
      <c r="U122" s="17"/>
    </row>
    <row r="123" spans="1:21">
      <c r="A123" s="4" t="s">
        <v>186</v>
      </c>
      <c r="B123" s="21">
        <f>'Input'!B359+'Input'!C359+'Input'!D359</f>
        <v>0</v>
      </c>
      <c r="C123" s="44">
        <f>'Input'!E359</f>
        <v>0</v>
      </c>
      <c r="D123" s="21">
        <f>0.01*'Input'!F$58*('Adjust'!$E300*'Input'!E359+'Adjust'!$F300*'Input'!F359)+10*('Adjust'!$B300*'Input'!B359+'Adjust'!$C300*'Input'!C359+'Adjust'!$D300*'Input'!D359+'Adjust'!$G300*'Input'!G359)</f>
        <v>0</v>
      </c>
      <c r="E123" s="21">
        <f>10*('Adjust'!$B300*'Input'!B359+'Adjust'!$C300*'Input'!C359+'Adjust'!$D300*'Input'!D359)</f>
        <v>0</v>
      </c>
      <c r="F123" s="21">
        <f>'Adjust'!E300*'Input'!$F$58*'Input'!$E359/100</f>
        <v>0</v>
      </c>
      <c r="G123" s="21">
        <f>'Adjust'!F300*'Input'!$F$58*'Input'!$F359/100</f>
        <v>0</v>
      </c>
      <c r="H123" s="21">
        <f>'Adjust'!G300*'Input'!$G359*10</f>
        <v>0</v>
      </c>
      <c r="I123" s="38">
        <f>IF(B123&lt;&gt;0,0.1*D123/B123,"")</f>
        <v>0</v>
      </c>
      <c r="J123" s="46">
        <f>IF(C123&lt;&gt;0,D123/C123,"")</f>
        <v>0</v>
      </c>
      <c r="K123" s="38">
        <f>IF(B123&lt;&gt;0,0.1*E123/B123,0)</f>
        <v>0</v>
      </c>
      <c r="L123" s="21">
        <f>'Adjust'!B300*'Input'!$B359*10</f>
        <v>0</v>
      </c>
      <c r="M123" s="21">
        <f>'Adjust'!C300*'Input'!$C359*10</f>
        <v>0</v>
      </c>
      <c r="N123" s="21">
        <f>'Adjust'!D300*'Input'!$D359*10</f>
        <v>0</v>
      </c>
      <c r="O123" s="40">
        <f>IF(E123&lt;&gt;0,$L123/E123,"")</f>
        <v>0</v>
      </c>
      <c r="P123" s="40">
        <f>IF(E123&lt;&gt;0,$M123/E123,"")</f>
        <v>0</v>
      </c>
      <c r="Q123" s="40">
        <f>IF(E123&lt;&gt;0,$N123/E123,"")</f>
        <v>0</v>
      </c>
      <c r="R123" s="40">
        <f>IF(D123&lt;&gt;0,$F123/D123,"")</f>
        <v>0</v>
      </c>
      <c r="S123" s="40">
        <f>IF(D123&lt;&gt;0,$G123/D123,"")</f>
        <v>0</v>
      </c>
      <c r="T123" s="40">
        <f>IF(D123&lt;&gt;0,$H123/D123,"")</f>
        <v>0</v>
      </c>
      <c r="U123" s="17"/>
    </row>
    <row r="124" spans="1:21">
      <c r="A124" s="4" t="s">
        <v>268</v>
      </c>
      <c r="B124" s="21">
        <f>'Input'!B360+'Input'!C360+'Input'!D360</f>
        <v>0</v>
      </c>
      <c r="C124" s="44">
        <f>'Input'!E360</f>
        <v>0</v>
      </c>
      <c r="D124" s="21">
        <f>0.01*'Input'!F$58*('Adjust'!$E301*'Input'!E360+'Adjust'!$F301*'Input'!F360)+10*('Adjust'!$B301*'Input'!B360+'Adjust'!$C301*'Input'!C360+'Adjust'!$D301*'Input'!D360+'Adjust'!$G301*'Input'!G360)</f>
        <v>0</v>
      </c>
      <c r="E124" s="21">
        <f>10*('Adjust'!$B301*'Input'!B360+'Adjust'!$C301*'Input'!C360+'Adjust'!$D301*'Input'!D360)</f>
        <v>0</v>
      </c>
      <c r="F124" s="21">
        <f>'Adjust'!E301*'Input'!$F$58*'Input'!$E360/100</f>
        <v>0</v>
      </c>
      <c r="G124" s="21">
        <f>'Adjust'!F301*'Input'!$F$58*'Input'!$F360/100</f>
        <v>0</v>
      </c>
      <c r="H124" s="21">
        <f>'Adjust'!G301*'Input'!$G360*10</f>
        <v>0</v>
      </c>
      <c r="I124" s="38">
        <f>IF(B124&lt;&gt;0,0.1*D124/B124,"")</f>
        <v>0</v>
      </c>
      <c r="J124" s="46">
        <f>IF(C124&lt;&gt;0,D124/C124,"")</f>
        <v>0</v>
      </c>
      <c r="K124" s="38">
        <f>IF(B124&lt;&gt;0,0.1*E124/B124,0)</f>
        <v>0</v>
      </c>
      <c r="L124" s="21">
        <f>'Adjust'!B301*'Input'!$B360*10</f>
        <v>0</v>
      </c>
      <c r="M124" s="21">
        <f>'Adjust'!C301*'Input'!$C360*10</f>
        <v>0</v>
      </c>
      <c r="N124" s="21">
        <f>'Adjust'!D301*'Input'!$D360*10</f>
        <v>0</v>
      </c>
      <c r="O124" s="40">
        <f>IF(E124&lt;&gt;0,$L124/E124,"")</f>
        <v>0</v>
      </c>
      <c r="P124" s="40">
        <f>IF(E124&lt;&gt;0,$M124/E124,"")</f>
        <v>0</v>
      </c>
      <c r="Q124" s="40">
        <f>IF(E124&lt;&gt;0,$N124/E124,"")</f>
        <v>0</v>
      </c>
      <c r="R124" s="40">
        <f>IF(D124&lt;&gt;0,$F124/D124,"")</f>
        <v>0</v>
      </c>
      <c r="S124" s="40">
        <f>IF(D124&lt;&gt;0,$G124/D124,"")</f>
        <v>0</v>
      </c>
      <c r="T124" s="40">
        <f>IF(D124&lt;&gt;0,$H124/D124,"")</f>
        <v>0</v>
      </c>
      <c r="U124" s="17"/>
    </row>
    <row r="125" spans="1:21">
      <c r="A125" s="4" t="s">
        <v>269</v>
      </c>
      <c r="B125" s="21">
        <f>'Input'!B361+'Input'!C361+'Input'!D361</f>
        <v>0</v>
      </c>
      <c r="C125" s="44">
        <f>'Input'!E361</f>
        <v>0</v>
      </c>
      <c r="D125" s="21">
        <f>0.01*'Input'!F$58*('Adjust'!$E302*'Input'!E361+'Adjust'!$F302*'Input'!F361)+10*('Adjust'!$B302*'Input'!B361+'Adjust'!$C302*'Input'!C361+'Adjust'!$D302*'Input'!D361+'Adjust'!$G302*'Input'!G361)</f>
        <v>0</v>
      </c>
      <c r="E125" s="21">
        <f>10*('Adjust'!$B302*'Input'!B361+'Adjust'!$C302*'Input'!C361+'Adjust'!$D302*'Input'!D361)</f>
        <v>0</v>
      </c>
      <c r="F125" s="21">
        <f>'Adjust'!E302*'Input'!$F$58*'Input'!$E361/100</f>
        <v>0</v>
      </c>
      <c r="G125" s="21">
        <f>'Adjust'!F302*'Input'!$F$58*'Input'!$F361/100</f>
        <v>0</v>
      </c>
      <c r="H125" s="21">
        <f>'Adjust'!G302*'Input'!$G361*10</f>
        <v>0</v>
      </c>
      <c r="I125" s="38">
        <f>IF(B125&lt;&gt;0,0.1*D125/B125,"")</f>
        <v>0</v>
      </c>
      <c r="J125" s="46">
        <f>IF(C125&lt;&gt;0,D125/C125,"")</f>
        <v>0</v>
      </c>
      <c r="K125" s="38">
        <f>IF(B125&lt;&gt;0,0.1*E125/B125,0)</f>
        <v>0</v>
      </c>
      <c r="L125" s="21">
        <f>'Adjust'!B302*'Input'!$B361*10</f>
        <v>0</v>
      </c>
      <c r="M125" s="21">
        <f>'Adjust'!C302*'Input'!$C361*10</f>
        <v>0</v>
      </c>
      <c r="N125" s="21">
        <f>'Adjust'!D302*'Input'!$D361*10</f>
        <v>0</v>
      </c>
      <c r="O125" s="40">
        <f>IF(E125&lt;&gt;0,$L125/E125,"")</f>
        <v>0</v>
      </c>
      <c r="P125" s="40">
        <f>IF(E125&lt;&gt;0,$M125/E125,"")</f>
        <v>0</v>
      </c>
      <c r="Q125" s="40">
        <f>IF(E125&lt;&gt;0,$N125/E125,"")</f>
        <v>0</v>
      </c>
      <c r="R125" s="40">
        <f>IF(D125&lt;&gt;0,$F125/D125,"")</f>
        <v>0</v>
      </c>
      <c r="S125" s="40">
        <f>IF(D125&lt;&gt;0,$G125/D125,"")</f>
        <v>0</v>
      </c>
      <c r="T125" s="40">
        <f>IF(D125&lt;&gt;0,$H125/D125,"")</f>
        <v>0</v>
      </c>
      <c r="U125" s="17"/>
    </row>
    <row r="126" spans="1:21">
      <c r="A126" s="29" t="s">
        <v>270</v>
      </c>
      <c r="U126" s="17"/>
    </row>
    <row r="127" spans="1:21">
      <c r="A127" s="4" t="s">
        <v>187</v>
      </c>
      <c r="B127" s="21">
        <f>'Input'!B363+'Input'!C363+'Input'!D363</f>
        <v>0</v>
      </c>
      <c r="C127" s="44">
        <f>'Input'!E363</f>
        <v>0</v>
      </c>
      <c r="D127" s="21">
        <f>0.01*'Input'!F$58*('Adjust'!$E304*'Input'!E363+'Adjust'!$F304*'Input'!F363)+10*('Adjust'!$B304*'Input'!B363+'Adjust'!$C304*'Input'!C363+'Adjust'!$D304*'Input'!D363+'Adjust'!$G304*'Input'!G363)</f>
        <v>0</v>
      </c>
      <c r="E127" s="21">
        <f>10*('Adjust'!$B304*'Input'!B363+'Adjust'!$C304*'Input'!C363+'Adjust'!$D304*'Input'!D363)</f>
        <v>0</v>
      </c>
      <c r="F127" s="21">
        <f>'Adjust'!E304*'Input'!$F$58*'Input'!$E363/100</f>
        <v>0</v>
      </c>
      <c r="G127" s="21">
        <f>'Adjust'!F304*'Input'!$F$58*'Input'!$F363/100</f>
        <v>0</v>
      </c>
      <c r="H127" s="21">
        <f>'Adjust'!G304*'Input'!$G363*10</f>
        <v>0</v>
      </c>
      <c r="I127" s="38">
        <f>IF(B127&lt;&gt;0,0.1*D127/B127,"")</f>
        <v>0</v>
      </c>
      <c r="J127" s="46">
        <f>IF(C127&lt;&gt;0,D127/C127,"")</f>
        <v>0</v>
      </c>
      <c r="K127" s="38">
        <f>IF(B127&lt;&gt;0,0.1*E127/B127,0)</f>
        <v>0</v>
      </c>
      <c r="L127" s="21">
        <f>'Adjust'!B304*'Input'!$B363*10</f>
        <v>0</v>
      </c>
      <c r="M127" s="21">
        <f>'Adjust'!C304*'Input'!$C363*10</f>
        <v>0</v>
      </c>
      <c r="N127" s="21">
        <f>'Adjust'!D304*'Input'!$D363*10</f>
        <v>0</v>
      </c>
      <c r="O127" s="40">
        <f>IF(E127&lt;&gt;0,$L127/E127,"")</f>
        <v>0</v>
      </c>
      <c r="P127" s="40">
        <f>IF(E127&lt;&gt;0,$M127/E127,"")</f>
        <v>0</v>
      </c>
      <c r="Q127" s="40">
        <f>IF(E127&lt;&gt;0,$N127/E127,"")</f>
        <v>0</v>
      </c>
      <c r="R127" s="40">
        <f>IF(D127&lt;&gt;0,$F127/D127,"")</f>
        <v>0</v>
      </c>
      <c r="S127" s="40">
        <f>IF(D127&lt;&gt;0,$G127/D127,"")</f>
        <v>0</v>
      </c>
      <c r="T127" s="40">
        <f>IF(D127&lt;&gt;0,$H127/D127,"")</f>
        <v>0</v>
      </c>
      <c r="U127" s="17"/>
    </row>
    <row r="128" spans="1:21">
      <c r="A128" s="4" t="s">
        <v>271</v>
      </c>
      <c r="B128" s="21">
        <f>'Input'!B364+'Input'!C364+'Input'!D364</f>
        <v>0</v>
      </c>
      <c r="C128" s="44">
        <f>'Input'!E364</f>
        <v>0</v>
      </c>
      <c r="D128" s="21">
        <f>0.01*'Input'!F$58*('Adjust'!$E305*'Input'!E364+'Adjust'!$F305*'Input'!F364)+10*('Adjust'!$B305*'Input'!B364+'Adjust'!$C305*'Input'!C364+'Adjust'!$D305*'Input'!D364+'Adjust'!$G305*'Input'!G364)</f>
        <v>0</v>
      </c>
      <c r="E128" s="21">
        <f>10*('Adjust'!$B305*'Input'!B364+'Adjust'!$C305*'Input'!C364+'Adjust'!$D305*'Input'!D364)</f>
        <v>0</v>
      </c>
      <c r="F128" s="21">
        <f>'Adjust'!E305*'Input'!$F$58*'Input'!$E364/100</f>
        <v>0</v>
      </c>
      <c r="G128" s="21">
        <f>'Adjust'!F305*'Input'!$F$58*'Input'!$F364/100</f>
        <v>0</v>
      </c>
      <c r="H128" s="21">
        <f>'Adjust'!G305*'Input'!$G364*10</f>
        <v>0</v>
      </c>
      <c r="I128" s="38">
        <f>IF(B128&lt;&gt;0,0.1*D128/B128,"")</f>
        <v>0</v>
      </c>
      <c r="J128" s="46">
        <f>IF(C128&lt;&gt;0,D128/C128,"")</f>
        <v>0</v>
      </c>
      <c r="K128" s="38">
        <f>IF(B128&lt;&gt;0,0.1*E128/B128,0)</f>
        <v>0</v>
      </c>
      <c r="L128" s="21">
        <f>'Adjust'!B305*'Input'!$B364*10</f>
        <v>0</v>
      </c>
      <c r="M128" s="21">
        <f>'Adjust'!C305*'Input'!$C364*10</f>
        <v>0</v>
      </c>
      <c r="N128" s="21">
        <f>'Adjust'!D305*'Input'!$D364*10</f>
        <v>0</v>
      </c>
      <c r="O128" s="40">
        <f>IF(E128&lt;&gt;0,$L128/E128,"")</f>
        <v>0</v>
      </c>
      <c r="P128" s="40">
        <f>IF(E128&lt;&gt;0,$M128/E128,"")</f>
        <v>0</v>
      </c>
      <c r="Q128" s="40">
        <f>IF(E128&lt;&gt;0,$N128/E128,"")</f>
        <v>0</v>
      </c>
      <c r="R128" s="40">
        <f>IF(D128&lt;&gt;0,$F128/D128,"")</f>
        <v>0</v>
      </c>
      <c r="S128" s="40">
        <f>IF(D128&lt;&gt;0,$G128/D128,"")</f>
        <v>0</v>
      </c>
      <c r="T128" s="40">
        <f>IF(D128&lt;&gt;0,$H128/D128,"")</f>
        <v>0</v>
      </c>
      <c r="U128" s="17"/>
    </row>
    <row r="129" spans="1:21">
      <c r="A129" s="4" t="s">
        <v>272</v>
      </c>
      <c r="B129" s="21">
        <f>'Input'!B365+'Input'!C365+'Input'!D365</f>
        <v>0</v>
      </c>
      <c r="C129" s="44">
        <f>'Input'!E365</f>
        <v>0</v>
      </c>
      <c r="D129" s="21">
        <f>0.01*'Input'!F$58*('Adjust'!$E306*'Input'!E365+'Adjust'!$F306*'Input'!F365)+10*('Adjust'!$B306*'Input'!B365+'Adjust'!$C306*'Input'!C365+'Adjust'!$D306*'Input'!D365+'Adjust'!$G306*'Input'!G365)</f>
        <v>0</v>
      </c>
      <c r="E129" s="21">
        <f>10*('Adjust'!$B306*'Input'!B365+'Adjust'!$C306*'Input'!C365+'Adjust'!$D306*'Input'!D365)</f>
        <v>0</v>
      </c>
      <c r="F129" s="21">
        <f>'Adjust'!E306*'Input'!$F$58*'Input'!$E365/100</f>
        <v>0</v>
      </c>
      <c r="G129" s="21">
        <f>'Adjust'!F306*'Input'!$F$58*'Input'!$F365/100</f>
        <v>0</v>
      </c>
      <c r="H129" s="21">
        <f>'Adjust'!G306*'Input'!$G365*10</f>
        <v>0</v>
      </c>
      <c r="I129" s="38">
        <f>IF(B129&lt;&gt;0,0.1*D129/B129,"")</f>
        <v>0</v>
      </c>
      <c r="J129" s="46">
        <f>IF(C129&lt;&gt;0,D129/C129,"")</f>
        <v>0</v>
      </c>
      <c r="K129" s="38">
        <f>IF(B129&lt;&gt;0,0.1*E129/B129,0)</f>
        <v>0</v>
      </c>
      <c r="L129" s="21">
        <f>'Adjust'!B306*'Input'!$B365*10</f>
        <v>0</v>
      </c>
      <c r="M129" s="21">
        <f>'Adjust'!C306*'Input'!$C365*10</f>
        <v>0</v>
      </c>
      <c r="N129" s="21">
        <f>'Adjust'!D306*'Input'!$D365*10</f>
        <v>0</v>
      </c>
      <c r="O129" s="40">
        <f>IF(E129&lt;&gt;0,$L129/E129,"")</f>
        <v>0</v>
      </c>
      <c r="P129" s="40">
        <f>IF(E129&lt;&gt;0,$M129/E129,"")</f>
        <v>0</v>
      </c>
      <c r="Q129" s="40">
        <f>IF(E129&lt;&gt;0,$N129/E129,"")</f>
        <v>0</v>
      </c>
      <c r="R129" s="40">
        <f>IF(D129&lt;&gt;0,$F129/D129,"")</f>
        <v>0</v>
      </c>
      <c r="S129" s="40">
        <f>IF(D129&lt;&gt;0,$G129/D129,"")</f>
        <v>0</v>
      </c>
      <c r="T129" s="40">
        <f>IF(D129&lt;&gt;0,$H129/D129,"")</f>
        <v>0</v>
      </c>
      <c r="U129" s="17"/>
    </row>
    <row r="130" spans="1:21">
      <c r="A130" s="29" t="s">
        <v>273</v>
      </c>
      <c r="U130" s="17"/>
    </row>
    <row r="131" spans="1:21">
      <c r="A131" s="4" t="s">
        <v>188</v>
      </c>
      <c r="B131" s="21">
        <f>'Input'!B367+'Input'!C367+'Input'!D367</f>
        <v>0</v>
      </c>
      <c r="C131" s="44">
        <f>'Input'!E367</f>
        <v>0</v>
      </c>
      <c r="D131" s="21">
        <f>0.01*'Input'!F$58*('Adjust'!$E308*'Input'!E367+'Adjust'!$F308*'Input'!F367)+10*('Adjust'!$B308*'Input'!B367+'Adjust'!$C308*'Input'!C367+'Adjust'!$D308*'Input'!D367+'Adjust'!$G308*'Input'!G367)</f>
        <v>0</v>
      </c>
      <c r="E131" s="21">
        <f>10*('Adjust'!$B308*'Input'!B367+'Adjust'!$C308*'Input'!C367+'Adjust'!$D308*'Input'!D367)</f>
        <v>0</v>
      </c>
      <c r="F131" s="21">
        <f>'Adjust'!E308*'Input'!$F$58*'Input'!$E367/100</f>
        <v>0</v>
      </c>
      <c r="G131" s="21">
        <f>'Adjust'!F308*'Input'!$F$58*'Input'!$F367/100</f>
        <v>0</v>
      </c>
      <c r="H131" s="21">
        <f>'Adjust'!G308*'Input'!$G367*10</f>
        <v>0</v>
      </c>
      <c r="I131" s="38">
        <f>IF(B131&lt;&gt;0,0.1*D131/B131,"")</f>
        <v>0</v>
      </c>
      <c r="J131" s="46">
        <f>IF(C131&lt;&gt;0,D131/C131,"")</f>
        <v>0</v>
      </c>
      <c r="K131" s="38">
        <f>IF(B131&lt;&gt;0,0.1*E131/B131,0)</f>
        <v>0</v>
      </c>
      <c r="L131" s="21">
        <f>'Adjust'!B308*'Input'!$B367*10</f>
        <v>0</v>
      </c>
      <c r="M131" s="21">
        <f>'Adjust'!C308*'Input'!$C367*10</f>
        <v>0</v>
      </c>
      <c r="N131" s="21">
        <f>'Adjust'!D308*'Input'!$D367*10</f>
        <v>0</v>
      </c>
      <c r="O131" s="40">
        <f>IF(E131&lt;&gt;0,$L131/E131,"")</f>
        <v>0</v>
      </c>
      <c r="P131" s="40">
        <f>IF(E131&lt;&gt;0,$M131/E131,"")</f>
        <v>0</v>
      </c>
      <c r="Q131" s="40">
        <f>IF(E131&lt;&gt;0,$N131/E131,"")</f>
        <v>0</v>
      </c>
      <c r="R131" s="40">
        <f>IF(D131&lt;&gt;0,$F131/D131,"")</f>
        <v>0</v>
      </c>
      <c r="S131" s="40">
        <f>IF(D131&lt;&gt;0,$G131/D131,"")</f>
        <v>0</v>
      </c>
      <c r="T131" s="40">
        <f>IF(D131&lt;&gt;0,$H131/D131,"")</f>
        <v>0</v>
      </c>
      <c r="U131" s="17"/>
    </row>
    <row r="132" spans="1:21">
      <c r="A132" s="4" t="s">
        <v>274</v>
      </c>
      <c r="B132" s="21">
        <f>'Input'!B368+'Input'!C368+'Input'!D368</f>
        <v>0</v>
      </c>
      <c r="C132" s="44">
        <f>'Input'!E368</f>
        <v>0</v>
      </c>
      <c r="D132" s="21">
        <f>0.01*'Input'!F$58*('Adjust'!$E309*'Input'!E368+'Adjust'!$F309*'Input'!F368)+10*('Adjust'!$B309*'Input'!B368+'Adjust'!$C309*'Input'!C368+'Adjust'!$D309*'Input'!D368+'Adjust'!$G309*'Input'!G368)</f>
        <v>0</v>
      </c>
      <c r="E132" s="21">
        <f>10*('Adjust'!$B309*'Input'!B368+'Adjust'!$C309*'Input'!C368+'Adjust'!$D309*'Input'!D368)</f>
        <v>0</v>
      </c>
      <c r="F132" s="21">
        <f>'Adjust'!E309*'Input'!$F$58*'Input'!$E368/100</f>
        <v>0</v>
      </c>
      <c r="G132" s="21">
        <f>'Adjust'!F309*'Input'!$F$58*'Input'!$F368/100</f>
        <v>0</v>
      </c>
      <c r="H132" s="21">
        <f>'Adjust'!G309*'Input'!$G368*10</f>
        <v>0</v>
      </c>
      <c r="I132" s="38">
        <f>IF(B132&lt;&gt;0,0.1*D132/B132,"")</f>
        <v>0</v>
      </c>
      <c r="J132" s="46">
        <f>IF(C132&lt;&gt;0,D132/C132,"")</f>
        <v>0</v>
      </c>
      <c r="K132" s="38">
        <f>IF(B132&lt;&gt;0,0.1*E132/B132,0)</f>
        <v>0</v>
      </c>
      <c r="L132" s="21">
        <f>'Adjust'!B309*'Input'!$B368*10</f>
        <v>0</v>
      </c>
      <c r="M132" s="21">
        <f>'Adjust'!C309*'Input'!$C368*10</f>
        <v>0</v>
      </c>
      <c r="N132" s="21">
        <f>'Adjust'!D309*'Input'!$D368*10</f>
        <v>0</v>
      </c>
      <c r="O132" s="40">
        <f>IF(E132&lt;&gt;0,$L132/E132,"")</f>
        <v>0</v>
      </c>
      <c r="P132" s="40">
        <f>IF(E132&lt;&gt;0,$M132/E132,"")</f>
        <v>0</v>
      </c>
      <c r="Q132" s="40">
        <f>IF(E132&lt;&gt;0,$N132/E132,"")</f>
        <v>0</v>
      </c>
      <c r="R132" s="40">
        <f>IF(D132&lt;&gt;0,$F132/D132,"")</f>
        <v>0</v>
      </c>
      <c r="S132" s="40">
        <f>IF(D132&lt;&gt;0,$G132/D132,"")</f>
        <v>0</v>
      </c>
      <c r="T132" s="40">
        <f>IF(D132&lt;&gt;0,$H132/D132,"")</f>
        <v>0</v>
      </c>
      <c r="U132" s="17"/>
    </row>
    <row r="133" spans="1:21">
      <c r="A133" s="29" t="s">
        <v>275</v>
      </c>
      <c r="U133" s="17"/>
    </row>
    <row r="134" spans="1:21">
      <c r="A134" s="4" t="s">
        <v>189</v>
      </c>
      <c r="B134" s="21">
        <f>'Input'!B370+'Input'!C370+'Input'!D370</f>
        <v>0</v>
      </c>
      <c r="C134" s="44">
        <f>'Input'!E370</f>
        <v>0</v>
      </c>
      <c r="D134" s="21">
        <f>0.01*'Input'!F$58*('Adjust'!$E311*'Input'!E370+'Adjust'!$F311*'Input'!F370)+10*('Adjust'!$B311*'Input'!B370+'Adjust'!$C311*'Input'!C370+'Adjust'!$D311*'Input'!D370+'Adjust'!$G311*'Input'!G370)</f>
        <v>0</v>
      </c>
      <c r="E134" s="21">
        <f>10*('Adjust'!$B311*'Input'!B370+'Adjust'!$C311*'Input'!C370+'Adjust'!$D311*'Input'!D370)</f>
        <v>0</v>
      </c>
      <c r="F134" s="21">
        <f>'Adjust'!E311*'Input'!$F$58*'Input'!$E370/100</f>
        <v>0</v>
      </c>
      <c r="G134" s="21">
        <f>'Adjust'!F311*'Input'!$F$58*'Input'!$F370/100</f>
        <v>0</v>
      </c>
      <c r="H134" s="21">
        <f>'Adjust'!G311*'Input'!$G370*10</f>
        <v>0</v>
      </c>
      <c r="I134" s="38">
        <f>IF(B134&lt;&gt;0,0.1*D134/B134,"")</f>
        <v>0</v>
      </c>
      <c r="J134" s="46">
        <f>IF(C134&lt;&gt;0,D134/C134,"")</f>
        <v>0</v>
      </c>
      <c r="K134" s="38">
        <f>IF(B134&lt;&gt;0,0.1*E134/B134,0)</f>
        <v>0</v>
      </c>
      <c r="L134" s="21">
        <f>'Adjust'!B311*'Input'!$B370*10</f>
        <v>0</v>
      </c>
      <c r="M134" s="21">
        <f>'Adjust'!C311*'Input'!$C370*10</f>
        <v>0</v>
      </c>
      <c r="N134" s="21">
        <f>'Adjust'!D311*'Input'!$D370*10</f>
        <v>0</v>
      </c>
      <c r="O134" s="40">
        <f>IF(E134&lt;&gt;0,$L134/E134,"")</f>
        <v>0</v>
      </c>
      <c r="P134" s="40">
        <f>IF(E134&lt;&gt;0,$M134/E134,"")</f>
        <v>0</v>
      </c>
      <c r="Q134" s="40">
        <f>IF(E134&lt;&gt;0,$N134/E134,"")</f>
        <v>0</v>
      </c>
      <c r="R134" s="40">
        <f>IF(D134&lt;&gt;0,$F134/D134,"")</f>
        <v>0</v>
      </c>
      <c r="S134" s="40">
        <f>IF(D134&lt;&gt;0,$G134/D134,"")</f>
        <v>0</v>
      </c>
      <c r="T134" s="40">
        <f>IF(D134&lt;&gt;0,$H134/D134,"")</f>
        <v>0</v>
      </c>
      <c r="U134" s="17"/>
    </row>
    <row r="135" spans="1:21">
      <c r="A135" s="4" t="s">
        <v>276</v>
      </c>
      <c r="B135" s="21">
        <f>'Input'!B371+'Input'!C371+'Input'!D371</f>
        <v>0</v>
      </c>
      <c r="C135" s="44">
        <f>'Input'!E371</f>
        <v>0</v>
      </c>
      <c r="D135" s="21">
        <f>0.01*'Input'!F$58*('Adjust'!$E312*'Input'!E371+'Adjust'!$F312*'Input'!F371)+10*('Adjust'!$B312*'Input'!B371+'Adjust'!$C312*'Input'!C371+'Adjust'!$D312*'Input'!D371+'Adjust'!$G312*'Input'!G371)</f>
        <v>0</v>
      </c>
      <c r="E135" s="21">
        <f>10*('Adjust'!$B312*'Input'!B371+'Adjust'!$C312*'Input'!C371+'Adjust'!$D312*'Input'!D371)</f>
        <v>0</v>
      </c>
      <c r="F135" s="21">
        <f>'Adjust'!E312*'Input'!$F$58*'Input'!$E371/100</f>
        <v>0</v>
      </c>
      <c r="G135" s="21">
        <f>'Adjust'!F312*'Input'!$F$58*'Input'!$F371/100</f>
        <v>0</v>
      </c>
      <c r="H135" s="21">
        <f>'Adjust'!G312*'Input'!$G371*10</f>
        <v>0</v>
      </c>
      <c r="I135" s="38">
        <f>IF(B135&lt;&gt;0,0.1*D135/B135,"")</f>
        <v>0</v>
      </c>
      <c r="J135" s="46">
        <f>IF(C135&lt;&gt;0,D135/C135,"")</f>
        <v>0</v>
      </c>
      <c r="K135" s="38">
        <f>IF(B135&lt;&gt;0,0.1*E135/B135,0)</f>
        <v>0</v>
      </c>
      <c r="L135" s="21">
        <f>'Adjust'!B312*'Input'!$B371*10</f>
        <v>0</v>
      </c>
      <c r="M135" s="21">
        <f>'Adjust'!C312*'Input'!$C371*10</f>
        <v>0</v>
      </c>
      <c r="N135" s="21">
        <f>'Adjust'!D312*'Input'!$D371*10</f>
        <v>0</v>
      </c>
      <c r="O135" s="40">
        <f>IF(E135&lt;&gt;0,$L135/E135,"")</f>
        <v>0</v>
      </c>
      <c r="P135" s="40">
        <f>IF(E135&lt;&gt;0,$M135/E135,"")</f>
        <v>0</v>
      </c>
      <c r="Q135" s="40">
        <f>IF(E135&lt;&gt;0,$N135/E135,"")</f>
        <v>0</v>
      </c>
      <c r="R135" s="40">
        <f>IF(D135&lt;&gt;0,$F135/D135,"")</f>
        <v>0</v>
      </c>
      <c r="S135" s="40">
        <f>IF(D135&lt;&gt;0,$G135/D135,"")</f>
        <v>0</v>
      </c>
      <c r="T135" s="40">
        <f>IF(D135&lt;&gt;0,$H135/D135,"")</f>
        <v>0</v>
      </c>
      <c r="U135" s="17"/>
    </row>
    <row r="136" spans="1:21">
      <c r="A136" s="29" t="s">
        <v>277</v>
      </c>
      <c r="U136" s="17"/>
    </row>
    <row r="137" spans="1:21">
      <c r="A137" s="4" t="s">
        <v>197</v>
      </c>
      <c r="B137" s="21">
        <f>'Input'!B373+'Input'!C373+'Input'!D373</f>
        <v>0</v>
      </c>
      <c r="C137" s="44">
        <f>'Input'!E373</f>
        <v>0</v>
      </c>
      <c r="D137" s="21">
        <f>0.01*'Input'!F$58*('Adjust'!$E314*'Input'!E373+'Adjust'!$F314*'Input'!F373)+10*('Adjust'!$B314*'Input'!B373+'Adjust'!$C314*'Input'!C373+'Adjust'!$D314*'Input'!D373+'Adjust'!$G314*'Input'!G373)</f>
        <v>0</v>
      </c>
      <c r="E137" s="21">
        <f>10*('Adjust'!$B314*'Input'!B373+'Adjust'!$C314*'Input'!C373+'Adjust'!$D314*'Input'!D373)</f>
        <v>0</v>
      </c>
      <c r="F137" s="21">
        <f>'Adjust'!E314*'Input'!$F$58*'Input'!$E373/100</f>
        <v>0</v>
      </c>
      <c r="G137" s="21">
        <f>'Adjust'!F314*'Input'!$F$58*'Input'!$F373/100</f>
        <v>0</v>
      </c>
      <c r="H137" s="21">
        <f>'Adjust'!G314*'Input'!$G373*10</f>
        <v>0</v>
      </c>
      <c r="I137" s="38">
        <f>IF(B137&lt;&gt;0,0.1*D137/B137,"")</f>
        <v>0</v>
      </c>
      <c r="J137" s="46">
        <f>IF(C137&lt;&gt;0,D137/C137,"")</f>
        <v>0</v>
      </c>
      <c r="K137" s="38">
        <f>IF(B137&lt;&gt;0,0.1*E137/B137,0)</f>
        <v>0</v>
      </c>
      <c r="L137" s="21">
        <f>'Adjust'!B314*'Input'!$B373*10</f>
        <v>0</v>
      </c>
      <c r="M137" s="21">
        <f>'Adjust'!C314*'Input'!$C373*10</f>
        <v>0</v>
      </c>
      <c r="N137" s="21">
        <f>'Adjust'!D314*'Input'!$D373*10</f>
        <v>0</v>
      </c>
      <c r="O137" s="40">
        <f>IF(E137&lt;&gt;0,$L137/E137,"")</f>
        <v>0</v>
      </c>
      <c r="P137" s="40">
        <f>IF(E137&lt;&gt;0,$M137/E137,"")</f>
        <v>0</v>
      </c>
      <c r="Q137" s="40">
        <f>IF(E137&lt;&gt;0,$N137/E137,"")</f>
        <v>0</v>
      </c>
      <c r="R137" s="40">
        <f>IF(D137&lt;&gt;0,$F137/D137,"")</f>
        <v>0</v>
      </c>
      <c r="S137" s="40">
        <f>IF(D137&lt;&gt;0,$G137/D137,"")</f>
        <v>0</v>
      </c>
      <c r="T137" s="40">
        <f>IF(D137&lt;&gt;0,$H137/D137,"")</f>
        <v>0</v>
      </c>
      <c r="U137" s="17"/>
    </row>
    <row r="138" spans="1:21">
      <c r="A138" s="4" t="s">
        <v>278</v>
      </c>
      <c r="B138" s="21">
        <f>'Input'!B374+'Input'!C374+'Input'!D374</f>
        <v>0</v>
      </c>
      <c r="C138" s="44">
        <f>'Input'!E374</f>
        <v>0</v>
      </c>
      <c r="D138" s="21">
        <f>0.01*'Input'!F$58*('Adjust'!$E315*'Input'!E374+'Adjust'!$F315*'Input'!F374)+10*('Adjust'!$B315*'Input'!B374+'Adjust'!$C315*'Input'!C374+'Adjust'!$D315*'Input'!D374+'Adjust'!$G315*'Input'!G374)</f>
        <v>0</v>
      </c>
      <c r="E138" s="21">
        <f>10*('Adjust'!$B315*'Input'!B374+'Adjust'!$C315*'Input'!C374+'Adjust'!$D315*'Input'!D374)</f>
        <v>0</v>
      </c>
      <c r="F138" s="21">
        <f>'Adjust'!E315*'Input'!$F$58*'Input'!$E374/100</f>
        <v>0</v>
      </c>
      <c r="G138" s="21">
        <f>'Adjust'!F315*'Input'!$F$58*'Input'!$F374/100</f>
        <v>0</v>
      </c>
      <c r="H138" s="21">
        <f>'Adjust'!G315*'Input'!$G374*10</f>
        <v>0</v>
      </c>
      <c r="I138" s="38">
        <f>IF(B138&lt;&gt;0,0.1*D138/B138,"")</f>
        <v>0</v>
      </c>
      <c r="J138" s="46">
        <f>IF(C138&lt;&gt;0,D138/C138,"")</f>
        <v>0</v>
      </c>
      <c r="K138" s="38">
        <f>IF(B138&lt;&gt;0,0.1*E138/B138,0)</f>
        <v>0</v>
      </c>
      <c r="L138" s="21">
        <f>'Adjust'!B315*'Input'!$B374*10</f>
        <v>0</v>
      </c>
      <c r="M138" s="21">
        <f>'Adjust'!C315*'Input'!$C374*10</f>
        <v>0</v>
      </c>
      <c r="N138" s="21">
        <f>'Adjust'!D315*'Input'!$D374*10</f>
        <v>0</v>
      </c>
      <c r="O138" s="40">
        <f>IF(E138&lt;&gt;0,$L138/E138,"")</f>
        <v>0</v>
      </c>
      <c r="P138" s="40">
        <f>IF(E138&lt;&gt;0,$M138/E138,"")</f>
        <v>0</v>
      </c>
      <c r="Q138" s="40">
        <f>IF(E138&lt;&gt;0,$N138/E138,"")</f>
        <v>0</v>
      </c>
      <c r="R138" s="40">
        <f>IF(D138&lt;&gt;0,$F138/D138,"")</f>
        <v>0</v>
      </c>
      <c r="S138" s="40">
        <f>IF(D138&lt;&gt;0,$G138/D138,"")</f>
        <v>0</v>
      </c>
      <c r="T138" s="40">
        <f>IF(D138&lt;&gt;0,$H138/D138,"")</f>
        <v>0</v>
      </c>
      <c r="U138" s="17"/>
    </row>
    <row r="139" spans="1:21">
      <c r="A139" s="29" t="s">
        <v>279</v>
      </c>
      <c r="U139" s="17"/>
    </row>
    <row r="140" spans="1:21">
      <c r="A140" s="4" t="s">
        <v>198</v>
      </c>
      <c r="B140" s="21">
        <f>'Input'!B376+'Input'!C376+'Input'!D376</f>
        <v>0</v>
      </c>
      <c r="C140" s="44">
        <f>'Input'!E376</f>
        <v>0</v>
      </c>
      <c r="D140" s="21">
        <f>0.01*'Input'!F$58*('Adjust'!$E317*'Input'!E376+'Adjust'!$F317*'Input'!F376)+10*('Adjust'!$B317*'Input'!B376+'Adjust'!$C317*'Input'!C376+'Adjust'!$D317*'Input'!D376+'Adjust'!$G317*'Input'!G376)</f>
        <v>0</v>
      </c>
      <c r="E140" s="21">
        <f>10*('Adjust'!$B317*'Input'!B376+'Adjust'!$C317*'Input'!C376+'Adjust'!$D317*'Input'!D376)</f>
        <v>0</v>
      </c>
      <c r="F140" s="21">
        <f>'Adjust'!E317*'Input'!$F$58*'Input'!$E376/100</f>
        <v>0</v>
      </c>
      <c r="G140" s="21">
        <f>'Adjust'!F317*'Input'!$F$58*'Input'!$F376/100</f>
        <v>0</v>
      </c>
      <c r="H140" s="21">
        <f>'Adjust'!G317*'Input'!$G376*10</f>
        <v>0</v>
      </c>
      <c r="I140" s="38">
        <f>IF(B140&lt;&gt;0,0.1*D140/B140,"")</f>
        <v>0</v>
      </c>
      <c r="J140" s="46">
        <f>IF(C140&lt;&gt;0,D140/C140,"")</f>
        <v>0</v>
      </c>
      <c r="K140" s="38">
        <f>IF(B140&lt;&gt;0,0.1*E140/B140,0)</f>
        <v>0</v>
      </c>
      <c r="L140" s="21">
        <f>'Adjust'!B317*'Input'!$B376*10</f>
        <v>0</v>
      </c>
      <c r="M140" s="21">
        <f>'Adjust'!C317*'Input'!$C376*10</f>
        <v>0</v>
      </c>
      <c r="N140" s="21">
        <f>'Adjust'!D317*'Input'!$D376*10</f>
        <v>0</v>
      </c>
      <c r="O140" s="40">
        <f>IF(E140&lt;&gt;0,$L140/E140,"")</f>
        <v>0</v>
      </c>
      <c r="P140" s="40">
        <f>IF(E140&lt;&gt;0,$M140/E140,"")</f>
        <v>0</v>
      </c>
      <c r="Q140" s="40">
        <f>IF(E140&lt;&gt;0,$N140/E140,"")</f>
        <v>0</v>
      </c>
      <c r="R140" s="40">
        <f>IF(D140&lt;&gt;0,$F140/D140,"")</f>
        <v>0</v>
      </c>
      <c r="S140" s="40">
        <f>IF(D140&lt;&gt;0,$G140/D140,"")</f>
        <v>0</v>
      </c>
      <c r="T140" s="40">
        <f>IF(D140&lt;&gt;0,$H140/D140,"")</f>
        <v>0</v>
      </c>
      <c r="U140" s="17"/>
    </row>
    <row r="141" spans="1:21">
      <c r="A141" s="4" t="s">
        <v>280</v>
      </c>
      <c r="B141" s="21">
        <f>'Input'!B377+'Input'!C377+'Input'!D377</f>
        <v>0</v>
      </c>
      <c r="C141" s="44">
        <f>'Input'!E377</f>
        <v>0</v>
      </c>
      <c r="D141" s="21">
        <f>0.01*'Input'!F$58*('Adjust'!$E318*'Input'!E377+'Adjust'!$F318*'Input'!F377)+10*('Adjust'!$B318*'Input'!B377+'Adjust'!$C318*'Input'!C377+'Adjust'!$D318*'Input'!D377+'Adjust'!$G318*'Input'!G377)</f>
        <v>0</v>
      </c>
      <c r="E141" s="21">
        <f>10*('Adjust'!$B318*'Input'!B377+'Adjust'!$C318*'Input'!C377+'Adjust'!$D318*'Input'!D377)</f>
        <v>0</v>
      </c>
      <c r="F141" s="21">
        <f>'Adjust'!E318*'Input'!$F$58*'Input'!$E377/100</f>
        <v>0</v>
      </c>
      <c r="G141" s="21">
        <f>'Adjust'!F318*'Input'!$F$58*'Input'!$F377/100</f>
        <v>0</v>
      </c>
      <c r="H141" s="21">
        <f>'Adjust'!G318*'Input'!$G377*10</f>
        <v>0</v>
      </c>
      <c r="I141" s="38">
        <f>IF(B141&lt;&gt;0,0.1*D141/B141,"")</f>
        <v>0</v>
      </c>
      <c r="J141" s="46">
        <f>IF(C141&lt;&gt;0,D141/C141,"")</f>
        <v>0</v>
      </c>
      <c r="K141" s="38">
        <f>IF(B141&lt;&gt;0,0.1*E141/B141,0)</f>
        <v>0</v>
      </c>
      <c r="L141" s="21">
        <f>'Adjust'!B318*'Input'!$B377*10</f>
        <v>0</v>
      </c>
      <c r="M141" s="21">
        <f>'Adjust'!C318*'Input'!$C377*10</f>
        <v>0</v>
      </c>
      <c r="N141" s="21">
        <f>'Adjust'!D318*'Input'!$D377*10</f>
        <v>0</v>
      </c>
      <c r="O141" s="40">
        <f>IF(E141&lt;&gt;0,$L141/E141,"")</f>
        <v>0</v>
      </c>
      <c r="P141" s="40">
        <f>IF(E141&lt;&gt;0,$M141/E141,"")</f>
        <v>0</v>
      </c>
      <c r="Q141" s="40">
        <f>IF(E141&lt;&gt;0,$N141/E141,"")</f>
        <v>0</v>
      </c>
      <c r="R141" s="40">
        <f>IF(D141&lt;&gt;0,$F141/D141,"")</f>
        <v>0</v>
      </c>
      <c r="S141" s="40">
        <f>IF(D141&lt;&gt;0,$G141/D141,"")</f>
        <v>0</v>
      </c>
      <c r="T141" s="40">
        <f>IF(D141&lt;&gt;0,$H141/D141,"")</f>
        <v>0</v>
      </c>
      <c r="U141" s="17"/>
    </row>
    <row r="143" spans="1:21" ht="21" customHeight="1">
      <c r="A143" s="1" t="s">
        <v>1632</v>
      </c>
    </row>
    <row r="144" spans="1:21">
      <c r="A144" s="2" t="s">
        <v>353</v>
      </c>
    </row>
    <row r="145" spans="1:9">
      <c r="A145" s="33" t="s">
        <v>1633</v>
      </c>
    </row>
    <row r="146" spans="1:9">
      <c r="A146" s="33" t="s">
        <v>1634</v>
      </c>
    </row>
    <row r="147" spans="1:9">
      <c r="A147" s="33" t="s">
        <v>1635</v>
      </c>
    </row>
    <row r="148" spans="1:9">
      <c r="A148" s="33" t="s">
        <v>1636</v>
      </c>
    </row>
    <row r="149" spans="1:9">
      <c r="A149" s="33" t="s">
        <v>1637</v>
      </c>
    </row>
    <row r="150" spans="1:9">
      <c r="A150" s="33" t="s">
        <v>1638</v>
      </c>
    </row>
    <row r="151" spans="1:9">
      <c r="A151" s="33" t="s">
        <v>1639</v>
      </c>
    </row>
    <row r="152" spans="1:9">
      <c r="A152" s="34" t="s">
        <v>356</v>
      </c>
      <c r="B152" s="34" t="s">
        <v>487</v>
      </c>
      <c r="C152" s="34" t="s">
        <v>487</v>
      </c>
      <c r="D152" s="34" t="s">
        <v>487</v>
      </c>
      <c r="E152" s="34" t="s">
        <v>487</v>
      </c>
      <c r="F152" s="34" t="s">
        <v>487</v>
      </c>
      <c r="G152" s="34" t="s">
        <v>487</v>
      </c>
      <c r="H152" s="34" t="s">
        <v>487</v>
      </c>
    </row>
    <row r="153" spans="1:9">
      <c r="A153" s="34" t="s">
        <v>359</v>
      </c>
      <c r="B153" s="34" t="s">
        <v>533</v>
      </c>
      <c r="C153" s="34" t="s">
        <v>534</v>
      </c>
      <c r="D153" s="34" t="s">
        <v>535</v>
      </c>
      <c r="E153" s="34" t="s">
        <v>536</v>
      </c>
      <c r="F153" s="34" t="s">
        <v>489</v>
      </c>
      <c r="G153" s="34" t="s">
        <v>537</v>
      </c>
      <c r="H153" s="34" t="s">
        <v>1640</v>
      </c>
    </row>
    <row r="155" spans="1:9">
      <c r="B155" s="15" t="s">
        <v>1641</v>
      </c>
      <c r="C155" s="15" t="s">
        <v>1642</v>
      </c>
      <c r="D155" s="15" t="s">
        <v>1534</v>
      </c>
      <c r="E155" s="15" t="s">
        <v>1643</v>
      </c>
      <c r="F155" s="15" t="s">
        <v>1644</v>
      </c>
      <c r="G155" s="15" t="s">
        <v>1645</v>
      </c>
      <c r="H155" s="15" t="s">
        <v>1646</v>
      </c>
    </row>
    <row r="156" spans="1:9">
      <c r="A156" s="4" t="s">
        <v>1647</v>
      </c>
      <c r="B156" s="21">
        <f>SUM(B$45:B$141)</f>
        <v>0</v>
      </c>
      <c r="C156" s="21">
        <f>SUM(C$45:C$141)</f>
        <v>0</v>
      </c>
      <c r="D156" s="21">
        <f>SUM(D$45:D$141)</f>
        <v>0</v>
      </c>
      <c r="E156" s="21">
        <f>SUM(E$45:E$141)</f>
        <v>0</v>
      </c>
      <c r="F156" s="21">
        <f>SUM($F$45:$F$141)</f>
        <v>0</v>
      </c>
      <c r="G156" s="21">
        <f>SUM($G$45:$G$141)</f>
        <v>0</v>
      </c>
      <c r="H156" s="21">
        <f>SUM($H$45:$H$141)</f>
        <v>0</v>
      </c>
      <c r="I156" s="17"/>
    </row>
  </sheetData>
  <sheetProtection sheet="1" objects="1" scenarios="1"/>
  <hyperlinks>
    <hyperlink ref="A6" location="'Input'!D57" display="x1 = 1010. Annuity proportion for customer-contributed assets (in Financial and general assumptions)"/>
    <hyperlink ref="A7" location="'Adjust'!C205" display="x2 = 3606. Total net revenues from scaler (£) (in Revenue forecast summary)"/>
    <hyperlink ref="A8" location="'Adjust'!F205" display="x3 = 3606. Deviation from target revenue (£) (in Revenue forecast summary)"/>
    <hyperlink ref="A9" location="'Revenue'!B57" display="x4 = 3402. Target CDCM revenue (£/year) (in Target CDCM revenue)"/>
    <hyperlink ref="A18" location="'Input'!B280" display="x1 = 1053. Rate 1 units (MWh) by tariff (in Volume forecasts for the charging year)"/>
    <hyperlink ref="A19" location="'Input'!C280" display="x2 = 1053. Rate 2 units (MWh) by tariff (in Volume forecasts for the charging year)"/>
    <hyperlink ref="A20" location="'Input'!D280" display="x3 = 1053. Rate 3 units (MWh) by tariff (in Volume forecasts for the charging year)"/>
    <hyperlink ref="A21" location="'Input'!E280" display="x4 = 1053. MPANs by tariff (in Volume forecasts for the charging year)"/>
    <hyperlink ref="A22" location="'Input'!F57" display="x5 = 1010. Days in the charging year (in Financial and general assumptions)"/>
    <hyperlink ref="A23" location="'Adjust'!E221" display="x6 = 3607. Fixed charge p/MPAN/day (in Tariffs)"/>
    <hyperlink ref="A24" location="'Adjust'!F221" display="x7 = 3607. Capacity charge p/kVA/day (in Tariffs)"/>
    <hyperlink ref="A25" location="'Input'!F280" display="x8 = 1053. Import capacity (kVA) by tariff (in Volume forecasts for the charging year)"/>
    <hyperlink ref="A26" location="'Adjust'!B221" display="x9 = 3607. Unit rate 1 p/kWh (in Tariffs)"/>
    <hyperlink ref="A27" location="'Adjust'!C221" display="x10 = 3607. Unit rate 2 p/kWh (in Tariffs)"/>
    <hyperlink ref="A28" location="'Adjust'!D221" display="x11 = 3607. Unit rate 3 p/kWh (in Tariffs)"/>
    <hyperlink ref="A29" location="'Adjust'!G221" display="x12 = 3607. Reactive power charge p/kVArh (in Tariffs)"/>
    <hyperlink ref="A30" location="'Input'!G280" display="x13 = 1053. Reactive power units (MVArh) by tariff (in Volume forecasts for the charging year)"/>
    <hyperlink ref="A31" location="'Summary'!B44" display="x14 = All units (MWh) (in Revenue summary)"/>
    <hyperlink ref="A32" location="'Summary'!D44" display="x15 = Net revenues (£) (in Revenue summary)"/>
    <hyperlink ref="A33" location="'Summary'!C44" display="x16 = MPANs (in Revenue summary)"/>
    <hyperlink ref="A34" location="'Summary'!E44" display="x17 = Revenues from unit rates (£) (in Revenue summary)"/>
    <hyperlink ref="A35" location="'Summary'!L44" display="x18 = Net revenues from unit rate 1 (£) (in Revenue summary)"/>
    <hyperlink ref="A36" location="'Summary'!M44" display="x19 = Net revenues from unit rate 2 (£) (in Revenue summary)"/>
    <hyperlink ref="A37" location="'Summary'!N44" display="x20 = Net revenues from unit rate 3 (£) (in Revenue summary)"/>
    <hyperlink ref="A38" location="'Summary'!F44" display="x21 = Revenues from fixed charges (£) (in Revenue summary)"/>
    <hyperlink ref="A39" location="'Summary'!G44" display="x22 = Revenues from capacity charges (£) (in Revenue summary)"/>
    <hyperlink ref="A40" location="'Summary'!H44" display="x23 = Revenues from reactive power charges (£) (in Revenue summary)"/>
    <hyperlink ref="A145" location="'Summary'!B44" display="x1 = 3802. All units (MWh) (in Revenue summary)"/>
    <hyperlink ref="A146" location="'Summary'!C44" display="x2 = 3802. MPANs (in Revenue summary)"/>
    <hyperlink ref="A147" location="'Summary'!D44" display="x3 = 3802. Net revenues (£) (in Revenue summary)"/>
    <hyperlink ref="A148" location="'Summary'!E44" display="x4 = 3802. Revenues from unit rates (£) (in Revenue summary)"/>
    <hyperlink ref="A149" location="'Summary'!F44" display="x5 = 3802. Revenues from fixed charges (£) (in Revenue summary)"/>
    <hyperlink ref="A150" location="'Summary'!G44" display="x6 = 3802. Revenues from capacity charges (£) (in Revenue summary)"/>
    <hyperlink ref="A151" location="'Summary'!H44" display="x7 = 3802. Revenues from reactive power charges (£) (in Revenue summary)"/>
  </hyperlinks>
  <pageMargins left="0.7" right="0.7" top="0.75" bottom="0.75" header="0.3" footer="0.3"/>
  <pageSetup paperSize="9" fitToHeight="0" orientation="landscape"/>
  <headerFooter>
    <oddHeader>&amp;L&amp;A&amp;C&amp;R&amp;P of &amp;N</oddHeader>
    <oddFooter>&amp;F</oddFooter>
  </headerFooter>
</worksheet>
</file>

<file path=xl/worksheets/sheet22.xml><?xml version="1.0" encoding="utf-8"?>
<worksheet xmlns="http://schemas.openxmlformats.org/spreadsheetml/2006/main" xmlns:r="http://schemas.openxmlformats.org/officeDocument/2006/relationships">
  <sheetPr>
    <pageSetUpPr fitToPage="1"/>
  </sheetPr>
  <dimension ref="A1:M877"/>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40.7109375" customWidth="1"/>
    <col min="2" max="251" width="20.7109375" customWidth="1"/>
  </cols>
  <sheetData>
    <row r="1" spans="1:1" ht="21" customHeight="1">
      <c r="A1" s="1">
        <f>"Tariff matrices for "&amp;'Input'!B7&amp;" in "&amp;'Input'!C7&amp;" ("&amp;'Input'!D7&amp;")"</f>
        <v>0</v>
      </c>
    </row>
    <row r="2" spans="1:1">
      <c r="A2" s="2" t="s">
        <v>1670</v>
      </c>
    </row>
    <row r="3" spans="1:1">
      <c r="A3" s="2" t="s">
        <v>1567</v>
      </c>
    </row>
    <row r="4" spans="1:1">
      <c r="A4" s="33" t="s">
        <v>174</v>
      </c>
    </row>
    <row r="5" spans="1:1">
      <c r="A5" s="33" t="s">
        <v>175</v>
      </c>
    </row>
    <row r="6" spans="1:1">
      <c r="A6" s="33" t="s">
        <v>211</v>
      </c>
    </row>
    <row r="7" spans="1:1">
      <c r="A7" s="33" t="s">
        <v>176</v>
      </c>
    </row>
    <row r="8" spans="1:1">
      <c r="A8" s="33" t="s">
        <v>177</v>
      </c>
    </row>
    <row r="9" spans="1:1">
      <c r="A9" s="33" t="s">
        <v>221</v>
      </c>
    </row>
    <row r="10" spans="1:1">
      <c r="A10" s="33" t="s">
        <v>178</v>
      </c>
    </row>
    <row r="11" spans="1:1">
      <c r="A11" s="33" t="s">
        <v>179</v>
      </c>
    </row>
    <row r="12" spans="1:1">
      <c r="A12" s="33" t="s">
        <v>195</v>
      </c>
    </row>
    <row r="13" spans="1:1">
      <c r="A13" s="33" t="s">
        <v>180</v>
      </c>
    </row>
    <row r="14" spans="1:1">
      <c r="A14" s="33" t="s">
        <v>181</v>
      </c>
    </row>
    <row r="15" spans="1:1">
      <c r="A15" s="33" t="s">
        <v>182</v>
      </c>
    </row>
    <row r="16" spans="1:1">
      <c r="A16" s="33" t="s">
        <v>183</v>
      </c>
    </row>
    <row r="17" spans="1:1">
      <c r="A17" s="33" t="s">
        <v>196</v>
      </c>
    </row>
    <row r="18" spans="1:1">
      <c r="A18" s="33" t="s">
        <v>243</v>
      </c>
    </row>
    <row r="19" spans="1:1">
      <c r="A19" s="33" t="s">
        <v>247</v>
      </c>
    </row>
    <row r="20" spans="1:1">
      <c r="A20" s="33" t="s">
        <v>251</v>
      </c>
    </row>
    <row r="21" spans="1:1">
      <c r="A21" s="33" t="s">
        <v>255</v>
      </c>
    </row>
    <row r="22" spans="1:1">
      <c r="A22" s="33" t="s">
        <v>259</v>
      </c>
    </row>
    <row r="23" spans="1:1">
      <c r="A23" s="33" t="s">
        <v>184</v>
      </c>
    </row>
    <row r="24" spans="1:1">
      <c r="A24" s="33" t="s">
        <v>185</v>
      </c>
    </row>
    <row r="25" spans="1:1">
      <c r="A25" s="33" t="s">
        <v>186</v>
      </c>
    </row>
    <row r="26" spans="1:1">
      <c r="A26" s="33" t="s">
        <v>187</v>
      </c>
    </row>
    <row r="27" spans="1:1">
      <c r="A27" s="33" t="s">
        <v>188</v>
      </c>
    </row>
    <row r="28" spans="1:1">
      <c r="A28" s="33" t="s">
        <v>189</v>
      </c>
    </row>
    <row r="29" spans="1:1">
      <c r="A29" s="33" t="s">
        <v>197</v>
      </c>
    </row>
    <row r="30" spans="1:1">
      <c r="A30" s="33" t="s">
        <v>198</v>
      </c>
    </row>
    <row r="33" spans="1:7" ht="21" customHeight="1">
      <c r="A33" s="1" t="s">
        <v>174</v>
      </c>
    </row>
    <row r="35" spans="1:7">
      <c r="B35" s="15" t="s">
        <v>289</v>
      </c>
      <c r="C35" s="15" t="s">
        <v>292</v>
      </c>
      <c r="D35" s="15" t="s">
        <v>1648</v>
      </c>
      <c r="E35" s="15" t="s">
        <v>1649</v>
      </c>
    </row>
    <row r="36" spans="1:7">
      <c r="A36" s="4" t="s">
        <v>174</v>
      </c>
      <c r="B36" s="44">
        <f>'Loads'!B$199</f>
        <v>0</v>
      </c>
      <c r="C36" s="44">
        <f>'Loads'!E$199</f>
        <v>0</v>
      </c>
      <c r="D36" s="44">
        <f>'Multi'!B$119</f>
        <v>0</v>
      </c>
      <c r="E36" s="38">
        <f>IF(C36,D36/C36,"")</f>
        <v>0</v>
      </c>
      <c r="F36" s="17"/>
    </row>
    <row r="38" spans="1:7">
      <c r="B38" s="15" t="s">
        <v>1481</v>
      </c>
      <c r="C38" s="15" t="s">
        <v>1484</v>
      </c>
      <c r="D38" s="15" t="s">
        <v>1650</v>
      </c>
      <c r="E38" s="15" t="s">
        <v>1620</v>
      </c>
      <c r="F38" s="15" t="s">
        <v>1651</v>
      </c>
    </row>
    <row r="39" spans="1:7">
      <c r="A39" s="4" t="s">
        <v>453</v>
      </c>
      <c r="B39" s="39">
        <f>'Standing'!$C$79</f>
        <v>0</v>
      </c>
      <c r="C39" s="48">
        <f>'AggCap'!$C$89</f>
        <v>0</v>
      </c>
      <c r="D39" s="21">
        <f>0.01*'Input'!$F$58*(C39*$C$36)+10*(B39*$B$36)</f>
        <v>0</v>
      </c>
      <c r="E39" s="38">
        <f>IF($D$36&lt;&gt;0,0.1*D39/$D$36,"")</f>
        <v>0</v>
      </c>
      <c r="F39" s="46">
        <f>IF($C$36&lt;&gt;0,D39/$C$36,"")</f>
        <v>0</v>
      </c>
      <c r="G39" s="17"/>
    </row>
    <row r="40" spans="1:7">
      <c r="A40" s="4" t="s">
        <v>454</v>
      </c>
      <c r="B40" s="39">
        <f>'Standing'!$D$79</f>
        <v>0</v>
      </c>
      <c r="C40" s="48">
        <f>'AggCap'!$D$89</f>
        <v>0</v>
      </c>
      <c r="D40" s="21">
        <f>0.01*'Input'!$F$58*(C40*$C$36)+10*(B40*$B$36)</f>
        <v>0</v>
      </c>
      <c r="E40" s="38">
        <f>IF($D$36&lt;&gt;0,0.1*D40/$D$36,"")</f>
        <v>0</v>
      </c>
      <c r="F40" s="46">
        <f>IF($C$36&lt;&gt;0,D40/$C$36,"")</f>
        <v>0</v>
      </c>
      <c r="G40" s="17"/>
    </row>
    <row r="41" spans="1:7">
      <c r="A41" s="4" t="s">
        <v>455</v>
      </c>
      <c r="B41" s="39">
        <f>'Standing'!$E$79</f>
        <v>0</v>
      </c>
      <c r="C41" s="48">
        <f>'AggCap'!$E$89</f>
        <v>0</v>
      </c>
      <c r="D41" s="21">
        <f>0.01*'Input'!$F$58*(C41*$C$36)+10*(B41*$B$36)</f>
        <v>0</v>
      </c>
      <c r="E41" s="38">
        <f>IF($D$36&lt;&gt;0,0.1*D41/$D$36,"")</f>
        <v>0</v>
      </c>
      <c r="F41" s="46">
        <f>IF($C$36&lt;&gt;0,D41/$C$36,"")</f>
        <v>0</v>
      </c>
      <c r="G41" s="17"/>
    </row>
    <row r="42" spans="1:7">
      <c r="A42" s="4" t="s">
        <v>456</v>
      </c>
      <c r="B42" s="39">
        <f>'Standing'!$F$79</f>
        <v>0</v>
      </c>
      <c r="C42" s="48">
        <f>'AggCap'!$F$89</f>
        <v>0</v>
      </c>
      <c r="D42" s="21">
        <f>0.01*'Input'!$F$58*(C42*$C$36)+10*(B42*$B$36)</f>
        <v>0</v>
      </c>
      <c r="E42" s="38">
        <f>IF($D$36&lt;&gt;0,0.1*D42/$D$36,"")</f>
        <v>0</v>
      </c>
      <c r="F42" s="46">
        <f>IF($C$36&lt;&gt;0,D42/$C$36,"")</f>
        <v>0</v>
      </c>
      <c r="G42" s="17"/>
    </row>
    <row r="43" spans="1:7">
      <c r="A43" s="4" t="s">
        <v>457</v>
      </c>
      <c r="B43" s="39">
        <f>'Standing'!$G$79</f>
        <v>0</v>
      </c>
      <c r="C43" s="48">
        <f>'AggCap'!$G$89</f>
        <v>0</v>
      </c>
      <c r="D43" s="21">
        <f>0.01*'Input'!$F$58*(C43*$C$36)+10*(B43*$B$36)</f>
        <v>0</v>
      </c>
      <c r="E43" s="38">
        <f>IF($D$36&lt;&gt;0,0.1*D43/$D$36,"")</f>
        <v>0</v>
      </c>
      <c r="F43" s="46">
        <f>IF($C$36&lt;&gt;0,D43/$C$36,"")</f>
        <v>0</v>
      </c>
      <c r="G43" s="17"/>
    </row>
    <row r="44" spans="1:7">
      <c r="A44" s="4" t="s">
        <v>458</v>
      </c>
      <c r="B44" s="39">
        <f>'Standing'!$H$79</f>
        <v>0</v>
      </c>
      <c r="C44" s="48">
        <f>'AggCap'!$H$89</f>
        <v>0</v>
      </c>
      <c r="D44" s="21">
        <f>0.01*'Input'!$F$58*(C44*$C$36)+10*(B44*$B$36)</f>
        <v>0</v>
      </c>
      <c r="E44" s="38">
        <f>IF($D$36&lt;&gt;0,0.1*D44/$D$36,"")</f>
        <v>0</v>
      </c>
      <c r="F44" s="46">
        <f>IF($C$36&lt;&gt;0,D44/$C$36,"")</f>
        <v>0</v>
      </c>
      <c r="G44" s="17"/>
    </row>
    <row r="45" spans="1:7">
      <c r="A45" s="4" t="s">
        <v>459</v>
      </c>
      <c r="B45" s="39">
        <f>'Standing'!$I$79</f>
        <v>0</v>
      </c>
      <c r="C45" s="48">
        <f>'AggCap'!$I$89</f>
        <v>0</v>
      </c>
      <c r="D45" s="21">
        <f>0.01*'Input'!$F$58*(C45*$C$36)+10*(B45*$B$36)</f>
        <v>0</v>
      </c>
      <c r="E45" s="38">
        <f>IF($D$36&lt;&gt;0,0.1*D45/$D$36,"")</f>
        <v>0</v>
      </c>
      <c r="F45" s="46">
        <f>IF($C$36&lt;&gt;0,D45/$C$36,"")</f>
        <v>0</v>
      </c>
      <c r="G45" s="17"/>
    </row>
    <row r="46" spans="1:7">
      <c r="A46" s="4" t="s">
        <v>460</v>
      </c>
      <c r="B46" s="39">
        <f>'Standing'!$J$79</f>
        <v>0</v>
      </c>
      <c r="C46" s="48">
        <f>'AggCap'!$J$89</f>
        <v>0</v>
      </c>
      <c r="D46" s="21">
        <f>0.01*'Input'!$F$58*(C46*$C$36)+10*(B46*$B$36)</f>
        <v>0</v>
      </c>
      <c r="E46" s="38">
        <f>IF($D$36&lt;&gt;0,0.1*D46/$D$36,"")</f>
        <v>0</v>
      </c>
      <c r="F46" s="46">
        <f>IF($C$36&lt;&gt;0,D46/$C$36,"")</f>
        <v>0</v>
      </c>
      <c r="G46" s="17"/>
    </row>
    <row r="47" spans="1:7">
      <c r="A47" s="4" t="s">
        <v>1652</v>
      </c>
      <c r="B47" s="10"/>
      <c r="C47" s="48">
        <f>'SM'!$B$106</f>
        <v>0</v>
      </c>
      <c r="D47" s="21">
        <f>0.01*'Input'!$F$58*(C47*$C$36)+10*(B47*$B$36)</f>
        <v>0</v>
      </c>
      <c r="E47" s="38">
        <f>IF($D$36&lt;&gt;0,0.1*D47/$D$36,"")</f>
        <v>0</v>
      </c>
      <c r="F47" s="46">
        <f>IF($C$36&lt;&gt;0,D47/$C$36,"")</f>
        <v>0</v>
      </c>
      <c r="G47" s="17"/>
    </row>
    <row r="48" spans="1:7">
      <c r="A48" s="4" t="s">
        <v>1653</v>
      </c>
      <c r="B48" s="10"/>
      <c r="C48" s="48">
        <f>'SM'!$C$106</f>
        <v>0</v>
      </c>
      <c r="D48" s="21">
        <f>0.01*'Input'!$F$58*(C48*$C$36)+10*(B48*$B$36)</f>
        <v>0</v>
      </c>
      <c r="E48" s="38">
        <f>IF($D$36&lt;&gt;0,0.1*D48/$D$36,"")</f>
        <v>0</v>
      </c>
      <c r="F48" s="46">
        <f>IF($C$36&lt;&gt;0,D48/$C$36,"")</f>
        <v>0</v>
      </c>
      <c r="G48" s="17"/>
    </row>
    <row r="49" spans="1:7">
      <c r="A49" s="4" t="s">
        <v>1654</v>
      </c>
      <c r="B49" s="39">
        <f>'Standing'!$K$79</f>
        <v>0</v>
      </c>
      <c r="C49" s="48">
        <f>'AggCap'!$K$89</f>
        <v>0</v>
      </c>
      <c r="D49" s="21">
        <f>0.01*'Input'!$F$58*(C49*$C$36)+10*(B49*$B$36)</f>
        <v>0</v>
      </c>
      <c r="E49" s="38">
        <f>IF($D$36&lt;&gt;0,0.1*D49/$D$36,"")</f>
        <v>0</v>
      </c>
      <c r="F49" s="46">
        <f>IF($C$36&lt;&gt;0,D49/$C$36,"")</f>
        <v>0</v>
      </c>
      <c r="G49" s="17"/>
    </row>
    <row r="50" spans="1:7">
      <c r="A50" s="4" t="s">
        <v>1655</v>
      </c>
      <c r="B50" s="39">
        <f>'Standing'!$L$79</f>
        <v>0</v>
      </c>
      <c r="C50" s="48">
        <f>'AggCap'!$L$89</f>
        <v>0</v>
      </c>
      <c r="D50" s="21">
        <f>0.01*'Input'!$F$58*(C50*$C$36)+10*(B50*$B$36)</f>
        <v>0</v>
      </c>
      <c r="E50" s="38">
        <f>IF($D$36&lt;&gt;0,0.1*D50/$D$36,"")</f>
        <v>0</v>
      </c>
      <c r="F50" s="46">
        <f>IF($C$36&lt;&gt;0,D50/$C$36,"")</f>
        <v>0</v>
      </c>
      <c r="G50" s="17"/>
    </row>
    <row r="51" spans="1:7">
      <c r="A51" s="4" t="s">
        <v>1656</v>
      </c>
      <c r="B51" s="39">
        <f>'Standing'!$M$79</f>
        <v>0</v>
      </c>
      <c r="C51" s="48">
        <f>'AggCap'!$M$89</f>
        <v>0</v>
      </c>
      <c r="D51" s="21">
        <f>0.01*'Input'!$F$58*(C51*$C$36)+10*(B51*$B$36)</f>
        <v>0</v>
      </c>
      <c r="E51" s="38">
        <f>IF($D$36&lt;&gt;0,0.1*D51/$D$36,"")</f>
        <v>0</v>
      </c>
      <c r="F51" s="46">
        <f>IF($C$36&lt;&gt;0,D51/$C$36,"")</f>
        <v>0</v>
      </c>
      <c r="G51" s="17"/>
    </row>
    <row r="52" spans="1:7">
      <c r="A52" s="4" t="s">
        <v>1657</v>
      </c>
      <c r="B52" s="39">
        <f>'Standing'!$N$79</f>
        <v>0</v>
      </c>
      <c r="C52" s="48">
        <f>'AggCap'!$N$89</f>
        <v>0</v>
      </c>
      <c r="D52" s="21">
        <f>0.01*'Input'!$F$58*(C52*$C$36)+10*(B52*$B$36)</f>
        <v>0</v>
      </c>
      <c r="E52" s="38">
        <f>IF($D$36&lt;&gt;0,0.1*D52/$D$36,"")</f>
        <v>0</v>
      </c>
      <c r="F52" s="46">
        <f>IF($C$36&lt;&gt;0,D52/$C$36,"")</f>
        <v>0</v>
      </c>
      <c r="G52" s="17"/>
    </row>
    <row r="53" spans="1:7">
      <c r="A53" s="4" t="s">
        <v>1658</v>
      </c>
      <c r="B53" s="39">
        <f>'Standing'!$O$79</f>
        <v>0</v>
      </c>
      <c r="C53" s="48">
        <f>'AggCap'!$O$89</f>
        <v>0</v>
      </c>
      <c r="D53" s="21">
        <f>0.01*'Input'!$F$58*(C53*$C$36)+10*(B53*$B$36)</f>
        <v>0</v>
      </c>
      <c r="E53" s="38">
        <f>IF($D$36&lt;&gt;0,0.1*D53/$D$36,"")</f>
        <v>0</v>
      </c>
      <c r="F53" s="46">
        <f>IF($C$36&lt;&gt;0,D53/$C$36,"")</f>
        <v>0</v>
      </c>
      <c r="G53" s="17"/>
    </row>
    <row r="54" spans="1:7">
      <c r="A54" s="4" t="s">
        <v>1659</v>
      </c>
      <c r="B54" s="39">
        <f>'Standing'!$P$79</f>
        <v>0</v>
      </c>
      <c r="C54" s="48">
        <f>'AggCap'!$P$89</f>
        <v>0</v>
      </c>
      <c r="D54" s="21">
        <f>0.01*'Input'!$F$58*(C54*$C$36)+10*(B54*$B$36)</f>
        <v>0</v>
      </c>
      <c r="E54" s="38">
        <f>IF($D$36&lt;&gt;0,0.1*D54/$D$36,"")</f>
        <v>0</v>
      </c>
      <c r="F54" s="46">
        <f>IF($C$36&lt;&gt;0,D54/$C$36,"")</f>
        <v>0</v>
      </c>
      <c r="G54" s="17"/>
    </row>
    <row r="55" spans="1:7">
      <c r="A55" s="4" t="s">
        <v>1660</v>
      </c>
      <c r="B55" s="39">
        <f>'Standing'!$Q$79</f>
        <v>0</v>
      </c>
      <c r="C55" s="48">
        <f>'AggCap'!$Q$89</f>
        <v>0</v>
      </c>
      <c r="D55" s="21">
        <f>0.01*'Input'!$F$58*(C55*$C$36)+10*(B55*$B$36)</f>
        <v>0</v>
      </c>
      <c r="E55" s="38">
        <f>IF($D$36&lt;&gt;0,0.1*D55/$D$36,"")</f>
        <v>0</v>
      </c>
      <c r="F55" s="46">
        <f>IF($C$36&lt;&gt;0,D55/$C$36,"")</f>
        <v>0</v>
      </c>
      <c r="G55" s="17"/>
    </row>
    <row r="56" spans="1:7">
      <c r="A56" s="4" t="s">
        <v>1661</v>
      </c>
      <c r="B56" s="39">
        <f>'Standing'!$R$79</f>
        <v>0</v>
      </c>
      <c r="C56" s="48">
        <f>'AggCap'!$R$89</f>
        <v>0</v>
      </c>
      <c r="D56" s="21">
        <f>0.01*'Input'!$F$58*(C56*$C$36)+10*(B56*$B$36)</f>
        <v>0</v>
      </c>
      <c r="E56" s="38">
        <f>IF($D$36&lt;&gt;0,0.1*D56/$D$36,"")</f>
        <v>0</v>
      </c>
      <c r="F56" s="46">
        <f>IF($C$36&lt;&gt;0,D56/$C$36,"")</f>
        <v>0</v>
      </c>
      <c r="G56" s="17"/>
    </row>
    <row r="57" spans="1:7">
      <c r="A57" s="4" t="s">
        <v>1662</v>
      </c>
      <c r="B57" s="39">
        <f>'Standing'!$S$79</f>
        <v>0</v>
      </c>
      <c r="C57" s="48">
        <f>'AggCap'!$S$89</f>
        <v>0</v>
      </c>
      <c r="D57" s="21">
        <f>0.01*'Input'!$F$58*(C57*$C$36)+10*(B57*$B$36)</f>
        <v>0</v>
      </c>
      <c r="E57" s="38">
        <f>IF($D$36&lt;&gt;0,0.1*D57/$D$36,"")</f>
        <v>0</v>
      </c>
      <c r="F57" s="46">
        <f>IF($C$36&lt;&gt;0,D57/$C$36,"")</f>
        <v>0</v>
      </c>
      <c r="G57" s="17"/>
    </row>
    <row r="58" spans="1:7">
      <c r="A58" s="4" t="s">
        <v>1663</v>
      </c>
      <c r="B58" s="10"/>
      <c r="C58" s="48">
        <f>'Otex'!$B$121</f>
        <v>0</v>
      </c>
      <c r="D58" s="21">
        <f>0.01*'Input'!$F$58*(C58*$C$36)+10*(B58*$B$36)</f>
        <v>0</v>
      </c>
      <c r="E58" s="38">
        <f>IF($D$36&lt;&gt;0,0.1*D58/$D$36,"")</f>
        <v>0</v>
      </c>
      <c r="F58" s="46">
        <f>IF($C$36&lt;&gt;0,D58/$C$36,"")</f>
        <v>0</v>
      </c>
      <c r="G58" s="17"/>
    </row>
    <row r="59" spans="1:7">
      <c r="A59" s="4" t="s">
        <v>1664</v>
      </c>
      <c r="B59" s="10"/>
      <c r="C59" s="48">
        <f>'Otex'!$C$121</f>
        <v>0</v>
      </c>
      <c r="D59" s="21">
        <f>0.01*'Input'!$F$58*(C59*$C$36)+10*(B59*$B$36)</f>
        <v>0</v>
      </c>
      <c r="E59" s="38">
        <f>IF($D$36&lt;&gt;0,0.1*D59/$D$36,"")</f>
        <v>0</v>
      </c>
      <c r="F59" s="46">
        <f>IF($C$36&lt;&gt;0,D59/$C$36,"")</f>
        <v>0</v>
      </c>
      <c r="G59" s="17"/>
    </row>
    <row r="60" spans="1:7">
      <c r="A60" s="4" t="s">
        <v>1665</v>
      </c>
      <c r="B60" s="39">
        <f>'Scaler'!$B$416</f>
        <v>0</v>
      </c>
      <c r="C60" s="48">
        <f>'Scaler'!$E$416</f>
        <v>0</v>
      </c>
      <c r="D60" s="21">
        <f>0.01*'Input'!$F$58*(C60*$C$36)+10*(B60*$B$36)</f>
        <v>0</v>
      </c>
      <c r="E60" s="38">
        <f>IF($D$36&lt;&gt;0,0.1*D60/$D$36,"")</f>
        <v>0</v>
      </c>
      <c r="F60" s="46">
        <f>IF($C$36&lt;&gt;0,D60/$C$36,"")</f>
        <v>0</v>
      </c>
      <c r="G60" s="17"/>
    </row>
    <row r="61" spans="1:7">
      <c r="A61" s="4" t="s">
        <v>1666</v>
      </c>
      <c r="B61" s="39">
        <f>'Adjust'!$B$72</f>
        <v>0</v>
      </c>
      <c r="C61" s="48">
        <f>'Adjust'!$E$72</f>
        <v>0</v>
      </c>
      <c r="D61" s="21">
        <f>0.01*'Input'!$F$58*(C61*$C$36)+10*(B61*$B$36)</f>
        <v>0</v>
      </c>
      <c r="E61" s="38">
        <f>IF($D$36&lt;&gt;0,0.1*D61/$D$36,"")</f>
        <v>0</v>
      </c>
      <c r="F61" s="46">
        <f>IF($C$36&lt;&gt;0,D61/$C$36,"")</f>
        <v>0</v>
      </c>
      <c r="G61" s="17"/>
    </row>
    <row r="63" spans="1:7">
      <c r="A63" s="4" t="s">
        <v>1667</v>
      </c>
      <c r="B63" s="38">
        <f>SUM($B$39:$B$61)</f>
        <v>0</v>
      </c>
      <c r="C63" s="46">
        <f>SUM($C$39:$C$61)</f>
        <v>0</v>
      </c>
      <c r="D63" s="21">
        <f>SUM($D$39:$D$61)</f>
        <v>0</v>
      </c>
      <c r="E63" s="38">
        <f>SUM($E$39:$E$61)</f>
        <v>0</v>
      </c>
      <c r="F63" s="46">
        <f>SUM($F$39:$F$61)</f>
        <v>0</v>
      </c>
    </row>
    <row r="65" spans="1:9" ht="21" customHeight="1">
      <c r="A65" s="1" t="s">
        <v>175</v>
      </c>
    </row>
    <row r="67" spans="1:9">
      <c r="B67" s="15" t="s">
        <v>289</v>
      </c>
      <c r="C67" s="15" t="s">
        <v>290</v>
      </c>
      <c r="D67" s="15" t="s">
        <v>292</v>
      </c>
      <c r="E67" s="15" t="s">
        <v>1648</v>
      </c>
      <c r="F67" s="15" t="s">
        <v>1649</v>
      </c>
    </row>
    <row r="68" spans="1:9">
      <c r="A68" s="4" t="s">
        <v>175</v>
      </c>
      <c r="B68" s="44">
        <f>'Loads'!B$200</f>
        <v>0</v>
      </c>
      <c r="C68" s="44">
        <f>'Loads'!C$200</f>
        <v>0</v>
      </c>
      <c r="D68" s="44">
        <f>'Loads'!E$200</f>
        <v>0</v>
      </c>
      <c r="E68" s="44">
        <f>'Multi'!B$120</f>
        <v>0</v>
      </c>
      <c r="F68" s="38">
        <f>IF(D68,E68/D68,"")</f>
        <v>0</v>
      </c>
      <c r="G68" s="17"/>
    </row>
    <row r="70" spans="1:9">
      <c r="B70" s="15" t="s">
        <v>1481</v>
      </c>
      <c r="C70" s="15" t="s">
        <v>1482</v>
      </c>
      <c r="D70" s="15" t="s">
        <v>1484</v>
      </c>
      <c r="E70" s="15" t="s">
        <v>1668</v>
      </c>
      <c r="F70" s="15" t="s">
        <v>1650</v>
      </c>
      <c r="G70" s="15" t="s">
        <v>1620</v>
      </c>
      <c r="H70" s="15" t="s">
        <v>1651</v>
      </c>
    </row>
    <row r="71" spans="1:9">
      <c r="A71" s="4" t="s">
        <v>453</v>
      </c>
      <c r="B71" s="39">
        <f>'Standing'!$C$80</f>
        <v>0</v>
      </c>
      <c r="C71" s="39">
        <f>'Standing'!$C$106</f>
        <v>0</v>
      </c>
      <c r="D71" s="48">
        <f>'AggCap'!$C$90</f>
        <v>0</v>
      </c>
      <c r="E71" s="38">
        <f>IF(E$68&lt;&gt;0,(($B71*B$68+$C71*C$68))/E$68,0)</f>
        <v>0</v>
      </c>
      <c r="F71" s="21">
        <f>0.01*'Input'!$F$58*(D71*$D$68)+10*(B71*$B$68+C71*$C$68)</f>
        <v>0</v>
      </c>
      <c r="G71" s="38">
        <f>IF($E$68&lt;&gt;0,0.1*F71/$E$68,"")</f>
        <v>0</v>
      </c>
      <c r="H71" s="46">
        <f>IF($D$68&lt;&gt;0,F71/$D$68,"")</f>
        <v>0</v>
      </c>
      <c r="I71" s="17"/>
    </row>
    <row r="72" spans="1:9">
      <c r="A72" s="4" t="s">
        <v>454</v>
      </c>
      <c r="B72" s="39">
        <f>'Standing'!$D$80</f>
        <v>0</v>
      </c>
      <c r="C72" s="39">
        <f>'Standing'!$D$106</f>
        <v>0</v>
      </c>
      <c r="D72" s="48">
        <f>'AggCap'!$D$90</f>
        <v>0</v>
      </c>
      <c r="E72" s="38">
        <f>IF(E$68&lt;&gt;0,(($B72*B$68+$C72*C$68))/E$68,0)</f>
        <v>0</v>
      </c>
      <c r="F72" s="21">
        <f>0.01*'Input'!$F$58*(D72*$D$68)+10*(B72*$B$68+C72*$C$68)</f>
        <v>0</v>
      </c>
      <c r="G72" s="38">
        <f>IF($E$68&lt;&gt;0,0.1*F72/$E$68,"")</f>
        <v>0</v>
      </c>
      <c r="H72" s="46">
        <f>IF($D$68&lt;&gt;0,F72/$D$68,"")</f>
        <v>0</v>
      </c>
      <c r="I72" s="17"/>
    </row>
    <row r="73" spans="1:9">
      <c r="A73" s="4" t="s">
        <v>455</v>
      </c>
      <c r="B73" s="39">
        <f>'Standing'!$E$80</f>
        <v>0</v>
      </c>
      <c r="C73" s="39">
        <f>'Standing'!$E$106</f>
        <v>0</v>
      </c>
      <c r="D73" s="48">
        <f>'AggCap'!$E$90</f>
        <v>0</v>
      </c>
      <c r="E73" s="38">
        <f>IF(E$68&lt;&gt;0,(($B73*B$68+$C73*C$68))/E$68,0)</f>
        <v>0</v>
      </c>
      <c r="F73" s="21">
        <f>0.01*'Input'!$F$58*(D73*$D$68)+10*(B73*$B$68+C73*$C$68)</f>
        <v>0</v>
      </c>
      <c r="G73" s="38">
        <f>IF($E$68&lt;&gt;0,0.1*F73/$E$68,"")</f>
        <v>0</v>
      </c>
      <c r="H73" s="46">
        <f>IF($D$68&lt;&gt;0,F73/$D$68,"")</f>
        <v>0</v>
      </c>
      <c r="I73" s="17"/>
    </row>
    <row r="74" spans="1:9">
      <c r="A74" s="4" t="s">
        <v>456</v>
      </c>
      <c r="B74" s="39">
        <f>'Standing'!$F$80</f>
        <v>0</v>
      </c>
      <c r="C74" s="39">
        <f>'Standing'!$F$106</f>
        <v>0</v>
      </c>
      <c r="D74" s="48">
        <f>'AggCap'!$F$90</f>
        <v>0</v>
      </c>
      <c r="E74" s="38">
        <f>IF(E$68&lt;&gt;0,(($B74*B$68+$C74*C$68))/E$68,0)</f>
        <v>0</v>
      </c>
      <c r="F74" s="21">
        <f>0.01*'Input'!$F$58*(D74*$D$68)+10*(B74*$B$68+C74*$C$68)</f>
        <v>0</v>
      </c>
      <c r="G74" s="38">
        <f>IF($E$68&lt;&gt;0,0.1*F74/$E$68,"")</f>
        <v>0</v>
      </c>
      <c r="H74" s="46">
        <f>IF($D$68&lt;&gt;0,F74/$D$68,"")</f>
        <v>0</v>
      </c>
      <c r="I74" s="17"/>
    </row>
    <row r="75" spans="1:9">
      <c r="A75" s="4" t="s">
        <v>457</v>
      </c>
      <c r="B75" s="39">
        <f>'Standing'!$G$80</f>
        <v>0</v>
      </c>
      <c r="C75" s="39">
        <f>'Standing'!$G$106</f>
        <v>0</v>
      </c>
      <c r="D75" s="48">
        <f>'AggCap'!$G$90</f>
        <v>0</v>
      </c>
      <c r="E75" s="38">
        <f>IF(E$68&lt;&gt;0,(($B75*B$68+$C75*C$68))/E$68,0)</f>
        <v>0</v>
      </c>
      <c r="F75" s="21">
        <f>0.01*'Input'!$F$58*(D75*$D$68)+10*(B75*$B$68+C75*$C$68)</f>
        <v>0</v>
      </c>
      <c r="G75" s="38">
        <f>IF($E$68&lt;&gt;0,0.1*F75/$E$68,"")</f>
        <v>0</v>
      </c>
      <c r="H75" s="46">
        <f>IF($D$68&lt;&gt;0,F75/$D$68,"")</f>
        <v>0</v>
      </c>
      <c r="I75" s="17"/>
    </row>
    <row r="76" spans="1:9">
      <c r="A76" s="4" t="s">
        <v>458</v>
      </c>
      <c r="B76" s="39">
        <f>'Standing'!$H$80</f>
        <v>0</v>
      </c>
      <c r="C76" s="39">
        <f>'Standing'!$H$106</f>
        <v>0</v>
      </c>
      <c r="D76" s="48">
        <f>'AggCap'!$H$90</f>
        <v>0</v>
      </c>
      <c r="E76" s="38">
        <f>IF(E$68&lt;&gt;0,(($B76*B$68+$C76*C$68))/E$68,0)</f>
        <v>0</v>
      </c>
      <c r="F76" s="21">
        <f>0.01*'Input'!$F$58*(D76*$D$68)+10*(B76*$B$68+C76*$C$68)</f>
        <v>0</v>
      </c>
      <c r="G76" s="38">
        <f>IF($E$68&lt;&gt;0,0.1*F76/$E$68,"")</f>
        <v>0</v>
      </c>
      <c r="H76" s="46">
        <f>IF($D$68&lt;&gt;0,F76/$D$68,"")</f>
        <v>0</v>
      </c>
      <c r="I76" s="17"/>
    </row>
    <row r="77" spans="1:9">
      <c r="A77" s="4" t="s">
        <v>459</v>
      </c>
      <c r="B77" s="39">
        <f>'Standing'!$I$80</f>
        <v>0</v>
      </c>
      <c r="C77" s="39">
        <f>'Standing'!$I$106</f>
        <v>0</v>
      </c>
      <c r="D77" s="48">
        <f>'AggCap'!$I$90</f>
        <v>0</v>
      </c>
      <c r="E77" s="38">
        <f>IF(E$68&lt;&gt;0,(($B77*B$68+$C77*C$68))/E$68,0)</f>
        <v>0</v>
      </c>
      <c r="F77" s="21">
        <f>0.01*'Input'!$F$58*(D77*$D$68)+10*(B77*$B$68+C77*$C$68)</f>
        <v>0</v>
      </c>
      <c r="G77" s="38">
        <f>IF($E$68&lt;&gt;0,0.1*F77/$E$68,"")</f>
        <v>0</v>
      </c>
      <c r="H77" s="46">
        <f>IF($D$68&lt;&gt;0,F77/$D$68,"")</f>
        <v>0</v>
      </c>
      <c r="I77" s="17"/>
    </row>
    <row r="78" spans="1:9">
      <c r="A78" s="4" t="s">
        <v>460</v>
      </c>
      <c r="B78" s="39">
        <f>'Standing'!$J$80</f>
        <v>0</v>
      </c>
      <c r="C78" s="39">
        <f>'Standing'!$J$106</f>
        <v>0</v>
      </c>
      <c r="D78" s="48">
        <f>'AggCap'!$J$90</f>
        <v>0</v>
      </c>
      <c r="E78" s="38">
        <f>IF(E$68&lt;&gt;0,(($B78*B$68+$C78*C$68))/E$68,0)</f>
        <v>0</v>
      </c>
      <c r="F78" s="21">
        <f>0.01*'Input'!$F$58*(D78*$D$68)+10*(B78*$B$68+C78*$C$68)</f>
        <v>0</v>
      </c>
      <c r="G78" s="38">
        <f>IF($E$68&lt;&gt;0,0.1*F78/$E$68,"")</f>
        <v>0</v>
      </c>
      <c r="H78" s="46">
        <f>IF($D$68&lt;&gt;0,F78/$D$68,"")</f>
        <v>0</v>
      </c>
      <c r="I78" s="17"/>
    </row>
    <row r="79" spans="1:9">
      <c r="A79" s="4" t="s">
        <v>1652</v>
      </c>
      <c r="B79" s="10"/>
      <c r="C79" s="10"/>
      <c r="D79" s="48">
        <f>'SM'!$B$107</f>
        <v>0</v>
      </c>
      <c r="E79" s="38">
        <f>IF(E$68&lt;&gt;0,(($B79*B$68+$C79*C$68))/E$68,0)</f>
        <v>0</v>
      </c>
      <c r="F79" s="21">
        <f>0.01*'Input'!$F$58*(D79*$D$68)+10*(B79*$B$68+C79*$C$68)</f>
        <v>0</v>
      </c>
      <c r="G79" s="38">
        <f>IF($E$68&lt;&gt;0,0.1*F79/$E$68,"")</f>
        <v>0</v>
      </c>
      <c r="H79" s="46">
        <f>IF($D$68&lt;&gt;0,F79/$D$68,"")</f>
        <v>0</v>
      </c>
      <c r="I79" s="17"/>
    </row>
    <row r="80" spans="1:9">
      <c r="A80" s="4" t="s">
        <v>1653</v>
      </c>
      <c r="B80" s="10"/>
      <c r="C80" s="10"/>
      <c r="D80" s="48">
        <f>'SM'!$C$107</f>
        <v>0</v>
      </c>
      <c r="E80" s="38">
        <f>IF(E$68&lt;&gt;0,(($B80*B$68+$C80*C$68))/E$68,0)</f>
        <v>0</v>
      </c>
      <c r="F80" s="21">
        <f>0.01*'Input'!$F$58*(D80*$D$68)+10*(B80*$B$68+C80*$C$68)</f>
        <v>0</v>
      </c>
      <c r="G80" s="38">
        <f>IF($E$68&lt;&gt;0,0.1*F80/$E$68,"")</f>
        <v>0</v>
      </c>
      <c r="H80" s="46">
        <f>IF($D$68&lt;&gt;0,F80/$D$68,"")</f>
        <v>0</v>
      </c>
      <c r="I80" s="17"/>
    </row>
    <row r="81" spans="1:9">
      <c r="A81" s="4" t="s">
        <v>1654</v>
      </c>
      <c r="B81" s="39">
        <f>'Standing'!$K$80</f>
        <v>0</v>
      </c>
      <c r="C81" s="39">
        <f>'Standing'!$K$106</f>
        <v>0</v>
      </c>
      <c r="D81" s="48">
        <f>'AggCap'!$K$90</f>
        <v>0</v>
      </c>
      <c r="E81" s="38">
        <f>IF(E$68&lt;&gt;0,(($B81*B$68+$C81*C$68))/E$68,0)</f>
        <v>0</v>
      </c>
      <c r="F81" s="21">
        <f>0.01*'Input'!$F$58*(D81*$D$68)+10*(B81*$B$68+C81*$C$68)</f>
        <v>0</v>
      </c>
      <c r="G81" s="38">
        <f>IF($E$68&lt;&gt;0,0.1*F81/$E$68,"")</f>
        <v>0</v>
      </c>
      <c r="H81" s="46">
        <f>IF($D$68&lt;&gt;0,F81/$D$68,"")</f>
        <v>0</v>
      </c>
      <c r="I81" s="17"/>
    </row>
    <row r="82" spans="1:9">
      <c r="A82" s="4" t="s">
        <v>1655</v>
      </c>
      <c r="B82" s="39">
        <f>'Standing'!$L$80</f>
        <v>0</v>
      </c>
      <c r="C82" s="39">
        <f>'Standing'!$L$106</f>
        <v>0</v>
      </c>
      <c r="D82" s="48">
        <f>'AggCap'!$L$90</f>
        <v>0</v>
      </c>
      <c r="E82" s="38">
        <f>IF(E$68&lt;&gt;0,(($B82*B$68+$C82*C$68))/E$68,0)</f>
        <v>0</v>
      </c>
      <c r="F82" s="21">
        <f>0.01*'Input'!$F$58*(D82*$D$68)+10*(B82*$B$68+C82*$C$68)</f>
        <v>0</v>
      </c>
      <c r="G82" s="38">
        <f>IF($E$68&lt;&gt;0,0.1*F82/$E$68,"")</f>
        <v>0</v>
      </c>
      <c r="H82" s="46">
        <f>IF($D$68&lt;&gt;0,F82/$D$68,"")</f>
        <v>0</v>
      </c>
      <c r="I82" s="17"/>
    </row>
    <row r="83" spans="1:9">
      <c r="A83" s="4" t="s">
        <v>1656</v>
      </c>
      <c r="B83" s="39">
        <f>'Standing'!$M$80</f>
        <v>0</v>
      </c>
      <c r="C83" s="39">
        <f>'Standing'!$M$106</f>
        <v>0</v>
      </c>
      <c r="D83" s="48">
        <f>'AggCap'!$M$90</f>
        <v>0</v>
      </c>
      <c r="E83" s="38">
        <f>IF(E$68&lt;&gt;0,(($B83*B$68+$C83*C$68))/E$68,0)</f>
        <v>0</v>
      </c>
      <c r="F83" s="21">
        <f>0.01*'Input'!$F$58*(D83*$D$68)+10*(B83*$B$68+C83*$C$68)</f>
        <v>0</v>
      </c>
      <c r="G83" s="38">
        <f>IF($E$68&lt;&gt;0,0.1*F83/$E$68,"")</f>
        <v>0</v>
      </c>
      <c r="H83" s="46">
        <f>IF($D$68&lt;&gt;0,F83/$D$68,"")</f>
        <v>0</v>
      </c>
      <c r="I83" s="17"/>
    </row>
    <row r="84" spans="1:9">
      <c r="A84" s="4" t="s">
        <v>1657</v>
      </c>
      <c r="B84" s="39">
        <f>'Standing'!$N$80</f>
        <v>0</v>
      </c>
      <c r="C84" s="39">
        <f>'Standing'!$N$106</f>
        <v>0</v>
      </c>
      <c r="D84" s="48">
        <f>'AggCap'!$N$90</f>
        <v>0</v>
      </c>
      <c r="E84" s="38">
        <f>IF(E$68&lt;&gt;0,(($B84*B$68+$C84*C$68))/E$68,0)</f>
        <v>0</v>
      </c>
      <c r="F84" s="21">
        <f>0.01*'Input'!$F$58*(D84*$D$68)+10*(B84*$B$68+C84*$C$68)</f>
        <v>0</v>
      </c>
      <c r="G84" s="38">
        <f>IF($E$68&lt;&gt;0,0.1*F84/$E$68,"")</f>
        <v>0</v>
      </c>
      <c r="H84" s="46">
        <f>IF($D$68&lt;&gt;0,F84/$D$68,"")</f>
        <v>0</v>
      </c>
      <c r="I84" s="17"/>
    </row>
    <row r="85" spans="1:9">
      <c r="A85" s="4" t="s">
        <v>1658</v>
      </c>
      <c r="B85" s="39">
        <f>'Standing'!$O$80</f>
        <v>0</v>
      </c>
      <c r="C85" s="39">
        <f>'Standing'!$O$106</f>
        <v>0</v>
      </c>
      <c r="D85" s="48">
        <f>'AggCap'!$O$90</f>
        <v>0</v>
      </c>
      <c r="E85" s="38">
        <f>IF(E$68&lt;&gt;0,(($B85*B$68+$C85*C$68))/E$68,0)</f>
        <v>0</v>
      </c>
      <c r="F85" s="21">
        <f>0.01*'Input'!$F$58*(D85*$D$68)+10*(B85*$B$68+C85*$C$68)</f>
        <v>0</v>
      </c>
      <c r="G85" s="38">
        <f>IF($E$68&lt;&gt;0,0.1*F85/$E$68,"")</f>
        <v>0</v>
      </c>
      <c r="H85" s="46">
        <f>IF($D$68&lt;&gt;0,F85/$D$68,"")</f>
        <v>0</v>
      </c>
      <c r="I85" s="17"/>
    </row>
    <row r="86" spans="1:9">
      <c r="A86" s="4" t="s">
        <v>1659</v>
      </c>
      <c r="B86" s="39">
        <f>'Standing'!$P$80</f>
        <v>0</v>
      </c>
      <c r="C86" s="39">
        <f>'Standing'!$P$106</f>
        <v>0</v>
      </c>
      <c r="D86" s="48">
        <f>'AggCap'!$P$90</f>
        <v>0</v>
      </c>
      <c r="E86" s="38">
        <f>IF(E$68&lt;&gt;0,(($B86*B$68+$C86*C$68))/E$68,0)</f>
        <v>0</v>
      </c>
      <c r="F86" s="21">
        <f>0.01*'Input'!$F$58*(D86*$D$68)+10*(B86*$B$68+C86*$C$68)</f>
        <v>0</v>
      </c>
      <c r="G86" s="38">
        <f>IF($E$68&lt;&gt;0,0.1*F86/$E$68,"")</f>
        <v>0</v>
      </c>
      <c r="H86" s="46">
        <f>IF($D$68&lt;&gt;0,F86/$D$68,"")</f>
        <v>0</v>
      </c>
      <c r="I86" s="17"/>
    </row>
    <row r="87" spans="1:9">
      <c r="A87" s="4" t="s">
        <v>1660</v>
      </c>
      <c r="B87" s="39">
        <f>'Standing'!$Q$80</f>
        <v>0</v>
      </c>
      <c r="C87" s="39">
        <f>'Standing'!$Q$106</f>
        <v>0</v>
      </c>
      <c r="D87" s="48">
        <f>'AggCap'!$Q$90</f>
        <v>0</v>
      </c>
      <c r="E87" s="38">
        <f>IF(E$68&lt;&gt;0,(($B87*B$68+$C87*C$68))/E$68,0)</f>
        <v>0</v>
      </c>
      <c r="F87" s="21">
        <f>0.01*'Input'!$F$58*(D87*$D$68)+10*(B87*$B$68+C87*$C$68)</f>
        <v>0</v>
      </c>
      <c r="G87" s="38">
        <f>IF($E$68&lt;&gt;0,0.1*F87/$E$68,"")</f>
        <v>0</v>
      </c>
      <c r="H87" s="46">
        <f>IF($D$68&lt;&gt;0,F87/$D$68,"")</f>
        <v>0</v>
      </c>
      <c r="I87" s="17"/>
    </row>
    <row r="88" spans="1:9">
      <c r="A88" s="4" t="s">
        <v>1661</v>
      </c>
      <c r="B88" s="39">
        <f>'Standing'!$R$80</f>
        <v>0</v>
      </c>
      <c r="C88" s="39">
        <f>'Standing'!$R$106</f>
        <v>0</v>
      </c>
      <c r="D88" s="48">
        <f>'AggCap'!$R$90</f>
        <v>0</v>
      </c>
      <c r="E88" s="38">
        <f>IF(E$68&lt;&gt;0,(($B88*B$68+$C88*C$68))/E$68,0)</f>
        <v>0</v>
      </c>
      <c r="F88" s="21">
        <f>0.01*'Input'!$F$58*(D88*$D$68)+10*(B88*$B$68+C88*$C$68)</f>
        <v>0</v>
      </c>
      <c r="G88" s="38">
        <f>IF($E$68&lt;&gt;0,0.1*F88/$E$68,"")</f>
        <v>0</v>
      </c>
      <c r="H88" s="46">
        <f>IF($D$68&lt;&gt;0,F88/$D$68,"")</f>
        <v>0</v>
      </c>
      <c r="I88" s="17"/>
    </row>
    <row r="89" spans="1:9">
      <c r="A89" s="4" t="s">
        <v>1662</v>
      </c>
      <c r="B89" s="39">
        <f>'Standing'!$S$80</f>
        <v>0</v>
      </c>
      <c r="C89" s="39">
        <f>'Standing'!$S$106</f>
        <v>0</v>
      </c>
      <c r="D89" s="48">
        <f>'AggCap'!$S$90</f>
        <v>0</v>
      </c>
      <c r="E89" s="38">
        <f>IF(E$68&lt;&gt;0,(($B89*B$68+$C89*C$68))/E$68,0)</f>
        <v>0</v>
      </c>
      <c r="F89" s="21">
        <f>0.01*'Input'!$F$58*(D89*$D$68)+10*(B89*$B$68+C89*$C$68)</f>
        <v>0</v>
      </c>
      <c r="G89" s="38">
        <f>IF($E$68&lt;&gt;0,0.1*F89/$E$68,"")</f>
        <v>0</v>
      </c>
      <c r="H89" s="46">
        <f>IF($D$68&lt;&gt;0,F89/$D$68,"")</f>
        <v>0</v>
      </c>
      <c r="I89" s="17"/>
    </row>
    <row r="90" spans="1:9">
      <c r="A90" s="4" t="s">
        <v>1663</v>
      </c>
      <c r="B90" s="10"/>
      <c r="C90" s="10"/>
      <c r="D90" s="48">
        <f>'Otex'!$B$122</f>
        <v>0</v>
      </c>
      <c r="E90" s="38">
        <f>IF(E$68&lt;&gt;0,(($B90*B$68+$C90*C$68))/E$68,0)</f>
        <v>0</v>
      </c>
      <c r="F90" s="21">
        <f>0.01*'Input'!$F$58*(D90*$D$68)+10*(B90*$B$68+C90*$C$68)</f>
        <v>0</v>
      </c>
      <c r="G90" s="38">
        <f>IF($E$68&lt;&gt;0,0.1*F90/$E$68,"")</f>
        <v>0</v>
      </c>
      <c r="H90" s="46">
        <f>IF($D$68&lt;&gt;0,F90/$D$68,"")</f>
        <v>0</v>
      </c>
      <c r="I90" s="17"/>
    </row>
    <row r="91" spans="1:9">
      <c r="A91" s="4" t="s">
        <v>1664</v>
      </c>
      <c r="B91" s="10"/>
      <c r="C91" s="10"/>
      <c r="D91" s="48">
        <f>'Otex'!$C$122</f>
        <v>0</v>
      </c>
      <c r="E91" s="38">
        <f>IF(E$68&lt;&gt;0,(($B91*B$68+$C91*C$68))/E$68,0)</f>
        <v>0</v>
      </c>
      <c r="F91" s="21">
        <f>0.01*'Input'!$F$58*(D91*$D$68)+10*(B91*$B$68+C91*$C$68)</f>
        <v>0</v>
      </c>
      <c r="G91" s="38">
        <f>IF($E$68&lt;&gt;0,0.1*F91/$E$68,"")</f>
        <v>0</v>
      </c>
      <c r="H91" s="46">
        <f>IF($D$68&lt;&gt;0,F91/$D$68,"")</f>
        <v>0</v>
      </c>
      <c r="I91" s="17"/>
    </row>
    <row r="92" spans="1:9">
      <c r="A92" s="4" t="s">
        <v>1665</v>
      </c>
      <c r="B92" s="39">
        <f>'Scaler'!$B$417</f>
        <v>0</v>
      </c>
      <c r="C92" s="39">
        <f>'Scaler'!$C$417</f>
        <v>0</v>
      </c>
      <c r="D92" s="48">
        <f>'Scaler'!$E$417</f>
        <v>0</v>
      </c>
      <c r="E92" s="38">
        <f>IF(E$68&lt;&gt;0,(($B92*B$68+$C92*C$68))/E$68,0)</f>
        <v>0</v>
      </c>
      <c r="F92" s="21">
        <f>0.01*'Input'!$F$58*(D92*$D$68)+10*(B92*$B$68+C92*$C$68)</f>
        <v>0</v>
      </c>
      <c r="G92" s="38">
        <f>IF($E$68&lt;&gt;0,0.1*F92/$E$68,"")</f>
        <v>0</v>
      </c>
      <c r="H92" s="46">
        <f>IF($D$68&lt;&gt;0,F92/$D$68,"")</f>
        <v>0</v>
      </c>
      <c r="I92" s="17"/>
    </row>
    <row r="93" spans="1:9">
      <c r="A93" s="4" t="s">
        <v>1666</v>
      </c>
      <c r="B93" s="39">
        <f>'Adjust'!$B$73</f>
        <v>0</v>
      </c>
      <c r="C93" s="39">
        <f>'Adjust'!$C$73</f>
        <v>0</v>
      </c>
      <c r="D93" s="48">
        <f>'Adjust'!$E$73</f>
        <v>0</v>
      </c>
      <c r="E93" s="38">
        <f>IF(E$68&lt;&gt;0,(($B93*B$68+$C93*C$68))/E$68,0)</f>
        <v>0</v>
      </c>
      <c r="F93" s="21">
        <f>0.01*'Input'!$F$58*(D93*$D$68)+10*(B93*$B$68+C93*$C$68)</f>
        <v>0</v>
      </c>
      <c r="G93" s="38">
        <f>IF($E$68&lt;&gt;0,0.1*F93/$E$68,"")</f>
        <v>0</v>
      </c>
      <c r="H93" s="46">
        <f>IF($D$68&lt;&gt;0,F93/$D$68,"")</f>
        <v>0</v>
      </c>
      <c r="I93" s="17"/>
    </row>
    <row r="95" spans="1:9">
      <c r="A95" s="4" t="s">
        <v>1667</v>
      </c>
      <c r="B95" s="38">
        <f>SUM($B$71:$B$93)</f>
        <v>0</v>
      </c>
      <c r="C95" s="38">
        <f>SUM($C$71:$C$93)</f>
        <v>0</v>
      </c>
      <c r="D95" s="46">
        <f>SUM($D$71:$D$93)</f>
        <v>0</v>
      </c>
      <c r="E95" s="38">
        <f>SUM(E$71:E$93)</f>
        <v>0</v>
      </c>
      <c r="F95" s="21">
        <f>SUM($F$71:$F$93)</f>
        <v>0</v>
      </c>
      <c r="G95" s="38">
        <f>SUM($G$71:$G$93)</f>
        <v>0</v>
      </c>
      <c r="H95" s="46">
        <f>SUM($H$71:$H$93)</f>
        <v>0</v>
      </c>
    </row>
    <row r="97" spans="1:5" ht="21" customHeight="1">
      <c r="A97" s="1" t="s">
        <v>211</v>
      </c>
    </row>
    <row r="99" spans="1:5">
      <c r="B99" s="15" t="s">
        <v>289</v>
      </c>
      <c r="C99" s="15" t="s">
        <v>1648</v>
      </c>
    </row>
    <row r="100" spans="1:5">
      <c r="A100" s="4" t="s">
        <v>211</v>
      </c>
      <c r="B100" s="44">
        <f>'Loads'!B$201</f>
        <v>0</v>
      </c>
      <c r="C100" s="44">
        <f>'Multi'!B$121</f>
        <v>0</v>
      </c>
      <c r="D100" s="17"/>
    </row>
    <row r="102" spans="1:5">
      <c r="B102" s="15" t="s">
        <v>1481</v>
      </c>
      <c r="C102" s="15" t="s">
        <v>1650</v>
      </c>
      <c r="D102" s="15" t="s">
        <v>1620</v>
      </c>
    </row>
    <row r="103" spans="1:5">
      <c r="A103" s="4" t="s">
        <v>453</v>
      </c>
      <c r="B103" s="39">
        <f>'Standing'!$C$81</f>
        <v>0</v>
      </c>
      <c r="C103" s="21">
        <f>0+10*(B103*$B$100)</f>
        <v>0</v>
      </c>
      <c r="D103" s="38">
        <f>IF($C$100&lt;&gt;0,0.1*C103/$C$100,"")</f>
        <v>0</v>
      </c>
      <c r="E103" s="17"/>
    </row>
    <row r="104" spans="1:5">
      <c r="A104" s="4" t="s">
        <v>454</v>
      </c>
      <c r="B104" s="39">
        <f>'Standing'!$D$81</f>
        <v>0</v>
      </c>
      <c r="C104" s="21">
        <f>0+10*(B104*$B$100)</f>
        <v>0</v>
      </c>
      <c r="D104" s="38">
        <f>IF($C$100&lt;&gt;0,0.1*C104/$C$100,"")</f>
        <v>0</v>
      </c>
      <c r="E104" s="17"/>
    </row>
    <row r="105" spans="1:5">
      <c r="A105" s="4" t="s">
        <v>455</v>
      </c>
      <c r="B105" s="39">
        <f>'Standing'!$E$81</f>
        <v>0</v>
      </c>
      <c r="C105" s="21">
        <f>0+10*(B105*$B$100)</f>
        <v>0</v>
      </c>
      <c r="D105" s="38">
        <f>IF($C$100&lt;&gt;0,0.1*C105/$C$100,"")</f>
        <v>0</v>
      </c>
      <c r="E105" s="17"/>
    </row>
    <row r="106" spans="1:5">
      <c r="A106" s="4" t="s">
        <v>456</v>
      </c>
      <c r="B106" s="39">
        <f>'Standing'!$F$81</f>
        <v>0</v>
      </c>
      <c r="C106" s="21">
        <f>0+10*(B106*$B$100)</f>
        <v>0</v>
      </c>
      <c r="D106" s="38">
        <f>IF($C$100&lt;&gt;0,0.1*C106/$C$100,"")</f>
        <v>0</v>
      </c>
      <c r="E106" s="17"/>
    </row>
    <row r="107" spans="1:5">
      <c r="A107" s="4" t="s">
        <v>457</v>
      </c>
      <c r="B107" s="39">
        <f>'Standing'!$G$81</f>
        <v>0</v>
      </c>
      <c r="C107" s="21">
        <f>0+10*(B107*$B$100)</f>
        <v>0</v>
      </c>
      <c r="D107" s="38">
        <f>IF($C$100&lt;&gt;0,0.1*C107/$C$100,"")</f>
        <v>0</v>
      </c>
      <c r="E107" s="17"/>
    </row>
    <row r="108" spans="1:5">
      <c r="A108" s="4" t="s">
        <v>458</v>
      </c>
      <c r="B108" s="39">
        <f>'Standing'!$H$81</f>
        <v>0</v>
      </c>
      <c r="C108" s="21">
        <f>0+10*(B108*$B$100)</f>
        <v>0</v>
      </c>
      <c r="D108" s="38">
        <f>IF($C$100&lt;&gt;0,0.1*C108/$C$100,"")</f>
        <v>0</v>
      </c>
      <c r="E108" s="17"/>
    </row>
    <row r="109" spans="1:5">
      <c r="A109" s="4" t="s">
        <v>459</v>
      </c>
      <c r="B109" s="39">
        <f>'Standing'!$I$81</f>
        <v>0</v>
      </c>
      <c r="C109" s="21">
        <f>0+10*(B109*$B$100)</f>
        <v>0</v>
      </c>
      <c r="D109" s="38">
        <f>IF($C$100&lt;&gt;0,0.1*C109/$C$100,"")</f>
        <v>0</v>
      </c>
      <c r="E109" s="17"/>
    </row>
    <row r="110" spans="1:5">
      <c r="A110" s="4" t="s">
        <v>460</v>
      </c>
      <c r="B110" s="39">
        <f>'Standing'!$J$81</f>
        <v>0</v>
      </c>
      <c r="C110" s="21">
        <f>0+10*(B110*$B$100)</f>
        <v>0</v>
      </c>
      <c r="D110" s="38">
        <f>IF($C$100&lt;&gt;0,0.1*C110/$C$100,"")</f>
        <v>0</v>
      </c>
      <c r="E110" s="17"/>
    </row>
    <row r="111" spans="1:5">
      <c r="A111" s="4" t="s">
        <v>1654</v>
      </c>
      <c r="B111" s="39">
        <f>'Standing'!$K$81</f>
        <v>0</v>
      </c>
      <c r="C111" s="21">
        <f>0+10*(B111*$B$100)</f>
        <v>0</v>
      </c>
      <c r="D111" s="38">
        <f>IF($C$100&lt;&gt;0,0.1*C111/$C$100,"")</f>
        <v>0</v>
      </c>
      <c r="E111" s="17"/>
    </row>
    <row r="112" spans="1:5">
      <c r="A112" s="4" t="s">
        <v>1655</v>
      </c>
      <c r="B112" s="39">
        <f>'Standing'!$L$81</f>
        <v>0</v>
      </c>
      <c r="C112" s="21">
        <f>0+10*(B112*$B$100)</f>
        <v>0</v>
      </c>
      <c r="D112" s="38">
        <f>IF($C$100&lt;&gt;0,0.1*C112/$C$100,"")</f>
        <v>0</v>
      </c>
      <c r="E112" s="17"/>
    </row>
    <row r="113" spans="1:6">
      <c r="A113" s="4" t="s">
        <v>1656</v>
      </c>
      <c r="B113" s="39">
        <f>'Standing'!$M$81</f>
        <v>0</v>
      </c>
      <c r="C113" s="21">
        <f>0+10*(B113*$B$100)</f>
        <v>0</v>
      </c>
      <c r="D113" s="38">
        <f>IF($C$100&lt;&gt;0,0.1*C113/$C$100,"")</f>
        <v>0</v>
      </c>
      <c r="E113" s="17"/>
    </row>
    <row r="114" spans="1:6">
      <c r="A114" s="4" t="s">
        <v>1657</v>
      </c>
      <c r="B114" s="39">
        <f>'Standing'!$N$81</f>
        <v>0</v>
      </c>
      <c r="C114" s="21">
        <f>0+10*(B114*$B$100)</f>
        <v>0</v>
      </c>
      <c r="D114" s="38">
        <f>IF($C$100&lt;&gt;0,0.1*C114/$C$100,"")</f>
        <v>0</v>
      </c>
      <c r="E114" s="17"/>
    </row>
    <row r="115" spans="1:6">
      <c r="A115" s="4" t="s">
        <v>1658</v>
      </c>
      <c r="B115" s="39">
        <f>'Standing'!$O$81</f>
        <v>0</v>
      </c>
      <c r="C115" s="21">
        <f>0+10*(B115*$B$100)</f>
        <v>0</v>
      </c>
      <c r="D115" s="38">
        <f>IF($C$100&lt;&gt;0,0.1*C115/$C$100,"")</f>
        <v>0</v>
      </c>
      <c r="E115" s="17"/>
    </row>
    <row r="116" spans="1:6">
      <c r="A116" s="4" t="s">
        <v>1659</v>
      </c>
      <c r="B116" s="39">
        <f>'Standing'!$P$81</f>
        <v>0</v>
      </c>
      <c r="C116" s="21">
        <f>0+10*(B116*$B$100)</f>
        <v>0</v>
      </c>
      <c r="D116" s="38">
        <f>IF($C$100&lt;&gt;0,0.1*C116/$C$100,"")</f>
        <v>0</v>
      </c>
      <c r="E116" s="17"/>
    </row>
    <row r="117" spans="1:6">
      <c r="A117" s="4" t="s">
        <v>1660</v>
      </c>
      <c r="B117" s="39">
        <f>'Standing'!$Q$81</f>
        <v>0</v>
      </c>
      <c r="C117" s="21">
        <f>0+10*(B117*$B$100)</f>
        <v>0</v>
      </c>
      <c r="D117" s="38">
        <f>IF($C$100&lt;&gt;0,0.1*C117/$C$100,"")</f>
        <v>0</v>
      </c>
      <c r="E117" s="17"/>
    </row>
    <row r="118" spans="1:6">
      <c r="A118" s="4" t="s">
        <v>1661</v>
      </c>
      <c r="B118" s="39">
        <f>'Standing'!$R$81</f>
        <v>0</v>
      </c>
      <c r="C118" s="21">
        <f>0+10*(B118*$B$100)</f>
        <v>0</v>
      </c>
      <c r="D118" s="38">
        <f>IF($C$100&lt;&gt;0,0.1*C118/$C$100,"")</f>
        <v>0</v>
      </c>
      <c r="E118" s="17"/>
    </row>
    <row r="119" spans="1:6">
      <c r="A119" s="4" t="s">
        <v>1662</v>
      </c>
      <c r="B119" s="39">
        <f>'Standing'!$S$81</f>
        <v>0</v>
      </c>
      <c r="C119" s="21">
        <f>0+10*(B119*$B$100)</f>
        <v>0</v>
      </c>
      <c r="D119" s="38">
        <f>IF($C$100&lt;&gt;0,0.1*C119/$C$100,"")</f>
        <v>0</v>
      </c>
      <c r="E119" s="17"/>
    </row>
    <row r="120" spans="1:6">
      <c r="A120" s="4" t="s">
        <v>1665</v>
      </c>
      <c r="B120" s="39">
        <f>'Scaler'!$B$418</f>
        <v>0</v>
      </c>
      <c r="C120" s="21">
        <f>0+10*(B120*$B$100)</f>
        <v>0</v>
      </c>
      <c r="D120" s="38">
        <f>IF($C$100&lt;&gt;0,0.1*C120/$C$100,"")</f>
        <v>0</v>
      </c>
      <c r="E120" s="17"/>
    </row>
    <row r="121" spans="1:6">
      <c r="A121" s="4" t="s">
        <v>1666</v>
      </c>
      <c r="B121" s="39">
        <f>'Adjust'!$B$74</f>
        <v>0</v>
      </c>
      <c r="C121" s="21">
        <f>0+10*(B121*$B$100)</f>
        <v>0</v>
      </c>
      <c r="D121" s="38">
        <f>IF($C$100&lt;&gt;0,0.1*C121/$C$100,"")</f>
        <v>0</v>
      </c>
      <c r="E121" s="17"/>
    </row>
    <row r="123" spans="1:6">
      <c r="A123" s="4" t="s">
        <v>1667</v>
      </c>
      <c r="B123" s="38">
        <f>SUM($B$103:$B$121)</f>
        <v>0</v>
      </c>
      <c r="C123" s="21">
        <f>SUM($C$103:$C$121)</f>
        <v>0</v>
      </c>
      <c r="D123" s="38">
        <f>SUM($D$103:$D$121)</f>
        <v>0</v>
      </c>
    </row>
    <row r="125" spans="1:6" ht="21" customHeight="1">
      <c r="A125" s="1" t="s">
        <v>176</v>
      </c>
    </row>
    <row r="127" spans="1:6">
      <c r="B127" s="15" t="s">
        <v>289</v>
      </c>
      <c r="C127" s="15" t="s">
        <v>292</v>
      </c>
      <c r="D127" s="15" t="s">
        <v>1648</v>
      </c>
      <c r="E127" s="15" t="s">
        <v>1649</v>
      </c>
    </row>
    <row r="128" spans="1:6">
      <c r="A128" s="4" t="s">
        <v>176</v>
      </c>
      <c r="B128" s="44">
        <f>'Loads'!B$202</f>
        <v>0</v>
      </c>
      <c r="C128" s="44">
        <f>'Loads'!E$202</f>
        <v>0</v>
      </c>
      <c r="D128" s="44">
        <f>'Multi'!B$122</f>
        <v>0</v>
      </c>
      <c r="E128" s="38">
        <f>IF(C128,D128/C128,"")</f>
        <v>0</v>
      </c>
      <c r="F128" s="17"/>
    </row>
    <row r="130" spans="1:7">
      <c r="B130" s="15" t="s">
        <v>1481</v>
      </c>
      <c r="C130" s="15" t="s">
        <v>1484</v>
      </c>
      <c r="D130" s="15" t="s">
        <v>1650</v>
      </c>
      <c r="E130" s="15" t="s">
        <v>1620</v>
      </c>
      <c r="F130" s="15" t="s">
        <v>1651</v>
      </c>
    </row>
    <row r="131" spans="1:7">
      <c r="A131" s="4" t="s">
        <v>453</v>
      </c>
      <c r="B131" s="39">
        <f>'Standing'!$C$82</f>
        <v>0</v>
      </c>
      <c r="C131" s="48">
        <f>'AggCap'!$C$91</f>
        <v>0</v>
      </c>
      <c r="D131" s="21">
        <f>0.01*'Input'!$F$58*(C131*$C$128)+10*(B131*$B$128)</f>
        <v>0</v>
      </c>
      <c r="E131" s="38">
        <f>IF($D$128&lt;&gt;0,0.1*D131/$D$128,"")</f>
        <v>0</v>
      </c>
      <c r="F131" s="46">
        <f>IF($C$128&lt;&gt;0,D131/$C$128,"")</f>
        <v>0</v>
      </c>
      <c r="G131" s="17"/>
    </row>
    <row r="132" spans="1:7">
      <c r="A132" s="4" t="s">
        <v>454</v>
      </c>
      <c r="B132" s="39">
        <f>'Standing'!$D$82</f>
        <v>0</v>
      </c>
      <c r="C132" s="48">
        <f>'AggCap'!$D$91</f>
        <v>0</v>
      </c>
      <c r="D132" s="21">
        <f>0.01*'Input'!$F$58*(C132*$C$128)+10*(B132*$B$128)</f>
        <v>0</v>
      </c>
      <c r="E132" s="38">
        <f>IF($D$128&lt;&gt;0,0.1*D132/$D$128,"")</f>
        <v>0</v>
      </c>
      <c r="F132" s="46">
        <f>IF($C$128&lt;&gt;0,D132/$C$128,"")</f>
        <v>0</v>
      </c>
      <c r="G132" s="17"/>
    </row>
    <row r="133" spans="1:7">
      <c r="A133" s="4" t="s">
        <v>455</v>
      </c>
      <c r="B133" s="39">
        <f>'Standing'!$E$82</f>
        <v>0</v>
      </c>
      <c r="C133" s="48">
        <f>'AggCap'!$E$91</f>
        <v>0</v>
      </c>
      <c r="D133" s="21">
        <f>0.01*'Input'!$F$58*(C133*$C$128)+10*(B133*$B$128)</f>
        <v>0</v>
      </c>
      <c r="E133" s="38">
        <f>IF($D$128&lt;&gt;0,0.1*D133/$D$128,"")</f>
        <v>0</v>
      </c>
      <c r="F133" s="46">
        <f>IF($C$128&lt;&gt;0,D133/$C$128,"")</f>
        <v>0</v>
      </c>
      <c r="G133" s="17"/>
    </row>
    <row r="134" spans="1:7">
      <c r="A134" s="4" t="s">
        <v>456</v>
      </c>
      <c r="B134" s="39">
        <f>'Standing'!$F$82</f>
        <v>0</v>
      </c>
      <c r="C134" s="48">
        <f>'AggCap'!$F$91</f>
        <v>0</v>
      </c>
      <c r="D134" s="21">
        <f>0.01*'Input'!$F$58*(C134*$C$128)+10*(B134*$B$128)</f>
        <v>0</v>
      </c>
      <c r="E134" s="38">
        <f>IF($D$128&lt;&gt;0,0.1*D134/$D$128,"")</f>
        <v>0</v>
      </c>
      <c r="F134" s="46">
        <f>IF($C$128&lt;&gt;0,D134/$C$128,"")</f>
        <v>0</v>
      </c>
      <c r="G134" s="17"/>
    </row>
    <row r="135" spans="1:7">
      <c r="A135" s="4" t="s">
        <v>457</v>
      </c>
      <c r="B135" s="39">
        <f>'Standing'!$G$82</f>
        <v>0</v>
      </c>
      <c r="C135" s="48">
        <f>'AggCap'!$G$91</f>
        <v>0</v>
      </c>
      <c r="D135" s="21">
        <f>0.01*'Input'!$F$58*(C135*$C$128)+10*(B135*$B$128)</f>
        <v>0</v>
      </c>
      <c r="E135" s="38">
        <f>IF($D$128&lt;&gt;0,0.1*D135/$D$128,"")</f>
        <v>0</v>
      </c>
      <c r="F135" s="46">
        <f>IF($C$128&lt;&gt;0,D135/$C$128,"")</f>
        <v>0</v>
      </c>
      <c r="G135" s="17"/>
    </row>
    <row r="136" spans="1:7">
      <c r="A136" s="4" t="s">
        <v>458</v>
      </c>
      <c r="B136" s="39">
        <f>'Standing'!$H$82</f>
        <v>0</v>
      </c>
      <c r="C136" s="48">
        <f>'AggCap'!$H$91</f>
        <v>0</v>
      </c>
      <c r="D136" s="21">
        <f>0.01*'Input'!$F$58*(C136*$C$128)+10*(B136*$B$128)</f>
        <v>0</v>
      </c>
      <c r="E136" s="38">
        <f>IF($D$128&lt;&gt;0,0.1*D136/$D$128,"")</f>
        <v>0</v>
      </c>
      <c r="F136" s="46">
        <f>IF($C$128&lt;&gt;0,D136/$C$128,"")</f>
        <v>0</v>
      </c>
      <c r="G136" s="17"/>
    </row>
    <row r="137" spans="1:7">
      <c r="A137" s="4" t="s">
        <v>459</v>
      </c>
      <c r="B137" s="39">
        <f>'Standing'!$I$82</f>
        <v>0</v>
      </c>
      <c r="C137" s="48">
        <f>'AggCap'!$I$91</f>
        <v>0</v>
      </c>
      <c r="D137" s="21">
        <f>0.01*'Input'!$F$58*(C137*$C$128)+10*(B137*$B$128)</f>
        <v>0</v>
      </c>
      <c r="E137" s="38">
        <f>IF($D$128&lt;&gt;0,0.1*D137/$D$128,"")</f>
        <v>0</v>
      </c>
      <c r="F137" s="46">
        <f>IF($C$128&lt;&gt;0,D137/$C$128,"")</f>
        <v>0</v>
      </c>
      <c r="G137" s="17"/>
    </row>
    <row r="138" spans="1:7">
      <c r="A138" s="4" t="s">
        <v>460</v>
      </c>
      <c r="B138" s="39">
        <f>'Standing'!$J$82</f>
        <v>0</v>
      </c>
      <c r="C138" s="48">
        <f>'AggCap'!$J$91</f>
        <v>0</v>
      </c>
      <c r="D138" s="21">
        <f>0.01*'Input'!$F$58*(C138*$C$128)+10*(B138*$B$128)</f>
        <v>0</v>
      </c>
      <c r="E138" s="38">
        <f>IF($D$128&lt;&gt;0,0.1*D138/$D$128,"")</f>
        <v>0</v>
      </c>
      <c r="F138" s="46">
        <f>IF($C$128&lt;&gt;0,D138/$C$128,"")</f>
        <v>0</v>
      </c>
      <c r="G138" s="17"/>
    </row>
    <row r="139" spans="1:7">
      <c r="A139" s="4" t="s">
        <v>1652</v>
      </c>
      <c r="B139" s="10"/>
      <c r="C139" s="48">
        <f>'SM'!$B$109</f>
        <v>0</v>
      </c>
      <c r="D139" s="21">
        <f>0.01*'Input'!$F$58*(C139*$C$128)+10*(B139*$B$128)</f>
        <v>0</v>
      </c>
      <c r="E139" s="38">
        <f>IF($D$128&lt;&gt;0,0.1*D139/$D$128,"")</f>
        <v>0</v>
      </c>
      <c r="F139" s="46">
        <f>IF($C$128&lt;&gt;0,D139/$C$128,"")</f>
        <v>0</v>
      </c>
      <c r="G139" s="17"/>
    </row>
    <row r="140" spans="1:7">
      <c r="A140" s="4" t="s">
        <v>1653</v>
      </c>
      <c r="B140" s="10"/>
      <c r="C140" s="48">
        <f>'SM'!$C$109</f>
        <v>0</v>
      </c>
      <c r="D140" s="21">
        <f>0.01*'Input'!$F$58*(C140*$C$128)+10*(B140*$B$128)</f>
        <v>0</v>
      </c>
      <c r="E140" s="38">
        <f>IF($D$128&lt;&gt;0,0.1*D140/$D$128,"")</f>
        <v>0</v>
      </c>
      <c r="F140" s="46">
        <f>IF($C$128&lt;&gt;0,D140/$C$128,"")</f>
        <v>0</v>
      </c>
      <c r="G140" s="17"/>
    </row>
    <row r="141" spans="1:7">
      <c r="A141" s="4" t="s">
        <v>1654</v>
      </c>
      <c r="B141" s="39">
        <f>'Standing'!$K$82</f>
        <v>0</v>
      </c>
      <c r="C141" s="48">
        <f>'AggCap'!$K$91</f>
        <v>0</v>
      </c>
      <c r="D141" s="21">
        <f>0.01*'Input'!$F$58*(C141*$C$128)+10*(B141*$B$128)</f>
        <v>0</v>
      </c>
      <c r="E141" s="38">
        <f>IF($D$128&lt;&gt;0,0.1*D141/$D$128,"")</f>
        <v>0</v>
      </c>
      <c r="F141" s="46">
        <f>IF($C$128&lt;&gt;0,D141/$C$128,"")</f>
        <v>0</v>
      </c>
      <c r="G141" s="17"/>
    </row>
    <row r="142" spans="1:7">
      <c r="A142" s="4" t="s">
        <v>1655</v>
      </c>
      <c r="B142" s="39">
        <f>'Standing'!$L$82</f>
        <v>0</v>
      </c>
      <c r="C142" s="48">
        <f>'AggCap'!$L$91</f>
        <v>0</v>
      </c>
      <c r="D142" s="21">
        <f>0.01*'Input'!$F$58*(C142*$C$128)+10*(B142*$B$128)</f>
        <v>0</v>
      </c>
      <c r="E142" s="38">
        <f>IF($D$128&lt;&gt;0,0.1*D142/$D$128,"")</f>
        <v>0</v>
      </c>
      <c r="F142" s="46">
        <f>IF($C$128&lt;&gt;0,D142/$C$128,"")</f>
        <v>0</v>
      </c>
      <c r="G142" s="17"/>
    </row>
    <row r="143" spans="1:7">
      <c r="A143" s="4" t="s">
        <v>1656</v>
      </c>
      <c r="B143" s="39">
        <f>'Standing'!$M$82</f>
        <v>0</v>
      </c>
      <c r="C143" s="48">
        <f>'AggCap'!$M$91</f>
        <v>0</v>
      </c>
      <c r="D143" s="21">
        <f>0.01*'Input'!$F$58*(C143*$C$128)+10*(B143*$B$128)</f>
        <v>0</v>
      </c>
      <c r="E143" s="38">
        <f>IF($D$128&lt;&gt;0,0.1*D143/$D$128,"")</f>
        <v>0</v>
      </c>
      <c r="F143" s="46">
        <f>IF($C$128&lt;&gt;0,D143/$C$128,"")</f>
        <v>0</v>
      </c>
      <c r="G143" s="17"/>
    </row>
    <row r="144" spans="1:7">
      <c r="A144" s="4" t="s">
        <v>1657</v>
      </c>
      <c r="B144" s="39">
        <f>'Standing'!$N$82</f>
        <v>0</v>
      </c>
      <c r="C144" s="48">
        <f>'AggCap'!$N$91</f>
        <v>0</v>
      </c>
      <c r="D144" s="21">
        <f>0.01*'Input'!$F$58*(C144*$C$128)+10*(B144*$B$128)</f>
        <v>0</v>
      </c>
      <c r="E144" s="38">
        <f>IF($D$128&lt;&gt;0,0.1*D144/$D$128,"")</f>
        <v>0</v>
      </c>
      <c r="F144" s="46">
        <f>IF($C$128&lt;&gt;0,D144/$C$128,"")</f>
        <v>0</v>
      </c>
      <c r="G144" s="17"/>
    </row>
    <row r="145" spans="1:7">
      <c r="A145" s="4" t="s">
        <v>1658</v>
      </c>
      <c r="B145" s="39">
        <f>'Standing'!$O$82</f>
        <v>0</v>
      </c>
      <c r="C145" s="48">
        <f>'AggCap'!$O$91</f>
        <v>0</v>
      </c>
      <c r="D145" s="21">
        <f>0.01*'Input'!$F$58*(C145*$C$128)+10*(B145*$B$128)</f>
        <v>0</v>
      </c>
      <c r="E145" s="38">
        <f>IF($D$128&lt;&gt;0,0.1*D145/$D$128,"")</f>
        <v>0</v>
      </c>
      <c r="F145" s="46">
        <f>IF($C$128&lt;&gt;0,D145/$C$128,"")</f>
        <v>0</v>
      </c>
      <c r="G145" s="17"/>
    </row>
    <row r="146" spans="1:7">
      <c r="A146" s="4" t="s">
        <v>1659</v>
      </c>
      <c r="B146" s="39">
        <f>'Standing'!$P$82</f>
        <v>0</v>
      </c>
      <c r="C146" s="48">
        <f>'AggCap'!$P$91</f>
        <v>0</v>
      </c>
      <c r="D146" s="21">
        <f>0.01*'Input'!$F$58*(C146*$C$128)+10*(B146*$B$128)</f>
        <v>0</v>
      </c>
      <c r="E146" s="38">
        <f>IF($D$128&lt;&gt;0,0.1*D146/$D$128,"")</f>
        <v>0</v>
      </c>
      <c r="F146" s="46">
        <f>IF($C$128&lt;&gt;0,D146/$C$128,"")</f>
        <v>0</v>
      </c>
      <c r="G146" s="17"/>
    </row>
    <row r="147" spans="1:7">
      <c r="A147" s="4" t="s">
        <v>1660</v>
      </c>
      <c r="B147" s="39">
        <f>'Standing'!$Q$82</f>
        <v>0</v>
      </c>
      <c r="C147" s="48">
        <f>'AggCap'!$Q$91</f>
        <v>0</v>
      </c>
      <c r="D147" s="21">
        <f>0.01*'Input'!$F$58*(C147*$C$128)+10*(B147*$B$128)</f>
        <v>0</v>
      </c>
      <c r="E147" s="38">
        <f>IF($D$128&lt;&gt;0,0.1*D147/$D$128,"")</f>
        <v>0</v>
      </c>
      <c r="F147" s="46">
        <f>IF($C$128&lt;&gt;0,D147/$C$128,"")</f>
        <v>0</v>
      </c>
      <c r="G147" s="17"/>
    </row>
    <row r="148" spans="1:7">
      <c r="A148" s="4" t="s">
        <v>1661</v>
      </c>
      <c r="B148" s="39">
        <f>'Standing'!$R$82</f>
        <v>0</v>
      </c>
      <c r="C148" s="48">
        <f>'AggCap'!$R$91</f>
        <v>0</v>
      </c>
      <c r="D148" s="21">
        <f>0.01*'Input'!$F$58*(C148*$C$128)+10*(B148*$B$128)</f>
        <v>0</v>
      </c>
      <c r="E148" s="38">
        <f>IF($D$128&lt;&gt;0,0.1*D148/$D$128,"")</f>
        <v>0</v>
      </c>
      <c r="F148" s="46">
        <f>IF($C$128&lt;&gt;0,D148/$C$128,"")</f>
        <v>0</v>
      </c>
      <c r="G148" s="17"/>
    </row>
    <row r="149" spans="1:7">
      <c r="A149" s="4" t="s">
        <v>1662</v>
      </c>
      <c r="B149" s="39">
        <f>'Standing'!$S$82</f>
        <v>0</v>
      </c>
      <c r="C149" s="48">
        <f>'AggCap'!$S$91</f>
        <v>0</v>
      </c>
      <c r="D149" s="21">
        <f>0.01*'Input'!$F$58*(C149*$C$128)+10*(B149*$B$128)</f>
        <v>0</v>
      </c>
      <c r="E149" s="38">
        <f>IF($D$128&lt;&gt;0,0.1*D149/$D$128,"")</f>
        <v>0</v>
      </c>
      <c r="F149" s="46">
        <f>IF($C$128&lt;&gt;0,D149/$C$128,"")</f>
        <v>0</v>
      </c>
      <c r="G149" s="17"/>
    </row>
    <row r="150" spans="1:7">
      <c r="A150" s="4" t="s">
        <v>1663</v>
      </c>
      <c r="B150" s="10"/>
      <c r="C150" s="48">
        <f>'Otex'!$B$124</f>
        <v>0</v>
      </c>
      <c r="D150" s="21">
        <f>0.01*'Input'!$F$58*(C150*$C$128)+10*(B150*$B$128)</f>
        <v>0</v>
      </c>
      <c r="E150" s="38">
        <f>IF($D$128&lt;&gt;0,0.1*D150/$D$128,"")</f>
        <v>0</v>
      </c>
      <c r="F150" s="46">
        <f>IF($C$128&lt;&gt;0,D150/$C$128,"")</f>
        <v>0</v>
      </c>
      <c r="G150" s="17"/>
    </row>
    <row r="151" spans="1:7">
      <c r="A151" s="4" t="s">
        <v>1664</v>
      </c>
      <c r="B151" s="10"/>
      <c r="C151" s="48">
        <f>'Otex'!$C$124</f>
        <v>0</v>
      </c>
      <c r="D151" s="21">
        <f>0.01*'Input'!$F$58*(C151*$C$128)+10*(B151*$B$128)</f>
        <v>0</v>
      </c>
      <c r="E151" s="38">
        <f>IF($D$128&lt;&gt;0,0.1*D151/$D$128,"")</f>
        <v>0</v>
      </c>
      <c r="F151" s="46">
        <f>IF($C$128&lt;&gt;0,D151/$C$128,"")</f>
        <v>0</v>
      </c>
      <c r="G151" s="17"/>
    </row>
    <row r="152" spans="1:7">
      <c r="A152" s="4" t="s">
        <v>1665</v>
      </c>
      <c r="B152" s="39">
        <f>'Scaler'!$B$419</f>
        <v>0</v>
      </c>
      <c r="C152" s="48">
        <f>'Scaler'!$E$419</f>
        <v>0</v>
      </c>
      <c r="D152" s="21">
        <f>0.01*'Input'!$F$58*(C152*$C$128)+10*(B152*$B$128)</f>
        <v>0</v>
      </c>
      <c r="E152" s="38">
        <f>IF($D$128&lt;&gt;0,0.1*D152/$D$128,"")</f>
        <v>0</v>
      </c>
      <c r="F152" s="46">
        <f>IF($C$128&lt;&gt;0,D152/$C$128,"")</f>
        <v>0</v>
      </c>
      <c r="G152" s="17"/>
    </row>
    <row r="153" spans="1:7">
      <c r="A153" s="4" t="s">
        <v>1666</v>
      </c>
      <c r="B153" s="39">
        <f>'Adjust'!$B$75</f>
        <v>0</v>
      </c>
      <c r="C153" s="48">
        <f>'Adjust'!$E$75</f>
        <v>0</v>
      </c>
      <c r="D153" s="21">
        <f>0.01*'Input'!$F$58*(C153*$C$128)+10*(B153*$B$128)</f>
        <v>0</v>
      </c>
      <c r="E153" s="38">
        <f>IF($D$128&lt;&gt;0,0.1*D153/$D$128,"")</f>
        <v>0</v>
      </c>
      <c r="F153" s="46">
        <f>IF($C$128&lt;&gt;0,D153/$C$128,"")</f>
        <v>0</v>
      </c>
      <c r="G153" s="17"/>
    </row>
    <row r="155" spans="1:7">
      <c r="A155" s="4" t="s">
        <v>1667</v>
      </c>
      <c r="B155" s="38">
        <f>SUM($B$131:$B$153)</f>
        <v>0</v>
      </c>
      <c r="C155" s="46">
        <f>SUM($C$131:$C$153)</f>
        <v>0</v>
      </c>
      <c r="D155" s="21">
        <f>SUM($D$131:$D$153)</f>
        <v>0</v>
      </c>
      <c r="E155" s="38">
        <f>SUM($E$131:$E$153)</f>
        <v>0</v>
      </c>
      <c r="F155" s="46">
        <f>SUM($F$131:$F$153)</f>
        <v>0</v>
      </c>
    </row>
    <row r="157" spans="1:7" ht="21" customHeight="1">
      <c r="A157" s="1" t="s">
        <v>177</v>
      </c>
    </row>
    <row r="159" spans="1:7">
      <c r="B159" s="15" t="s">
        <v>289</v>
      </c>
      <c r="C159" s="15" t="s">
        <v>290</v>
      </c>
      <c r="D159" s="15" t="s">
        <v>292</v>
      </c>
      <c r="E159" s="15" t="s">
        <v>1648</v>
      </c>
      <c r="F159" s="15" t="s">
        <v>1649</v>
      </c>
    </row>
    <row r="160" spans="1:7">
      <c r="A160" s="4" t="s">
        <v>177</v>
      </c>
      <c r="B160" s="44">
        <f>'Loads'!B$203</f>
        <v>0</v>
      </c>
      <c r="C160" s="44">
        <f>'Loads'!C$203</f>
        <v>0</v>
      </c>
      <c r="D160" s="44">
        <f>'Loads'!E$203</f>
        <v>0</v>
      </c>
      <c r="E160" s="44">
        <f>'Multi'!B$123</f>
        <v>0</v>
      </c>
      <c r="F160" s="38">
        <f>IF(D160,E160/D160,"")</f>
        <v>0</v>
      </c>
      <c r="G160" s="17"/>
    </row>
    <row r="162" spans="1:9">
      <c r="B162" s="15" t="s">
        <v>1481</v>
      </c>
      <c r="C162" s="15" t="s">
        <v>1482</v>
      </c>
      <c r="D162" s="15" t="s">
        <v>1484</v>
      </c>
      <c r="E162" s="15" t="s">
        <v>1668</v>
      </c>
      <c r="F162" s="15" t="s">
        <v>1650</v>
      </c>
      <c r="G162" s="15" t="s">
        <v>1620</v>
      </c>
      <c r="H162" s="15" t="s">
        <v>1651</v>
      </c>
    </row>
    <row r="163" spans="1:9">
      <c r="A163" s="4" t="s">
        <v>453</v>
      </c>
      <c r="B163" s="39">
        <f>'Standing'!$C$83</f>
        <v>0</v>
      </c>
      <c r="C163" s="39">
        <f>'Standing'!$C$107</f>
        <v>0</v>
      </c>
      <c r="D163" s="48">
        <f>'AggCap'!$C$92</f>
        <v>0</v>
      </c>
      <c r="E163" s="38">
        <f>IF(E$160&lt;&gt;0,(($B163*B$160+$C163*C$160))/E$160,0)</f>
        <v>0</v>
      </c>
      <c r="F163" s="21">
        <f>0.01*'Input'!$F$58*(D163*$D$160)+10*(B163*$B$160+C163*$C$160)</f>
        <v>0</v>
      </c>
      <c r="G163" s="38">
        <f>IF($E$160&lt;&gt;0,0.1*F163/$E$160,"")</f>
        <v>0</v>
      </c>
      <c r="H163" s="46">
        <f>IF($D$160&lt;&gt;0,F163/$D$160,"")</f>
        <v>0</v>
      </c>
      <c r="I163" s="17"/>
    </row>
    <row r="164" spans="1:9">
      <c r="A164" s="4" t="s">
        <v>454</v>
      </c>
      <c r="B164" s="39">
        <f>'Standing'!$D$83</f>
        <v>0</v>
      </c>
      <c r="C164" s="39">
        <f>'Standing'!$D$107</f>
        <v>0</v>
      </c>
      <c r="D164" s="48">
        <f>'AggCap'!$D$92</f>
        <v>0</v>
      </c>
      <c r="E164" s="38">
        <f>IF(E$160&lt;&gt;0,(($B164*B$160+$C164*C$160))/E$160,0)</f>
        <v>0</v>
      </c>
      <c r="F164" s="21">
        <f>0.01*'Input'!$F$58*(D164*$D$160)+10*(B164*$B$160+C164*$C$160)</f>
        <v>0</v>
      </c>
      <c r="G164" s="38">
        <f>IF($E$160&lt;&gt;0,0.1*F164/$E$160,"")</f>
        <v>0</v>
      </c>
      <c r="H164" s="46">
        <f>IF($D$160&lt;&gt;0,F164/$D$160,"")</f>
        <v>0</v>
      </c>
      <c r="I164" s="17"/>
    </row>
    <row r="165" spans="1:9">
      <c r="A165" s="4" t="s">
        <v>455</v>
      </c>
      <c r="B165" s="39">
        <f>'Standing'!$E$83</f>
        <v>0</v>
      </c>
      <c r="C165" s="39">
        <f>'Standing'!$E$107</f>
        <v>0</v>
      </c>
      <c r="D165" s="48">
        <f>'AggCap'!$E$92</f>
        <v>0</v>
      </c>
      <c r="E165" s="38">
        <f>IF(E$160&lt;&gt;0,(($B165*B$160+$C165*C$160))/E$160,0)</f>
        <v>0</v>
      </c>
      <c r="F165" s="21">
        <f>0.01*'Input'!$F$58*(D165*$D$160)+10*(B165*$B$160+C165*$C$160)</f>
        <v>0</v>
      </c>
      <c r="G165" s="38">
        <f>IF($E$160&lt;&gt;0,0.1*F165/$E$160,"")</f>
        <v>0</v>
      </c>
      <c r="H165" s="46">
        <f>IF($D$160&lt;&gt;0,F165/$D$160,"")</f>
        <v>0</v>
      </c>
      <c r="I165" s="17"/>
    </row>
    <row r="166" spans="1:9">
      <c r="A166" s="4" t="s">
        <v>456</v>
      </c>
      <c r="B166" s="39">
        <f>'Standing'!$F$83</f>
        <v>0</v>
      </c>
      <c r="C166" s="39">
        <f>'Standing'!$F$107</f>
        <v>0</v>
      </c>
      <c r="D166" s="48">
        <f>'AggCap'!$F$92</f>
        <v>0</v>
      </c>
      <c r="E166" s="38">
        <f>IF(E$160&lt;&gt;0,(($B166*B$160+$C166*C$160))/E$160,0)</f>
        <v>0</v>
      </c>
      <c r="F166" s="21">
        <f>0.01*'Input'!$F$58*(D166*$D$160)+10*(B166*$B$160+C166*$C$160)</f>
        <v>0</v>
      </c>
      <c r="G166" s="38">
        <f>IF($E$160&lt;&gt;0,0.1*F166/$E$160,"")</f>
        <v>0</v>
      </c>
      <c r="H166" s="46">
        <f>IF($D$160&lt;&gt;0,F166/$D$160,"")</f>
        <v>0</v>
      </c>
      <c r="I166" s="17"/>
    </row>
    <row r="167" spans="1:9">
      <c r="A167" s="4" t="s">
        <v>457</v>
      </c>
      <c r="B167" s="39">
        <f>'Standing'!$G$83</f>
        <v>0</v>
      </c>
      <c r="C167" s="39">
        <f>'Standing'!$G$107</f>
        <v>0</v>
      </c>
      <c r="D167" s="48">
        <f>'AggCap'!$G$92</f>
        <v>0</v>
      </c>
      <c r="E167" s="38">
        <f>IF(E$160&lt;&gt;0,(($B167*B$160+$C167*C$160))/E$160,0)</f>
        <v>0</v>
      </c>
      <c r="F167" s="21">
        <f>0.01*'Input'!$F$58*(D167*$D$160)+10*(B167*$B$160+C167*$C$160)</f>
        <v>0</v>
      </c>
      <c r="G167" s="38">
        <f>IF($E$160&lt;&gt;0,0.1*F167/$E$160,"")</f>
        <v>0</v>
      </c>
      <c r="H167" s="46">
        <f>IF($D$160&lt;&gt;0,F167/$D$160,"")</f>
        <v>0</v>
      </c>
      <c r="I167" s="17"/>
    </row>
    <row r="168" spans="1:9">
      <c r="A168" s="4" t="s">
        <v>458</v>
      </c>
      <c r="B168" s="39">
        <f>'Standing'!$H$83</f>
        <v>0</v>
      </c>
      <c r="C168" s="39">
        <f>'Standing'!$H$107</f>
        <v>0</v>
      </c>
      <c r="D168" s="48">
        <f>'AggCap'!$H$92</f>
        <v>0</v>
      </c>
      <c r="E168" s="38">
        <f>IF(E$160&lt;&gt;0,(($B168*B$160+$C168*C$160))/E$160,0)</f>
        <v>0</v>
      </c>
      <c r="F168" s="21">
        <f>0.01*'Input'!$F$58*(D168*$D$160)+10*(B168*$B$160+C168*$C$160)</f>
        <v>0</v>
      </c>
      <c r="G168" s="38">
        <f>IF($E$160&lt;&gt;0,0.1*F168/$E$160,"")</f>
        <v>0</v>
      </c>
      <c r="H168" s="46">
        <f>IF($D$160&lt;&gt;0,F168/$D$160,"")</f>
        <v>0</v>
      </c>
      <c r="I168" s="17"/>
    </row>
    <row r="169" spans="1:9">
      <c r="A169" s="4" t="s">
        <v>459</v>
      </c>
      <c r="B169" s="39">
        <f>'Standing'!$I$83</f>
        <v>0</v>
      </c>
      <c r="C169" s="39">
        <f>'Standing'!$I$107</f>
        <v>0</v>
      </c>
      <c r="D169" s="48">
        <f>'AggCap'!$I$92</f>
        <v>0</v>
      </c>
      <c r="E169" s="38">
        <f>IF(E$160&lt;&gt;0,(($B169*B$160+$C169*C$160))/E$160,0)</f>
        <v>0</v>
      </c>
      <c r="F169" s="21">
        <f>0.01*'Input'!$F$58*(D169*$D$160)+10*(B169*$B$160+C169*$C$160)</f>
        <v>0</v>
      </c>
      <c r="G169" s="38">
        <f>IF($E$160&lt;&gt;0,0.1*F169/$E$160,"")</f>
        <v>0</v>
      </c>
      <c r="H169" s="46">
        <f>IF($D$160&lt;&gt;0,F169/$D$160,"")</f>
        <v>0</v>
      </c>
      <c r="I169" s="17"/>
    </row>
    <row r="170" spans="1:9">
      <c r="A170" s="4" t="s">
        <v>460</v>
      </c>
      <c r="B170" s="39">
        <f>'Standing'!$J$83</f>
        <v>0</v>
      </c>
      <c r="C170" s="39">
        <f>'Standing'!$J$107</f>
        <v>0</v>
      </c>
      <c r="D170" s="48">
        <f>'AggCap'!$J$92</f>
        <v>0</v>
      </c>
      <c r="E170" s="38">
        <f>IF(E$160&lt;&gt;0,(($B170*B$160+$C170*C$160))/E$160,0)</f>
        <v>0</v>
      </c>
      <c r="F170" s="21">
        <f>0.01*'Input'!$F$58*(D170*$D$160)+10*(B170*$B$160+C170*$C$160)</f>
        <v>0</v>
      </c>
      <c r="G170" s="38">
        <f>IF($E$160&lt;&gt;0,0.1*F170/$E$160,"")</f>
        <v>0</v>
      </c>
      <c r="H170" s="46">
        <f>IF($D$160&lt;&gt;0,F170/$D$160,"")</f>
        <v>0</v>
      </c>
      <c r="I170" s="17"/>
    </row>
    <row r="171" spans="1:9">
      <c r="A171" s="4" t="s">
        <v>1652</v>
      </c>
      <c r="B171" s="10"/>
      <c r="C171" s="10"/>
      <c r="D171" s="48">
        <f>'SM'!$B$110</f>
        <v>0</v>
      </c>
      <c r="E171" s="38">
        <f>IF(E$160&lt;&gt;0,(($B171*B$160+$C171*C$160))/E$160,0)</f>
        <v>0</v>
      </c>
      <c r="F171" s="21">
        <f>0.01*'Input'!$F$58*(D171*$D$160)+10*(B171*$B$160+C171*$C$160)</f>
        <v>0</v>
      </c>
      <c r="G171" s="38">
        <f>IF($E$160&lt;&gt;0,0.1*F171/$E$160,"")</f>
        <v>0</v>
      </c>
      <c r="H171" s="46">
        <f>IF($D$160&lt;&gt;0,F171/$D$160,"")</f>
        <v>0</v>
      </c>
      <c r="I171" s="17"/>
    </row>
    <row r="172" spans="1:9">
      <c r="A172" s="4" t="s">
        <v>1653</v>
      </c>
      <c r="B172" s="10"/>
      <c r="C172" s="10"/>
      <c r="D172" s="48">
        <f>'SM'!$C$110</f>
        <v>0</v>
      </c>
      <c r="E172" s="38">
        <f>IF(E$160&lt;&gt;0,(($B172*B$160+$C172*C$160))/E$160,0)</f>
        <v>0</v>
      </c>
      <c r="F172" s="21">
        <f>0.01*'Input'!$F$58*(D172*$D$160)+10*(B172*$B$160+C172*$C$160)</f>
        <v>0</v>
      </c>
      <c r="G172" s="38">
        <f>IF($E$160&lt;&gt;0,0.1*F172/$E$160,"")</f>
        <v>0</v>
      </c>
      <c r="H172" s="46">
        <f>IF($D$160&lt;&gt;0,F172/$D$160,"")</f>
        <v>0</v>
      </c>
      <c r="I172" s="17"/>
    </row>
    <row r="173" spans="1:9">
      <c r="A173" s="4" t="s">
        <v>1654</v>
      </c>
      <c r="B173" s="39">
        <f>'Standing'!$K$83</f>
        <v>0</v>
      </c>
      <c r="C173" s="39">
        <f>'Standing'!$K$107</f>
        <v>0</v>
      </c>
      <c r="D173" s="48">
        <f>'AggCap'!$K$92</f>
        <v>0</v>
      </c>
      <c r="E173" s="38">
        <f>IF(E$160&lt;&gt;0,(($B173*B$160+$C173*C$160))/E$160,0)</f>
        <v>0</v>
      </c>
      <c r="F173" s="21">
        <f>0.01*'Input'!$F$58*(D173*$D$160)+10*(B173*$B$160+C173*$C$160)</f>
        <v>0</v>
      </c>
      <c r="G173" s="38">
        <f>IF($E$160&lt;&gt;0,0.1*F173/$E$160,"")</f>
        <v>0</v>
      </c>
      <c r="H173" s="46">
        <f>IF($D$160&lt;&gt;0,F173/$D$160,"")</f>
        <v>0</v>
      </c>
      <c r="I173" s="17"/>
    </row>
    <row r="174" spans="1:9">
      <c r="A174" s="4" t="s">
        <v>1655</v>
      </c>
      <c r="B174" s="39">
        <f>'Standing'!$L$83</f>
        <v>0</v>
      </c>
      <c r="C174" s="39">
        <f>'Standing'!$L$107</f>
        <v>0</v>
      </c>
      <c r="D174" s="48">
        <f>'AggCap'!$L$92</f>
        <v>0</v>
      </c>
      <c r="E174" s="38">
        <f>IF(E$160&lt;&gt;0,(($B174*B$160+$C174*C$160))/E$160,0)</f>
        <v>0</v>
      </c>
      <c r="F174" s="21">
        <f>0.01*'Input'!$F$58*(D174*$D$160)+10*(B174*$B$160+C174*$C$160)</f>
        <v>0</v>
      </c>
      <c r="G174" s="38">
        <f>IF($E$160&lt;&gt;0,0.1*F174/$E$160,"")</f>
        <v>0</v>
      </c>
      <c r="H174" s="46">
        <f>IF($D$160&lt;&gt;0,F174/$D$160,"")</f>
        <v>0</v>
      </c>
      <c r="I174" s="17"/>
    </row>
    <row r="175" spans="1:9">
      <c r="A175" s="4" t="s">
        <v>1656</v>
      </c>
      <c r="B175" s="39">
        <f>'Standing'!$M$83</f>
        <v>0</v>
      </c>
      <c r="C175" s="39">
        <f>'Standing'!$M$107</f>
        <v>0</v>
      </c>
      <c r="D175" s="48">
        <f>'AggCap'!$M$92</f>
        <v>0</v>
      </c>
      <c r="E175" s="38">
        <f>IF(E$160&lt;&gt;0,(($B175*B$160+$C175*C$160))/E$160,0)</f>
        <v>0</v>
      </c>
      <c r="F175" s="21">
        <f>0.01*'Input'!$F$58*(D175*$D$160)+10*(B175*$B$160+C175*$C$160)</f>
        <v>0</v>
      </c>
      <c r="G175" s="38">
        <f>IF($E$160&lt;&gt;0,0.1*F175/$E$160,"")</f>
        <v>0</v>
      </c>
      <c r="H175" s="46">
        <f>IF($D$160&lt;&gt;0,F175/$D$160,"")</f>
        <v>0</v>
      </c>
      <c r="I175" s="17"/>
    </row>
    <row r="176" spans="1:9">
      <c r="A176" s="4" t="s">
        <v>1657</v>
      </c>
      <c r="B176" s="39">
        <f>'Standing'!$N$83</f>
        <v>0</v>
      </c>
      <c r="C176" s="39">
        <f>'Standing'!$N$107</f>
        <v>0</v>
      </c>
      <c r="D176" s="48">
        <f>'AggCap'!$N$92</f>
        <v>0</v>
      </c>
      <c r="E176" s="38">
        <f>IF(E$160&lt;&gt;0,(($B176*B$160+$C176*C$160))/E$160,0)</f>
        <v>0</v>
      </c>
      <c r="F176" s="21">
        <f>0.01*'Input'!$F$58*(D176*$D$160)+10*(B176*$B$160+C176*$C$160)</f>
        <v>0</v>
      </c>
      <c r="G176" s="38">
        <f>IF($E$160&lt;&gt;0,0.1*F176/$E$160,"")</f>
        <v>0</v>
      </c>
      <c r="H176" s="46">
        <f>IF($D$160&lt;&gt;0,F176/$D$160,"")</f>
        <v>0</v>
      </c>
      <c r="I176" s="17"/>
    </row>
    <row r="177" spans="1:9">
      <c r="A177" s="4" t="s">
        <v>1658</v>
      </c>
      <c r="B177" s="39">
        <f>'Standing'!$O$83</f>
        <v>0</v>
      </c>
      <c r="C177" s="39">
        <f>'Standing'!$O$107</f>
        <v>0</v>
      </c>
      <c r="D177" s="48">
        <f>'AggCap'!$O$92</f>
        <v>0</v>
      </c>
      <c r="E177" s="38">
        <f>IF(E$160&lt;&gt;0,(($B177*B$160+$C177*C$160))/E$160,0)</f>
        <v>0</v>
      </c>
      <c r="F177" s="21">
        <f>0.01*'Input'!$F$58*(D177*$D$160)+10*(B177*$B$160+C177*$C$160)</f>
        <v>0</v>
      </c>
      <c r="G177" s="38">
        <f>IF($E$160&lt;&gt;0,0.1*F177/$E$160,"")</f>
        <v>0</v>
      </c>
      <c r="H177" s="46">
        <f>IF($D$160&lt;&gt;0,F177/$D$160,"")</f>
        <v>0</v>
      </c>
      <c r="I177" s="17"/>
    </row>
    <row r="178" spans="1:9">
      <c r="A178" s="4" t="s">
        <v>1659</v>
      </c>
      <c r="B178" s="39">
        <f>'Standing'!$P$83</f>
        <v>0</v>
      </c>
      <c r="C178" s="39">
        <f>'Standing'!$P$107</f>
        <v>0</v>
      </c>
      <c r="D178" s="48">
        <f>'AggCap'!$P$92</f>
        <v>0</v>
      </c>
      <c r="E178" s="38">
        <f>IF(E$160&lt;&gt;0,(($B178*B$160+$C178*C$160))/E$160,0)</f>
        <v>0</v>
      </c>
      <c r="F178" s="21">
        <f>0.01*'Input'!$F$58*(D178*$D$160)+10*(B178*$B$160+C178*$C$160)</f>
        <v>0</v>
      </c>
      <c r="G178" s="38">
        <f>IF($E$160&lt;&gt;0,0.1*F178/$E$160,"")</f>
        <v>0</v>
      </c>
      <c r="H178" s="46">
        <f>IF($D$160&lt;&gt;0,F178/$D$160,"")</f>
        <v>0</v>
      </c>
      <c r="I178" s="17"/>
    </row>
    <row r="179" spans="1:9">
      <c r="A179" s="4" t="s">
        <v>1660</v>
      </c>
      <c r="B179" s="39">
        <f>'Standing'!$Q$83</f>
        <v>0</v>
      </c>
      <c r="C179" s="39">
        <f>'Standing'!$Q$107</f>
        <v>0</v>
      </c>
      <c r="D179" s="48">
        <f>'AggCap'!$Q$92</f>
        <v>0</v>
      </c>
      <c r="E179" s="38">
        <f>IF(E$160&lt;&gt;0,(($B179*B$160+$C179*C$160))/E$160,0)</f>
        <v>0</v>
      </c>
      <c r="F179" s="21">
        <f>0.01*'Input'!$F$58*(D179*$D$160)+10*(B179*$B$160+C179*$C$160)</f>
        <v>0</v>
      </c>
      <c r="G179" s="38">
        <f>IF($E$160&lt;&gt;0,0.1*F179/$E$160,"")</f>
        <v>0</v>
      </c>
      <c r="H179" s="46">
        <f>IF($D$160&lt;&gt;0,F179/$D$160,"")</f>
        <v>0</v>
      </c>
      <c r="I179" s="17"/>
    </row>
    <row r="180" spans="1:9">
      <c r="A180" s="4" t="s">
        <v>1661</v>
      </c>
      <c r="B180" s="39">
        <f>'Standing'!$R$83</f>
        <v>0</v>
      </c>
      <c r="C180" s="39">
        <f>'Standing'!$R$107</f>
        <v>0</v>
      </c>
      <c r="D180" s="48">
        <f>'AggCap'!$R$92</f>
        <v>0</v>
      </c>
      <c r="E180" s="38">
        <f>IF(E$160&lt;&gt;0,(($B180*B$160+$C180*C$160))/E$160,0)</f>
        <v>0</v>
      </c>
      <c r="F180" s="21">
        <f>0.01*'Input'!$F$58*(D180*$D$160)+10*(B180*$B$160+C180*$C$160)</f>
        <v>0</v>
      </c>
      <c r="G180" s="38">
        <f>IF($E$160&lt;&gt;0,0.1*F180/$E$160,"")</f>
        <v>0</v>
      </c>
      <c r="H180" s="46">
        <f>IF($D$160&lt;&gt;0,F180/$D$160,"")</f>
        <v>0</v>
      </c>
      <c r="I180" s="17"/>
    </row>
    <row r="181" spans="1:9">
      <c r="A181" s="4" t="s">
        <v>1662</v>
      </c>
      <c r="B181" s="39">
        <f>'Standing'!$S$83</f>
        <v>0</v>
      </c>
      <c r="C181" s="39">
        <f>'Standing'!$S$107</f>
        <v>0</v>
      </c>
      <c r="D181" s="48">
        <f>'AggCap'!$S$92</f>
        <v>0</v>
      </c>
      <c r="E181" s="38">
        <f>IF(E$160&lt;&gt;0,(($B181*B$160+$C181*C$160))/E$160,0)</f>
        <v>0</v>
      </c>
      <c r="F181" s="21">
        <f>0.01*'Input'!$F$58*(D181*$D$160)+10*(B181*$B$160+C181*$C$160)</f>
        <v>0</v>
      </c>
      <c r="G181" s="38">
        <f>IF($E$160&lt;&gt;0,0.1*F181/$E$160,"")</f>
        <v>0</v>
      </c>
      <c r="H181" s="46">
        <f>IF($D$160&lt;&gt;0,F181/$D$160,"")</f>
        <v>0</v>
      </c>
      <c r="I181" s="17"/>
    </row>
    <row r="182" spans="1:9">
      <c r="A182" s="4" t="s">
        <v>1663</v>
      </c>
      <c r="B182" s="10"/>
      <c r="C182" s="10"/>
      <c r="D182" s="48">
        <f>'Otex'!$B$125</f>
        <v>0</v>
      </c>
      <c r="E182" s="38">
        <f>IF(E$160&lt;&gt;0,(($B182*B$160+$C182*C$160))/E$160,0)</f>
        <v>0</v>
      </c>
      <c r="F182" s="21">
        <f>0.01*'Input'!$F$58*(D182*$D$160)+10*(B182*$B$160+C182*$C$160)</f>
        <v>0</v>
      </c>
      <c r="G182" s="38">
        <f>IF($E$160&lt;&gt;0,0.1*F182/$E$160,"")</f>
        <v>0</v>
      </c>
      <c r="H182" s="46">
        <f>IF($D$160&lt;&gt;0,F182/$D$160,"")</f>
        <v>0</v>
      </c>
      <c r="I182" s="17"/>
    </row>
    <row r="183" spans="1:9">
      <c r="A183" s="4" t="s">
        <v>1664</v>
      </c>
      <c r="B183" s="10"/>
      <c r="C183" s="10"/>
      <c r="D183" s="48">
        <f>'Otex'!$C$125</f>
        <v>0</v>
      </c>
      <c r="E183" s="38">
        <f>IF(E$160&lt;&gt;0,(($B183*B$160+$C183*C$160))/E$160,0)</f>
        <v>0</v>
      </c>
      <c r="F183" s="21">
        <f>0.01*'Input'!$F$58*(D183*$D$160)+10*(B183*$B$160+C183*$C$160)</f>
        <v>0</v>
      </c>
      <c r="G183" s="38">
        <f>IF($E$160&lt;&gt;0,0.1*F183/$E$160,"")</f>
        <v>0</v>
      </c>
      <c r="H183" s="46">
        <f>IF($D$160&lt;&gt;0,F183/$D$160,"")</f>
        <v>0</v>
      </c>
      <c r="I183" s="17"/>
    </row>
    <row r="184" spans="1:9">
      <c r="A184" s="4" t="s">
        <v>1665</v>
      </c>
      <c r="B184" s="39">
        <f>'Scaler'!$B$420</f>
        <v>0</v>
      </c>
      <c r="C184" s="39">
        <f>'Scaler'!$C$420</f>
        <v>0</v>
      </c>
      <c r="D184" s="48">
        <f>'Scaler'!$E$420</f>
        <v>0</v>
      </c>
      <c r="E184" s="38">
        <f>IF(E$160&lt;&gt;0,(($B184*B$160+$C184*C$160))/E$160,0)</f>
        <v>0</v>
      </c>
      <c r="F184" s="21">
        <f>0.01*'Input'!$F$58*(D184*$D$160)+10*(B184*$B$160+C184*$C$160)</f>
        <v>0</v>
      </c>
      <c r="G184" s="38">
        <f>IF($E$160&lt;&gt;0,0.1*F184/$E$160,"")</f>
        <v>0</v>
      </c>
      <c r="H184" s="46">
        <f>IF($D$160&lt;&gt;0,F184/$D$160,"")</f>
        <v>0</v>
      </c>
      <c r="I184" s="17"/>
    </row>
    <row r="185" spans="1:9">
      <c r="A185" s="4" t="s">
        <v>1666</v>
      </c>
      <c r="B185" s="39">
        <f>'Adjust'!$B$76</f>
        <v>0</v>
      </c>
      <c r="C185" s="39">
        <f>'Adjust'!$C$76</f>
        <v>0</v>
      </c>
      <c r="D185" s="48">
        <f>'Adjust'!$E$76</f>
        <v>0</v>
      </c>
      <c r="E185" s="38">
        <f>IF(E$160&lt;&gt;0,(($B185*B$160+$C185*C$160))/E$160,0)</f>
        <v>0</v>
      </c>
      <c r="F185" s="21">
        <f>0.01*'Input'!$F$58*(D185*$D$160)+10*(B185*$B$160+C185*$C$160)</f>
        <v>0</v>
      </c>
      <c r="G185" s="38">
        <f>IF($E$160&lt;&gt;0,0.1*F185/$E$160,"")</f>
        <v>0</v>
      </c>
      <c r="H185" s="46">
        <f>IF($D$160&lt;&gt;0,F185/$D$160,"")</f>
        <v>0</v>
      </c>
      <c r="I185" s="17"/>
    </row>
    <row r="187" spans="1:9">
      <c r="A187" s="4" t="s">
        <v>1667</v>
      </c>
      <c r="B187" s="38">
        <f>SUM($B$163:$B$185)</f>
        <v>0</v>
      </c>
      <c r="C187" s="38">
        <f>SUM($C$163:$C$185)</f>
        <v>0</v>
      </c>
      <c r="D187" s="46">
        <f>SUM($D$163:$D$185)</f>
        <v>0</v>
      </c>
      <c r="E187" s="38">
        <f>SUM(E$163:E$185)</f>
        <v>0</v>
      </c>
      <c r="F187" s="21">
        <f>SUM($F$163:$F$185)</f>
        <v>0</v>
      </c>
      <c r="G187" s="38">
        <f>SUM($G$163:$G$185)</f>
        <v>0</v>
      </c>
      <c r="H187" s="46">
        <f>SUM($H$163:$H$185)</f>
        <v>0</v>
      </c>
    </row>
    <row r="189" spans="1:9" ht="21" customHeight="1">
      <c r="A189" s="1" t="s">
        <v>221</v>
      </c>
    </row>
    <row r="191" spans="1:9">
      <c r="B191" s="15" t="s">
        <v>289</v>
      </c>
      <c r="C191" s="15" t="s">
        <v>1648</v>
      </c>
    </row>
    <row r="192" spans="1:9">
      <c r="A192" s="4" t="s">
        <v>221</v>
      </c>
      <c r="B192" s="44">
        <f>'Loads'!B$204</f>
        <v>0</v>
      </c>
      <c r="C192" s="44">
        <f>'Multi'!B$124</f>
        <v>0</v>
      </c>
      <c r="D192" s="17"/>
    </row>
    <row r="194" spans="1:5">
      <c r="B194" s="15" t="s">
        <v>1481</v>
      </c>
      <c r="C194" s="15" t="s">
        <v>1650</v>
      </c>
      <c r="D194" s="15" t="s">
        <v>1620</v>
      </c>
    </row>
    <row r="195" spans="1:5">
      <c r="A195" s="4" t="s">
        <v>453</v>
      </c>
      <c r="B195" s="39">
        <f>'Standing'!$C$84</f>
        <v>0</v>
      </c>
      <c r="C195" s="21">
        <f>0+10*(B195*$B$192)</f>
        <v>0</v>
      </c>
      <c r="D195" s="38">
        <f>IF($C$192&lt;&gt;0,0.1*C195/$C$192,"")</f>
        <v>0</v>
      </c>
      <c r="E195" s="17"/>
    </row>
    <row r="196" spans="1:5">
      <c r="A196" s="4" t="s">
        <v>454</v>
      </c>
      <c r="B196" s="39">
        <f>'Standing'!$D$84</f>
        <v>0</v>
      </c>
      <c r="C196" s="21">
        <f>0+10*(B196*$B$192)</f>
        <v>0</v>
      </c>
      <c r="D196" s="38">
        <f>IF($C$192&lt;&gt;0,0.1*C196/$C$192,"")</f>
        <v>0</v>
      </c>
      <c r="E196" s="17"/>
    </row>
    <row r="197" spans="1:5">
      <c r="A197" s="4" t="s">
        <v>455</v>
      </c>
      <c r="B197" s="39">
        <f>'Standing'!$E$84</f>
        <v>0</v>
      </c>
      <c r="C197" s="21">
        <f>0+10*(B197*$B$192)</f>
        <v>0</v>
      </c>
      <c r="D197" s="38">
        <f>IF($C$192&lt;&gt;0,0.1*C197/$C$192,"")</f>
        <v>0</v>
      </c>
      <c r="E197" s="17"/>
    </row>
    <row r="198" spans="1:5">
      <c r="A198" s="4" t="s">
        <v>456</v>
      </c>
      <c r="B198" s="39">
        <f>'Standing'!$F$84</f>
        <v>0</v>
      </c>
      <c r="C198" s="21">
        <f>0+10*(B198*$B$192)</f>
        <v>0</v>
      </c>
      <c r="D198" s="38">
        <f>IF($C$192&lt;&gt;0,0.1*C198/$C$192,"")</f>
        <v>0</v>
      </c>
      <c r="E198" s="17"/>
    </row>
    <row r="199" spans="1:5">
      <c r="A199" s="4" t="s">
        <v>457</v>
      </c>
      <c r="B199" s="39">
        <f>'Standing'!$G$84</f>
        <v>0</v>
      </c>
      <c r="C199" s="21">
        <f>0+10*(B199*$B$192)</f>
        <v>0</v>
      </c>
      <c r="D199" s="38">
        <f>IF($C$192&lt;&gt;0,0.1*C199/$C$192,"")</f>
        <v>0</v>
      </c>
      <c r="E199" s="17"/>
    </row>
    <row r="200" spans="1:5">
      <c r="A200" s="4" t="s">
        <v>458</v>
      </c>
      <c r="B200" s="39">
        <f>'Standing'!$H$84</f>
        <v>0</v>
      </c>
      <c r="C200" s="21">
        <f>0+10*(B200*$B$192)</f>
        <v>0</v>
      </c>
      <c r="D200" s="38">
        <f>IF($C$192&lt;&gt;0,0.1*C200/$C$192,"")</f>
        <v>0</v>
      </c>
      <c r="E200" s="17"/>
    </row>
    <row r="201" spans="1:5">
      <c r="A201" s="4" t="s">
        <v>459</v>
      </c>
      <c r="B201" s="39">
        <f>'Standing'!$I$84</f>
        <v>0</v>
      </c>
      <c r="C201" s="21">
        <f>0+10*(B201*$B$192)</f>
        <v>0</v>
      </c>
      <c r="D201" s="38">
        <f>IF($C$192&lt;&gt;0,0.1*C201/$C$192,"")</f>
        <v>0</v>
      </c>
      <c r="E201" s="17"/>
    </row>
    <row r="202" spans="1:5">
      <c r="A202" s="4" t="s">
        <v>460</v>
      </c>
      <c r="B202" s="39">
        <f>'Standing'!$J$84</f>
        <v>0</v>
      </c>
      <c r="C202" s="21">
        <f>0+10*(B202*$B$192)</f>
        <v>0</v>
      </c>
      <c r="D202" s="38">
        <f>IF($C$192&lt;&gt;0,0.1*C202/$C$192,"")</f>
        <v>0</v>
      </c>
      <c r="E202" s="17"/>
    </row>
    <row r="203" spans="1:5">
      <c r="A203" s="4" t="s">
        <v>1654</v>
      </c>
      <c r="B203" s="39">
        <f>'Standing'!$K$84</f>
        <v>0</v>
      </c>
      <c r="C203" s="21">
        <f>0+10*(B203*$B$192)</f>
        <v>0</v>
      </c>
      <c r="D203" s="38">
        <f>IF($C$192&lt;&gt;0,0.1*C203/$C$192,"")</f>
        <v>0</v>
      </c>
      <c r="E203" s="17"/>
    </row>
    <row r="204" spans="1:5">
      <c r="A204" s="4" t="s">
        <v>1655</v>
      </c>
      <c r="B204" s="39">
        <f>'Standing'!$L$84</f>
        <v>0</v>
      </c>
      <c r="C204" s="21">
        <f>0+10*(B204*$B$192)</f>
        <v>0</v>
      </c>
      <c r="D204" s="38">
        <f>IF($C$192&lt;&gt;0,0.1*C204/$C$192,"")</f>
        <v>0</v>
      </c>
      <c r="E204" s="17"/>
    </row>
    <row r="205" spans="1:5">
      <c r="A205" s="4" t="s">
        <v>1656</v>
      </c>
      <c r="B205" s="39">
        <f>'Standing'!$M$84</f>
        <v>0</v>
      </c>
      <c r="C205" s="21">
        <f>0+10*(B205*$B$192)</f>
        <v>0</v>
      </c>
      <c r="D205" s="38">
        <f>IF($C$192&lt;&gt;0,0.1*C205/$C$192,"")</f>
        <v>0</v>
      </c>
      <c r="E205" s="17"/>
    </row>
    <row r="206" spans="1:5">
      <c r="A206" s="4" t="s">
        <v>1657</v>
      </c>
      <c r="B206" s="39">
        <f>'Standing'!$N$84</f>
        <v>0</v>
      </c>
      <c r="C206" s="21">
        <f>0+10*(B206*$B$192)</f>
        <v>0</v>
      </c>
      <c r="D206" s="38">
        <f>IF($C$192&lt;&gt;0,0.1*C206/$C$192,"")</f>
        <v>0</v>
      </c>
      <c r="E206" s="17"/>
    </row>
    <row r="207" spans="1:5">
      <c r="A207" s="4" t="s">
        <v>1658</v>
      </c>
      <c r="B207" s="39">
        <f>'Standing'!$O$84</f>
        <v>0</v>
      </c>
      <c r="C207" s="21">
        <f>0+10*(B207*$B$192)</f>
        <v>0</v>
      </c>
      <c r="D207" s="38">
        <f>IF($C$192&lt;&gt;0,0.1*C207/$C$192,"")</f>
        <v>0</v>
      </c>
      <c r="E207" s="17"/>
    </row>
    <row r="208" spans="1:5">
      <c r="A208" s="4" t="s">
        <v>1659</v>
      </c>
      <c r="B208" s="39">
        <f>'Standing'!$P$84</f>
        <v>0</v>
      </c>
      <c r="C208" s="21">
        <f>0+10*(B208*$B$192)</f>
        <v>0</v>
      </c>
      <c r="D208" s="38">
        <f>IF($C$192&lt;&gt;0,0.1*C208/$C$192,"")</f>
        <v>0</v>
      </c>
      <c r="E208" s="17"/>
    </row>
    <row r="209" spans="1:9">
      <c r="A209" s="4" t="s">
        <v>1660</v>
      </c>
      <c r="B209" s="39">
        <f>'Standing'!$Q$84</f>
        <v>0</v>
      </c>
      <c r="C209" s="21">
        <f>0+10*(B209*$B$192)</f>
        <v>0</v>
      </c>
      <c r="D209" s="38">
        <f>IF($C$192&lt;&gt;0,0.1*C209/$C$192,"")</f>
        <v>0</v>
      </c>
      <c r="E209" s="17"/>
    </row>
    <row r="210" spans="1:9">
      <c r="A210" s="4" t="s">
        <v>1661</v>
      </c>
      <c r="B210" s="39">
        <f>'Standing'!$R$84</f>
        <v>0</v>
      </c>
      <c r="C210" s="21">
        <f>0+10*(B210*$B$192)</f>
        <v>0</v>
      </c>
      <c r="D210" s="38">
        <f>IF($C$192&lt;&gt;0,0.1*C210/$C$192,"")</f>
        <v>0</v>
      </c>
      <c r="E210" s="17"/>
    </row>
    <row r="211" spans="1:9">
      <c r="A211" s="4" t="s">
        <v>1662</v>
      </c>
      <c r="B211" s="39">
        <f>'Standing'!$S$84</f>
        <v>0</v>
      </c>
      <c r="C211" s="21">
        <f>0+10*(B211*$B$192)</f>
        <v>0</v>
      </c>
      <c r="D211" s="38">
        <f>IF($C$192&lt;&gt;0,0.1*C211/$C$192,"")</f>
        <v>0</v>
      </c>
      <c r="E211" s="17"/>
    </row>
    <row r="212" spans="1:9">
      <c r="A212" s="4" t="s">
        <v>1665</v>
      </c>
      <c r="B212" s="39">
        <f>'Scaler'!$B$421</f>
        <v>0</v>
      </c>
      <c r="C212" s="21">
        <f>0+10*(B212*$B$192)</f>
        <v>0</v>
      </c>
      <c r="D212" s="38">
        <f>IF($C$192&lt;&gt;0,0.1*C212/$C$192,"")</f>
        <v>0</v>
      </c>
      <c r="E212" s="17"/>
    </row>
    <row r="213" spans="1:9">
      <c r="A213" s="4" t="s">
        <v>1666</v>
      </c>
      <c r="B213" s="39">
        <f>'Adjust'!$B$77</f>
        <v>0</v>
      </c>
      <c r="C213" s="21">
        <f>0+10*(B213*$B$192)</f>
        <v>0</v>
      </c>
      <c r="D213" s="38">
        <f>IF($C$192&lt;&gt;0,0.1*C213/$C$192,"")</f>
        <v>0</v>
      </c>
      <c r="E213" s="17"/>
    </row>
    <row r="215" spans="1:9">
      <c r="A215" s="4" t="s">
        <v>1667</v>
      </c>
      <c r="B215" s="38">
        <f>SUM($B$195:$B$213)</f>
        <v>0</v>
      </c>
      <c r="C215" s="21">
        <f>SUM($C$195:$C$213)</f>
        <v>0</v>
      </c>
      <c r="D215" s="38">
        <f>SUM($D$195:$D$213)</f>
        <v>0</v>
      </c>
    </row>
    <row r="217" spans="1:9" ht="21" customHeight="1">
      <c r="A217" s="1" t="s">
        <v>178</v>
      </c>
    </row>
    <row r="219" spans="1:9">
      <c r="B219" s="15" t="s">
        <v>289</v>
      </c>
      <c r="C219" s="15" t="s">
        <v>290</v>
      </c>
      <c r="D219" s="15" t="s">
        <v>292</v>
      </c>
      <c r="E219" s="15" t="s">
        <v>1648</v>
      </c>
      <c r="F219" s="15" t="s">
        <v>1649</v>
      </c>
    </row>
    <row r="220" spans="1:9">
      <c r="A220" s="4" t="s">
        <v>178</v>
      </c>
      <c r="B220" s="44">
        <f>'Loads'!B$205</f>
        <v>0</v>
      </c>
      <c r="C220" s="44">
        <f>'Loads'!C$205</f>
        <v>0</v>
      </c>
      <c r="D220" s="44">
        <f>'Loads'!E$205</f>
        <v>0</v>
      </c>
      <c r="E220" s="44">
        <f>'Multi'!B$125</f>
        <v>0</v>
      </c>
      <c r="F220" s="38">
        <f>IF(D220,E220/D220,"")</f>
        <v>0</v>
      </c>
      <c r="G220" s="17"/>
    </row>
    <row r="222" spans="1:9">
      <c r="B222" s="15" t="s">
        <v>1481</v>
      </c>
      <c r="C222" s="15" t="s">
        <v>1482</v>
      </c>
      <c r="D222" s="15" t="s">
        <v>1484</v>
      </c>
      <c r="E222" s="15" t="s">
        <v>1668</v>
      </c>
      <c r="F222" s="15" t="s">
        <v>1650</v>
      </c>
      <c r="G222" s="15" t="s">
        <v>1620</v>
      </c>
      <c r="H222" s="15" t="s">
        <v>1651</v>
      </c>
    </row>
    <row r="223" spans="1:9">
      <c r="A223" s="4" t="s">
        <v>453</v>
      </c>
      <c r="B223" s="39">
        <f>'Standing'!$C$85</f>
        <v>0</v>
      </c>
      <c r="C223" s="39">
        <f>'Standing'!$C$108</f>
        <v>0</v>
      </c>
      <c r="D223" s="48">
        <f>'AggCap'!$C$93</f>
        <v>0</v>
      </c>
      <c r="E223" s="38">
        <f>IF(E$220&lt;&gt;0,(($B223*B$220+$C223*C$220))/E$220,0)</f>
        <v>0</v>
      </c>
      <c r="F223" s="21">
        <f>0.01*'Input'!$F$58*(D223*$D$220)+10*(B223*$B$220+C223*$C$220)</f>
        <v>0</v>
      </c>
      <c r="G223" s="38">
        <f>IF($E$220&lt;&gt;0,0.1*F223/$E$220,"")</f>
        <v>0</v>
      </c>
      <c r="H223" s="46">
        <f>IF($D$220&lt;&gt;0,F223/$D$220,"")</f>
        <v>0</v>
      </c>
      <c r="I223" s="17"/>
    </row>
    <row r="224" spans="1:9">
      <c r="A224" s="4" t="s">
        <v>454</v>
      </c>
      <c r="B224" s="39">
        <f>'Standing'!$D$85</f>
        <v>0</v>
      </c>
      <c r="C224" s="39">
        <f>'Standing'!$D$108</f>
        <v>0</v>
      </c>
      <c r="D224" s="48">
        <f>'AggCap'!$D$93</f>
        <v>0</v>
      </c>
      <c r="E224" s="38">
        <f>IF(E$220&lt;&gt;0,(($B224*B$220+$C224*C$220))/E$220,0)</f>
        <v>0</v>
      </c>
      <c r="F224" s="21">
        <f>0.01*'Input'!$F$58*(D224*$D$220)+10*(B224*$B$220+C224*$C$220)</f>
        <v>0</v>
      </c>
      <c r="G224" s="38">
        <f>IF($E$220&lt;&gt;0,0.1*F224/$E$220,"")</f>
        <v>0</v>
      </c>
      <c r="H224" s="46">
        <f>IF($D$220&lt;&gt;0,F224/$D$220,"")</f>
        <v>0</v>
      </c>
      <c r="I224" s="17"/>
    </row>
    <row r="225" spans="1:9">
      <c r="A225" s="4" t="s">
        <v>455</v>
      </c>
      <c r="B225" s="39">
        <f>'Standing'!$E$85</f>
        <v>0</v>
      </c>
      <c r="C225" s="39">
        <f>'Standing'!$E$108</f>
        <v>0</v>
      </c>
      <c r="D225" s="48">
        <f>'AggCap'!$E$93</f>
        <v>0</v>
      </c>
      <c r="E225" s="38">
        <f>IF(E$220&lt;&gt;0,(($B225*B$220+$C225*C$220))/E$220,0)</f>
        <v>0</v>
      </c>
      <c r="F225" s="21">
        <f>0.01*'Input'!$F$58*(D225*$D$220)+10*(B225*$B$220+C225*$C$220)</f>
        <v>0</v>
      </c>
      <c r="G225" s="38">
        <f>IF($E$220&lt;&gt;0,0.1*F225/$E$220,"")</f>
        <v>0</v>
      </c>
      <c r="H225" s="46">
        <f>IF($D$220&lt;&gt;0,F225/$D$220,"")</f>
        <v>0</v>
      </c>
      <c r="I225" s="17"/>
    </row>
    <row r="226" spans="1:9">
      <c r="A226" s="4" t="s">
        <v>456</v>
      </c>
      <c r="B226" s="39">
        <f>'Standing'!$F$85</f>
        <v>0</v>
      </c>
      <c r="C226" s="39">
        <f>'Standing'!$F$108</f>
        <v>0</v>
      </c>
      <c r="D226" s="48">
        <f>'AggCap'!$F$93</f>
        <v>0</v>
      </c>
      <c r="E226" s="38">
        <f>IF(E$220&lt;&gt;0,(($B226*B$220+$C226*C$220))/E$220,0)</f>
        <v>0</v>
      </c>
      <c r="F226" s="21">
        <f>0.01*'Input'!$F$58*(D226*$D$220)+10*(B226*$B$220+C226*$C$220)</f>
        <v>0</v>
      </c>
      <c r="G226" s="38">
        <f>IF($E$220&lt;&gt;0,0.1*F226/$E$220,"")</f>
        <v>0</v>
      </c>
      <c r="H226" s="46">
        <f>IF($D$220&lt;&gt;0,F226/$D$220,"")</f>
        <v>0</v>
      </c>
      <c r="I226" s="17"/>
    </row>
    <row r="227" spans="1:9">
      <c r="A227" s="4" t="s">
        <v>457</v>
      </c>
      <c r="B227" s="39">
        <f>'Standing'!$G$85</f>
        <v>0</v>
      </c>
      <c r="C227" s="39">
        <f>'Standing'!$G$108</f>
        <v>0</v>
      </c>
      <c r="D227" s="48">
        <f>'AggCap'!$G$93</f>
        <v>0</v>
      </c>
      <c r="E227" s="38">
        <f>IF(E$220&lt;&gt;0,(($B227*B$220+$C227*C$220))/E$220,0)</f>
        <v>0</v>
      </c>
      <c r="F227" s="21">
        <f>0.01*'Input'!$F$58*(D227*$D$220)+10*(B227*$B$220+C227*$C$220)</f>
        <v>0</v>
      </c>
      <c r="G227" s="38">
        <f>IF($E$220&lt;&gt;0,0.1*F227/$E$220,"")</f>
        <v>0</v>
      </c>
      <c r="H227" s="46">
        <f>IF($D$220&lt;&gt;0,F227/$D$220,"")</f>
        <v>0</v>
      </c>
      <c r="I227" s="17"/>
    </row>
    <row r="228" spans="1:9">
      <c r="A228" s="4" t="s">
        <v>458</v>
      </c>
      <c r="B228" s="39">
        <f>'Standing'!$H$85</f>
        <v>0</v>
      </c>
      <c r="C228" s="39">
        <f>'Standing'!$H$108</f>
        <v>0</v>
      </c>
      <c r="D228" s="48">
        <f>'AggCap'!$H$93</f>
        <v>0</v>
      </c>
      <c r="E228" s="38">
        <f>IF(E$220&lt;&gt;0,(($B228*B$220+$C228*C$220))/E$220,0)</f>
        <v>0</v>
      </c>
      <c r="F228" s="21">
        <f>0.01*'Input'!$F$58*(D228*$D$220)+10*(B228*$B$220+C228*$C$220)</f>
        <v>0</v>
      </c>
      <c r="G228" s="38">
        <f>IF($E$220&lt;&gt;0,0.1*F228/$E$220,"")</f>
        <v>0</v>
      </c>
      <c r="H228" s="46">
        <f>IF($D$220&lt;&gt;0,F228/$D$220,"")</f>
        <v>0</v>
      </c>
      <c r="I228" s="17"/>
    </row>
    <row r="229" spans="1:9">
      <c r="A229" s="4" t="s">
        <v>459</v>
      </c>
      <c r="B229" s="39">
        <f>'Standing'!$I$85</f>
        <v>0</v>
      </c>
      <c r="C229" s="39">
        <f>'Standing'!$I$108</f>
        <v>0</v>
      </c>
      <c r="D229" s="48">
        <f>'AggCap'!$I$93</f>
        <v>0</v>
      </c>
      <c r="E229" s="38">
        <f>IF(E$220&lt;&gt;0,(($B229*B$220+$C229*C$220))/E$220,0)</f>
        <v>0</v>
      </c>
      <c r="F229" s="21">
        <f>0.01*'Input'!$F$58*(D229*$D$220)+10*(B229*$B$220+C229*$C$220)</f>
        <v>0</v>
      </c>
      <c r="G229" s="38">
        <f>IF($E$220&lt;&gt;0,0.1*F229/$E$220,"")</f>
        <v>0</v>
      </c>
      <c r="H229" s="46">
        <f>IF($D$220&lt;&gt;0,F229/$D$220,"")</f>
        <v>0</v>
      </c>
      <c r="I229" s="17"/>
    </row>
    <row r="230" spans="1:9">
      <c r="A230" s="4" t="s">
        <v>460</v>
      </c>
      <c r="B230" s="39">
        <f>'Standing'!$J$85</f>
        <v>0</v>
      </c>
      <c r="C230" s="39">
        <f>'Standing'!$J$108</f>
        <v>0</v>
      </c>
      <c r="D230" s="48">
        <f>'AggCap'!$J$93</f>
        <v>0</v>
      </c>
      <c r="E230" s="38">
        <f>IF(E$220&lt;&gt;0,(($B230*B$220+$C230*C$220))/E$220,0)</f>
        <v>0</v>
      </c>
      <c r="F230" s="21">
        <f>0.01*'Input'!$F$58*(D230*$D$220)+10*(B230*$B$220+C230*$C$220)</f>
        <v>0</v>
      </c>
      <c r="G230" s="38">
        <f>IF($E$220&lt;&gt;0,0.1*F230/$E$220,"")</f>
        <v>0</v>
      </c>
      <c r="H230" s="46">
        <f>IF($D$220&lt;&gt;0,F230/$D$220,"")</f>
        <v>0</v>
      </c>
      <c r="I230" s="17"/>
    </row>
    <row r="231" spans="1:9">
      <c r="A231" s="4" t="s">
        <v>1652</v>
      </c>
      <c r="B231" s="10"/>
      <c r="C231" s="10"/>
      <c r="D231" s="48">
        <f>'SM'!$B$112</f>
        <v>0</v>
      </c>
      <c r="E231" s="38">
        <f>IF(E$220&lt;&gt;0,(($B231*B$220+$C231*C$220))/E$220,0)</f>
        <v>0</v>
      </c>
      <c r="F231" s="21">
        <f>0.01*'Input'!$F$58*(D231*$D$220)+10*(B231*$B$220+C231*$C$220)</f>
        <v>0</v>
      </c>
      <c r="G231" s="38">
        <f>IF($E$220&lt;&gt;0,0.1*F231/$E$220,"")</f>
        <v>0</v>
      </c>
      <c r="H231" s="46">
        <f>IF($D$220&lt;&gt;0,F231/$D$220,"")</f>
        <v>0</v>
      </c>
      <c r="I231" s="17"/>
    </row>
    <row r="232" spans="1:9">
      <c r="A232" s="4" t="s">
        <v>1653</v>
      </c>
      <c r="B232" s="10"/>
      <c r="C232" s="10"/>
      <c r="D232" s="48">
        <f>'SM'!$C$112</f>
        <v>0</v>
      </c>
      <c r="E232" s="38">
        <f>IF(E$220&lt;&gt;0,(($B232*B$220+$C232*C$220))/E$220,0)</f>
        <v>0</v>
      </c>
      <c r="F232" s="21">
        <f>0.01*'Input'!$F$58*(D232*$D$220)+10*(B232*$B$220+C232*$C$220)</f>
        <v>0</v>
      </c>
      <c r="G232" s="38">
        <f>IF($E$220&lt;&gt;0,0.1*F232/$E$220,"")</f>
        <v>0</v>
      </c>
      <c r="H232" s="46">
        <f>IF($D$220&lt;&gt;0,F232/$D$220,"")</f>
        <v>0</v>
      </c>
      <c r="I232" s="17"/>
    </row>
    <row r="233" spans="1:9">
      <c r="A233" s="4" t="s">
        <v>1654</v>
      </c>
      <c r="B233" s="39">
        <f>'Standing'!$K$85</f>
        <v>0</v>
      </c>
      <c r="C233" s="39">
        <f>'Standing'!$K$108</f>
        <v>0</v>
      </c>
      <c r="D233" s="48">
        <f>'AggCap'!$K$93</f>
        <v>0</v>
      </c>
      <c r="E233" s="38">
        <f>IF(E$220&lt;&gt;0,(($B233*B$220+$C233*C$220))/E$220,0)</f>
        <v>0</v>
      </c>
      <c r="F233" s="21">
        <f>0.01*'Input'!$F$58*(D233*$D$220)+10*(B233*$B$220+C233*$C$220)</f>
        <v>0</v>
      </c>
      <c r="G233" s="38">
        <f>IF($E$220&lt;&gt;0,0.1*F233/$E$220,"")</f>
        <v>0</v>
      </c>
      <c r="H233" s="46">
        <f>IF($D$220&lt;&gt;0,F233/$D$220,"")</f>
        <v>0</v>
      </c>
      <c r="I233" s="17"/>
    </row>
    <row r="234" spans="1:9">
      <c r="A234" s="4" t="s">
        <v>1655</v>
      </c>
      <c r="B234" s="39">
        <f>'Standing'!$L$85</f>
        <v>0</v>
      </c>
      <c r="C234" s="39">
        <f>'Standing'!$L$108</f>
        <v>0</v>
      </c>
      <c r="D234" s="48">
        <f>'AggCap'!$L$93</f>
        <v>0</v>
      </c>
      <c r="E234" s="38">
        <f>IF(E$220&lt;&gt;0,(($B234*B$220+$C234*C$220))/E$220,0)</f>
        <v>0</v>
      </c>
      <c r="F234" s="21">
        <f>0.01*'Input'!$F$58*(D234*$D$220)+10*(B234*$B$220+C234*$C$220)</f>
        <v>0</v>
      </c>
      <c r="G234" s="38">
        <f>IF($E$220&lt;&gt;0,0.1*F234/$E$220,"")</f>
        <v>0</v>
      </c>
      <c r="H234" s="46">
        <f>IF($D$220&lt;&gt;0,F234/$D$220,"")</f>
        <v>0</v>
      </c>
      <c r="I234" s="17"/>
    </row>
    <row r="235" spans="1:9">
      <c r="A235" s="4" t="s">
        <v>1656</v>
      </c>
      <c r="B235" s="39">
        <f>'Standing'!$M$85</f>
        <v>0</v>
      </c>
      <c r="C235" s="39">
        <f>'Standing'!$M$108</f>
        <v>0</v>
      </c>
      <c r="D235" s="48">
        <f>'AggCap'!$M$93</f>
        <v>0</v>
      </c>
      <c r="E235" s="38">
        <f>IF(E$220&lt;&gt;0,(($B235*B$220+$C235*C$220))/E$220,0)</f>
        <v>0</v>
      </c>
      <c r="F235" s="21">
        <f>0.01*'Input'!$F$58*(D235*$D$220)+10*(B235*$B$220+C235*$C$220)</f>
        <v>0</v>
      </c>
      <c r="G235" s="38">
        <f>IF($E$220&lt;&gt;0,0.1*F235/$E$220,"")</f>
        <v>0</v>
      </c>
      <c r="H235" s="46">
        <f>IF($D$220&lt;&gt;0,F235/$D$220,"")</f>
        <v>0</v>
      </c>
      <c r="I235" s="17"/>
    </row>
    <row r="236" spans="1:9">
      <c r="A236" s="4" t="s">
        <v>1657</v>
      </c>
      <c r="B236" s="39">
        <f>'Standing'!$N$85</f>
        <v>0</v>
      </c>
      <c r="C236" s="39">
        <f>'Standing'!$N$108</f>
        <v>0</v>
      </c>
      <c r="D236" s="48">
        <f>'AggCap'!$N$93</f>
        <v>0</v>
      </c>
      <c r="E236" s="38">
        <f>IF(E$220&lt;&gt;0,(($B236*B$220+$C236*C$220))/E$220,0)</f>
        <v>0</v>
      </c>
      <c r="F236" s="21">
        <f>0.01*'Input'!$F$58*(D236*$D$220)+10*(B236*$B$220+C236*$C$220)</f>
        <v>0</v>
      </c>
      <c r="G236" s="38">
        <f>IF($E$220&lt;&gt;0,0.1*F236/$E$220,"")</f>
        <v>0</v>
      </c>
      <c r="H236" s="46">
        <f>IF($D$220&lt;&gt;0,F236/$D$220,"")</f>
        <v>0</v>
      </c>
      <c r="I236" s="17"/>
    </row>
    <row r="237" spans="1:9">
      <c r="A237" s="4" t="s">
        <v>1658</v>
      </c>
      <c r="B237" s="39">
        <f>'Standing'!$O$85</f>
        <v>0</v>
      </c>
      <c r="C237" s="39">
        <f>'Standing'!$O$108</f>
        <v>0</v>
      </c>
      <c r="D237" s="48">
        <f>'AggCap'!$O$93</f>
        <v>0</v>
      </c>
      <c r="E237" s="38">
        <f>IF(E$220&lt;&gt;0,(($B237*B$220+$C237*C$220))/E$220,0)</f>
        <v>0</v>
      </c>
      <c r="F237" s="21">
        <f>0.01*'Input'!$F$58*(D237*$D$220)+10*(B237*$B$220+C237*$C$220)</f>
        <v>0</v>
      </c>
      <c r="G237" s="38">
        <f>IF($E$220&lt;&gt;0,0.1*F237/$E$220,"")</f>
        <v>0</v>
      </c>
      <c r="H237" s="46">
        <f>IF($D$220&lt;&gt;0,F237/$D$220,"")</f>
        <v>0</v>
      </c>
      <c r="I237" s="17"/>
    </row>
    <row r="238" spans="1:9">
      <c r="A238" s="4" t="s">
        <v>1659</v>
      </c>
      <c r="B238" s="39">
        <f>'Standing'!$P$85</f>
        <v>0</v>
      </c>
      <c r="C238" s="39">
        <f>'Standing'!$P$108</f>
        <v>0</v>
      </c>
      <c r="D238" s="48">
        <f>'AggCap'!$P$93</f>
        <v>0</v>
      </c>
      <c r="E238" s="38">
        <f>IF(E$220&lt;&gt;0,(($B238*B$220+$C238*C$220))/E$220,0)</f>
        <v>0</v>
      </c>
      <c r="F238" s="21">
        <f>0.01*'Input'!$F$58*(D238*$D$220)+10*(B238*$B$220+C238*$C$220)</f>
        <v>0</v>
      </c>
      <c r="G238" s="38">
        <f>IF($E$220&lt;&gt;0,0.1*F238/$E$220,"")</f>
        <v>0</v>
      </c>
      <c r="H238" s="46">
        <f>IF($D$220&lt;&gt;0,F238/$D$220,"")</f>
        <v>0</v>
      </c>
      <c r="I238" s="17"/>
    </row>
    <row r="239" spans="1:9">
      <c r="A239" s="4" t="s">
        <v>1660</v>
      </c>
      <c r="B239" s="39">
        <f>'Standing'!$Q$85</f>
        <v>0</v>
      </c>
      <c r="C239" s="39">
        <f>'Standing'!$Q$108</f>
        <v>0</v>
      </c>
      <c r="D239" s="48">
        <f>'AggCap'!$Q$93</f>
        <v>0</v>
      </c>
      <c r="E239" s="38">
        <f>IF(E$220&lt;&gt;0,(($B239*B$220+$C239*C$220))/E$220,0)</f>
        <v>0</v>
      </c>
      <c r="F239" s="21">
        <f>0.01*'Input'!$F$58*(D239*$D$220)+10*(B239*$B$220+C239*$C$220)</f>
        <v>0</v>
      </c>
      <c r="G239" s="38">
        <f>IF($E$220&lt;&gt;0,0.1*F239/$E$220,"")</f>
        <v>0</v>
      </c>
      <c r="H239" s="46">
        <f>IF($D$220&lt;&gt;0,F239/$D$220,"")</f>
        <v>0</v>
      </c>
      <c r="I239" s="17"/>
    </row>
    <row r="240" spans="1:9">
      <c r="A240" s="4" t="s">
        <v>1661</v>
      </c>
      <c r="B240" s="39">
        <f>'Standing'!$R$85</f>
        <v>0</v>
      </c>
      <c r="C240" s="39">
        <f>'Standing'!$R$108</f>
        <v>0</v>
      </c>
      <c r="D240" s="48">
        <f>'AggCap'!$R$93</f>
        <v>0</v>
      </c>
      <c r="E240" s="38">
        <f>IF(E$220&lt;&gt;0,(($B240*B$220+$C240*C$220))/E$220,0)</f>
        <v>0</v>
      </c>
      <c r="F240" s="21">
        <f>0.01*'Input'!$F$58*(D240*$D$220)+10*(B240*$B$220+C240*$C$220)</f>
        <v>0</v>
      </c>
      <c r="G240" s="38">
        <f>IF($E$220&lt;&gt;0,0.1*F240/$E$220,"")</f>
        <v>0</v>
      </c>
      <c r="H240" s="46">
        <f>IF($D$220&lt;&gt;0,F240/$D$220,"")</f>
        <v>0</v>
      </c>
      <c r="I240" s="17"/>
    </row>
    <row r="241" spans="1:9">
      <c r="A241" s="4" t="s">
        <v>1662</v>
      </c>
      <c r="B241" s="39">
        <f>'Standing'!$S$85</f>
        <v>0</v>
      </c>
      <c r="C241" s="39">
        <f>'Standing'!$S$108</f>
        <v>0</v>
      </c>
      <c r="D241" s="48">
        <f>'AggCap'!$S$93</f>
        <v>0</v>
      </c>
      <c r="E241" s="38">
        <f>IF(E$220&lt;&gt;0,(($B241*B$220+$C241*C$220))/E$220,0)</f>
        <v>0</v>
      </c>
      <c r="F241" s="21">
        <f>0.01*'Input'!$F$58*(D241*$D$220)+10*(B241*$B$220+C241*$C$220)</f>
        <v>0</v>
      </c>
      <c r="G241" s="38">
        <f>IF($E$220&lt;&gt;0,0.1*F241/$E$220,"")</f>
        <v>0</v>
      </c>
      <c r="H241" s="46">
        <f>IF($D$220&lt;&gt;0,F241/$D$220,"")</f>
        <v>0</v>
      </c>
      <c r="I241" s="17"/>
    </row>
    <row r="242" spans="1:9">
      <c r="A242" s="4" t="s">
        <v>1663</v>
      </c>
      <c r="B242" s="10"/>
      <c r="C242" s="10"/>
      <c r="D242" s="48">
        <f>'Otex'!$B$127</f>
        <v>0</v>
      </c>
      <c r="E242" s="38">
        <f>IF(E$220&lt;&gt;0,(($B242*B$220+$C242*C$220))/E$220,0)</f>
        <v>0</v>
      </c>
      <c r="F242" s="21">
        <f>0.01*'Input'!$F$58*(D242*$D$220)+10*(B242*$B$220+C242*$C$220)</f>
        <v>0</v>
      </c>
      <c r="G242" s="38">
        <f>IF($E$220&lt;&gt;0,0.1*F242/$E$220,"")</f>
        <v>0</v>
      </c>
      <c r="H242" s="46">
        <f>IF($D$220&lt;&gt;0,F242/$D$220,"")</f>
        <v>0</v>
      </c>
      <c r="I242" s="17"/>
    </row>
    <row r="243" spans="1:9">
      <c r="A243" s="4" t="s">
        <v>1664</v>
      </c>
      <c r="B243" s="10"/>
      <c r="C243" s="10"/>
      <c r="D243" s="48">
        <f>'Otex'!$C$127</f>
        <v>0</v>
      </c>
      <c r="E243" s="38">
        <f>IF(E$220&lt;&gt;0,(($B243*B$220+$C243*C$220))/E$220,0)</f>
        <v>0</v>
      </c>
      <c r="F243" s="21">
        <f>0.01*'Input'!$F$58*(D243*$D$220)+10*(B243*$B$220+C243*$C$220)</f>
        <v>0</v>
      </c>
      <c r="G243" s="38">
        <f>IF($E$220&lt;&gt;0,0.1*F243/$E$220,"")</f>
        <v>0</v>
      </c>
      <c r="H243" s="46">
        <f>IF($D$220&lt;&gt;0,F243/$D$220,"")</f>
        <v>0</v>
      </c>
      <c r="I243" s="17"/>
    </row>
    <row r="244" spans="1:9">
      <c r="A244" s="4" t="s">
        <v>1665</v>
      </c>
      <c r="B244" s="39">
        <f>'Scaler'!$B$422</f>
        <v>0</v>
      </c>
      <c r="C244" s="39">
        <f>'Scaler'!$C$422</f>
        <v>0</v>
      </c>
      <c r="D244" s="48">
        <f>'Scaler'!$E$422</f>
        <v>0</v>
      </c>
      <c r="E244" s="38">
        <f>IF(E$220&lt;&gt;0,(($B244*B$220+$C244*C$220))/E$220,0)</f>
        <v>0</v>
      </c>
      <c r="F244" s="21">
        <f>0.01*'Input'!$F$58*(D244*$D$220)+10*(B244*$B$220+C244*$C$220)</f>
        <v>0</v>
      </c>
      <c r="G244" s="38">
        <f>IF($E$220&lt;&gt;0,0.1*F244/$E$220,"")</f>
        <v>0</v>
      </c>
      <c r="H244" s="46">
        <f>IF($D$220&lt;&gt;0,F244/$D$220,"")</f>
        <v>0</v>
      </c>
      <c r="I244" s="17"/>
    </row>
    <row r="245" spans="1:9">
      <c r="A245" s="4" t="s">
        <v>1666</v>
      </c>
      <c r="B245" s="39">
        <f>'Adjust'!$B$78</f>
        <v>0</v>
      </c>
      <c r="C245" s="39">
        <f>'Adjust'!$C$78</f>
        <v>0</v>
      </c>
      <c r="D245" s="48">
        <f>'Adjust'!$E$78</f>
        <v>0</v>
      </c>
      <c r="E245" s="38">
        <f>IF(E$220&lt;&gt;0,(($B245*B$220+$C245*C$220))/E$220,0)</f>
        <v>0</v>
      </c>
      <c r="F245" s="21">
        <f>0.01*'Input'!$F$58*(D245*$D$220)+10*(B245*$B$220+C245*$C$220)</f>
        <v>0</v>
      </c>
      <c r="G245" s="38">
        <f>IF($E$220&lt;&gt;0,0.1*F245/$E$220,"")</f>
        <v>0</v>
      </c>
      <c r="H245" s="46">
        <f>IF($D$220&lt;&gt;0,F245/$D$220,"")</f>
        <v>0</v>
      </c>
      <c r="I245" s="17"/>
    </row>
    <row r="247" spans="1:9">
      <c r="A247" s="4" t="s">
        <v>1667</v>
      </c>
      <c r="B247" s="38">
        <f>SUM($B$223:$B$245)</f>
        <v>0</v>
      </c>
      <c r="C247" s="38">
        <f>SUM($C$223:$C$245)</f>
        <v>0</v>
      </c>
      <c r="D247" s="46">
        <f>SUM($D$223:$D$245)</f>
        <v>0</v>
      </c>
      <c r="E247" s="38">
        <f>SUM(E$223:E$245)</f>
        <v>0</v>
      </c>
      <c r="F247" s="21">
        <f>SUM($F$223:$F$245)</f>
        <v>0</v>
      </c>
      <c r="G247" s="38">
        <f>SUM($G$223:$G$245)</f>
        <v>0</v>
      </c>
      <c r="H247" s="46">
        <f>SUM($H$223:$H$245)</f>
        <v>0</v>
      </c>
    </row>
    <row r="249" spans="1:9" ht="21" customHeight="1">
      <c r="A249" s="1" t="s">
        <v>179</v>
      </c>
    </row>
    <row r="251" spans="1:9">
      <c r="B251" s="15" t="s">
        <v>289</v>
      </c>
      <c r="C251" s="15" t="s">
        <v>290</v>
      </c>
      <c r="D251" s="15" t="s">
        <v>292</v>
      </c>
      <c r="E251" s="15" t="s">
        <v>1648</v>
      </c>
      <c r="F251" s="15" t="s">
        <v>1649</v>
      </c>
    </row>
    <row r="252" spans="1:9">
      <c r="A252" s="4" t="s">
        <v>179</v>
      </c>
      <c r="B252" s="44">
        <f>'Loads'!B$206</f>
        <v>0</v>
      </c>
      <c r="C252" s="44">
        <f>'Loads'!C$206</f>
        <v>0</v>
      </c>
      <c r="D252" s="44">
        <f>'Loads'!E$206</f>
        <v>0</v>
      </c>
      <c r="E252" s="44">
        <f>'Multi'!B$126</f>
        <v>0</v>
      </c>
      <c r="F252" s="38">
        <f>IF(D252,E252/D252,"")</f>
        <v>0</v>
      </c>
      <c r="G252" s="17"/>
    </row>
    <row r="254" spans="1:9">
      <c r="B254" s="15" t="s">
        <v>1481</v>
      </c>
      <c r="C254" s="15" t="s">
        <v>1482</v>
      </c>
      <c r="D254" s="15" t="s">
        <v>1484</v>
      </c>
      <c r="E254" s="15" t="s">
        <v>1668</v>
      </c>
      <c r="F254" s="15" t="s">
        <v>1650</v>
      </c>
      <c r="G254" s="15" t="s">
        <v>1620</v>
      </c>
      <c r="H254" s="15" t="s">
        <v>1651</v>
      </c>
    </row>
    <row r="255" spans="1:9">
      <c r="A255" s="4" t="s">
        <v>453</v>
      </c>
      <c r="B255" s="39">
        <f>'Standing'!$C$86</f>
        <v>0</v>
      </c>
      <c r="C255" s="39">
        <f>'Standing'!$C$109</f>
        <v>0</v>
      </c>
      <c r="D255" s="48">
        <f>'AggCap'!$C$94</f>
        <v>0</v>
      </c>
      <c r="E255" s="38">
        <f>IF(E$252&lt;&gt;0,(($B255*B$252+$C255*C$252))/E$252,0)</f>
        <v>0</v>
      </c>
      <c r="F255" s="21">
        <f>0.01*'Input'!$F$58*(D255*$D$252)+10*(B255*$B$252+C255*$C$252)</f>
        <v>0</v>
      </c>
      <c r="G255" s="38">
        <f>IF($E$252&lt;&gt;0,0.1*F255/$E$252,"")</f>
        <v>0</v>
      </c>
      <c r="H255" s="46">
        <f>IF($D$252&lt;&gt;0,F255/$D$252,"")</f>
        <v>0</v>
      </c>
      <c r="I255" s="17"/>
    </row>
    <row r="256" spans="1:9">
      <c r="A256" s="4" t="s">
        <v>454</v>
      </c>
      <c r="B256" s="39">
        <f>'Standing'!$D$86</f>
        <v>0</v>
      </c>
      <c r="C256" s="39">
        <f>'Standing'!$D$109</f>
        <v>0</v>
      </c>
      <c r="D256" s="48">
        <f>'AggCap'!$D$94</f>
        <v>0</v>
      </c>
      <c r="E256" s="38">
        <f>IF(E$252&lt;&gt;0,(($B256*B$252+$C256*C$252))/E$252,0)</f>
        <v>0</v>
      </c>
      <c r="F256" s="21">
        <f>0.01*'Input'!$F$58*(D256*$D$252)+10*(B256*$B$252+C256*$C$252)</f>
        <v>0</v>
      </c>
      <c r="G256" s="38">
        <f>IF($E$252&lt;&gt;0,0.1*F256/$E$252,"")</f>
        <v>0</v>
      </c>
      <c r="H256" s="46">
        <f>IF($D$252&lt;&gt;0,F256/$D$252,"")</f>
        <v>0</v>
      </c>
      <c r="I256" s="17"/>
    </row>
    <row r="257" spans="1:9">
      <c r="A257" s="4" t="s">
        <v>455</v>
      </c>
      <c r="B257" s="39">
        <f>'Standing'!$E$86</f>
        <v>0</v>
      </c>
      <c r="C257" s="39">
        <f>'Standing'!$E$109</f>
        <v>0</v>
      </c>
      <c r="D257" s="48">
        <f>'AggCap'!$E$94</f>
        <v>0</v>
      </c>
      <c r="E257" s="38">
        <f>IF(E$252&lt;&gt;0,(($B257*B$252+$C257*C$252))/E$252,0)</f>
        <v>0</v>
      </c>
      <c r="F257" s="21">
        <f>0.01*'Input'!$F$58*(D257*$D$252)+10*(B257*$B$252+C257*$C$252)</f>
        <v>0</v>
      </c>
      <c r="G257" s="38">
        <f>IF($E$252&lt;&gt;0,0.1*F257/$E$252,"")</f>
        <v>0</v>
      </c>
      <c r="H257" s="46">
        <f>IF($D$252&lt;&gt;0,F257/$D$252,"")</f>
        <v>0</v>
      </c>
      <c r="I257" s="17"/>
    </row>
    <row r="258" spans="1:9">
      <c r="A258" s="4" t="s">
        <v>456</v>
      </c>
      <c r="B258" s="39">
        <f>'Standing'!$F$86</f>
        <v>0</v>
      </c>
      <c r="C258" s="39">
        <f>'Standing'!$F$109</f>
        <v>0</v>
      </c>
      <c r="D258" s="48">
        <f>'AggCap'!$F$94</f>
        <v>0</v>
      </c>
      <c r="E258" s="38">
        <f>IF(E$252&lt;&gt;0,(($B258*B$252+$C258*C$252))/E$252,0)</f>
        <v>0</v>
      </c>
      <c r="F258" s="21">
        <f>0.01*'Input'!$F$58*(D258*$D$252)+10*(B258*$B$252+C258*$C$252)</f>
        <v>0</v>
      </c>
      <c r="G258" s="38">
        <f>IF($E$252&lt;&gt;0,0.1*F258/$E$252,"")</f>
        <v>0</v>
      </c>
      <c r="H258" s="46">
        <f>IF($D$252&lt;&gt;0,F258/$D$252,"")</f>
        <v>0</v>
      </c>
      <c r="I258" s="17"/>
    </row>
    <row r="259" spans="1:9">
      <c r="A259" s="4" t="s">
        <v>457</v>
      </c>
      <c r="B259" s="39">
        <f>'Standing'!$G$86</f>
        <v>0</v>
      </c>
      <c r="C259" s="39">
        <f>'Standing'!$G$109</f>
        <v>0</v>
      </c>
      <c r="D259" s="48">
        <f>'AggCap'!$G$94</f>
        <v>0</v>
      </c>
      <c r="E259" s="38">
        <f>IF(E$252&lt;&gt;0,(($B259*B$252+$C259*C$252))/E$252,0)</f>
        <v>0</v>
      </c>
      <c r="F259" s="21">
        <f>0.01*'Input'!$F$58*(D259*$D$252)+10*(B259*$B$252+C259*$C$252)</f>
        <v>0</v>
      </c>
      <c r="G259" s="38">
        <f>IF($E$252&lt;&gt;0,0.1*F259/$E$252,"")</f>
        <v>0</v>
      </c>
      <c r="H259" s="46">
        <f>IF($D$252&lt;&gt;0,F259/$D$252,"")</f>
        <v>0</v>
      </c>
      <c r="I259" s="17"/>
    </row>
    <row r="260" spans="1:9">
      <c r="A260" s="4" t="s">
        <v>458</v>
      </c>
      <c r="B260" s="39">
        <f>'Standing'!$H$86</f>
        <v>0</v>
      </c>
      <c r="C260" s="39">
        <f>'Standing'!$H$109</f>
        <v>0</v>
      </c>
      <c r="D260" s="48">
        <f>'AggCap'!$H$94</f>
        <v>0</v>
      </c>
      <c r="E260" s="38">
        <f>IF(E$252&lt;&gt;0,(($B260*B$252+$C260*C$252))/E$252,0)</f>
        <v>0</v>
      </c>
      <c r="F260" s="21">
        <f>0.01*'Input'!$F$58*(D260*$D$252)+10*(B260*$B$252+C260*$C$252)</f>
        <v>0</v>
      </c>
      <c r="G260" s="38">
        <f>IF($E$252&lt;&gt;0,0.1*F260/$E$252,"")</f>
        <v>0</v>
      </c>
      <c r="H260" s="46">
        <f>IF($D$252&lt;&gt;0,F260/$D$252,"")</f>
        <v>0</v>
      </c>
      <c r="I260" s="17"/>
    </row>
    <row r="261" spans="1:9">
      <c r="A261" s="4" t="s">
        <v>459</v>
      </c>
      <c r="B261" s="39">
        <f>'Standing'!$I$86</f>
        <v>0</v>
      </c>
      <c r="C261" s="39">
        <f>'Standing'!$I$109</f>
        <v>0</v>
      </c>
      <c r="D261" s="48">
        <f>'AggCap'!$I$94</f>
        <v>0</v>
      </c>
      <c r="E261" s="38">
        <f>IF(E$252&lt;&gt;0,(($B261*B$252+$C261*C$252))/E$252,0)</f>
        <v>0</v>
      </c>
      <c r="F261" s="21">
        <f>0.01*'Input'!$F$58*(D261*$D$252)+10*(B261*$B$252+C261*$C$252)</f>
        <v>0</v>
      </c>
      <c r="G261" s="38">
        <f>IF($E$252&lt;&gt;0,0.1*F261/$E$252,"")</f>
        <v>0</v>
      </c>
      <c r="H261" s="46">
        <f>IF($D$252&lt;&gt;0,F261/$D$252,"")</f>
        <v>0</v>
      </c>
      <c r="I261" s="17"/>
    </row>
    <row r="262" spans="1:9">
      <c r="A262" s="4" t="s">
        <v>460</v>
      </c>
      <c r="B262" s="39">
        <f>'Standing'!$J$86</f>
        <v>0</v>
      </c>
      <c r="C262" s="39">
        <f>'Standing'!$J$109</f>
        <v>0</v>
      </c>
      <c r="D262" s="48">
        <f>'AggCap'!$J$94</f>
        <v>0</v>
      </c>
      <c r="E262" s="38">
        <f>IF(E$252&lt;&gt;0,(($B262*B$252+$C262*C$252))/E$252,0)</f>
        <v>0</v>
      </c>
      <c r="F262" s="21">
        <f>0.01*'Input'!$F$58*(D262*$D$252)+10*(B262*$B$252+C262*$C$252)</f>
        <v>0</v>
      </c>
      <c r="G262" s="38">
        <f>IF($E$252&lt;&gt;0,0.1*F262/$E$252,"")</f>
        <v>0</v>
      </c>
      <c r="H262" s="46">
        <f>IF($D$252&lt;&gt;0,F262/$D$252,"")</f>
        <v>0</v>
      </c>
      <c r="I262" s="17"/>
    </row>
    <row r="263" spans="1:9">
      <c r="A263" s="4" t="s">
        <v>1652</v>
      </c>
      <c r="B263" s="10"/>
      <c r="C263" s="10"/>
      <c r="D263" s="48">
        <f>'SM'!$B$113</f>
        <v>0</v>
      </c>
      <c r="E263" s="38">
        <f>IF(E$252&lt;&gt;0,(($B263*B$252+$C263*C$252))/E$252,0)</f>
        <v>0</v>
      </c>
      <c r="F263" s="21">
        <f>0.01*'Input'!$F$58*(D263*$D$252)+10*(B263*$B$252+C263*$C$252)</f>
        <v>0</v>
      </c>
      <c r="G263" s="38">
        <f>IF($E$252&lt;&gt;0,0.1*F263/$E$252,"")</f>
        <v>0</v>
      </c>
      <c r="H263" s="46">
        <f>IF($D$252&lt;&gt;0,F263/$D$252,"")</f>
        <v>0</v>
      </c>
      <c r="I263" s="17"/>
    </row>
    <row r="264" spans="1:9">
      <c r="A264" s="4" t="s">
        <v>1653</v>
      </c>
      <c r="B264" s="10"/>
      <c r="C264" s="10"/>
      <c r="D264" s="48">
        <f>'SM'!$C$113</f>
        <v>0</v>
      </c>
      <c r="E264" s="38">
        <f>IF(E$252&lt;&gt;0,(($B264*B$252+$C264*C$252))/E$252,0)</f>
        <v>0</v>
      </c>
      <c r="F264" s="21">
        <f>0.01*'Input'!$F$58*(D264*$D$252)+10*(B264*$B$252+C264*$C$252)</f>
        <v>0</v>
      </c>
      <c r="G264" s="38">
        <f>IF($E$252&lt;&gt;0,0.1*F264/$E$252,"")</f>
        <v>0</v>
      </c>
      <c r="H264" s="46">
        <f>IF($D$252&lt;&gt;0,F264/$D$252,"")</f>
        <v>0</v>
      </c>
      <c r="I264" s="17"/>
    </row>
    <row r="265" spans="1:9">
      <c r="A265" s="4" t="s">
        <v>1654</v>
      </c>
      <c r="B265" s="39">
        <f>'Standing'!$K$86</f>
        <v>0</v>
      </c>
      <c r="C265" s="39">
        <f>'Standing'!$K$109</f>
        <v>0</v>
      </c>
      <c r="D265" s="48">
        <f>'AggCap'!$K$94</f>
        <v>0</v>
      </c>
      <c r="E265" s="38">
        <f>IF(E$252&lt;&gt;0,(($B265*B$252+$C265*C$252))/E$252,0)</f>
        <v>0</v>
      </c>
      <c r="F265" s="21">
        <f>0.01*'Input'!$F$58*(D265*$D$252)+10*(B265*$B$252+C265*$C$252)</f>
        <v>0</v>
      </c>
      <c r="G265" s="38">
        <f>IF($E$252&lt;&gt;0,0.1*F265/$E$252,"")</f>
        <v>0</v>
      </c>
      <c r="H265" s="46">
        <f>IF($D$252&lt;&gt;0,F265/$D$252,"")</f>
        <v>0</v>
      </c>
      <c r="I265" s="17"/>
    </row>
    <row r="266" spans="1:9">
      <c r="A266" s="4" t="s">
        <v>1655</v>
      </c>
      <c r="B266" s="39">
        <f>'Standing'!$L$86</f>
        <v>0</v>
      </c>
      <c r="C266" s="39">
        <f>'Standing'!$L$109</f>
        <v>0</v>
      </c>
      <c r="D266" s="48">
        <f>'AggCap'!$L$94</f>
        <v>0</v>
      </c>
      <c r="E266" s="38">
        <f>IF(E$252&lt;&gt;0,(($B266*B$252+$C266*C$252))/E$252,0)</f>
        <v>0</v>
      </c>
      <c r="F266" s="21">
        <f>0.01*'Input'!$F$58*(D266*$D$252)+10*(B266*$B$252+C266*$C$252)</f>
        <v>0</v>
      </c>
      <c r="G266" s="38">
        <f>IF($E$252&lt;&gt;0,0.1*F266/$E$252,"")</f>
        <v>0</v>
      </c>
      <c r="H266" s="46">
        <f>IF($D$252&lt;&gt;0,F266/$D$252,"")</f>
        <v>0</v>
      </c>
      <c r="I266" s="17"/>
    </row>
    <row r="267" spans="1:9">
      <c r="A267" s="4" t="s">
        <v>1656</v>
      </c>
      <c r="B267" s="39">
        <f>'Standing'!$M$86</f>
        <v>0</v>
      </c>
      <c r="C267" s="39">
        <f>'Standing'!$M$109</f>
        <v>0</v>
      </c>
      <c r="D267" s="48">
        <f>'AggCap'!$M$94</f>
        <v>0</v>
      </c>
      <c r="E267" s="38">
        <f>IF(E$252&lt;&gt;0,(($B267*B$252+$C267*C$252))/E$252,0)</f>
        <v>0</v>
      </c>
      <c r="F267" s="21">
        <f>0.01*'Input'!$F$58*(D267*$D$252)+10*(B267*$B$252+C267*$C$252)</f>
        <v>0</v>
      </c>
      <c r="G267" s="38">
        <f>IF($E$252&lt;&gt;0,0.1*F267/$E$252,"")</f>
        <v>0</v>
      </c>
      <c r="H267" s="46">
        <f>IF($D$252&lt;&gt;0,F267/$D$252,"")</f>
        <v>0</v>
      </c>
      <c r="I267" s="17"/>
    </row>
    <row r="268" spans="1:9">
      <c r="A268" s="4" t="s">
        <v>1657</v>
      </c>
      <c r="B268" s="39">
        <f>'Standing'!$N$86</f>
        <v>0</v>
      </c>
      <c r="C268" s="39">
        <f>'Standing'!$N$109</f>
        <v>0</v>
      </c>
      <c r="D268" s="48">
        <f>'AggCap'!$N$94</f>
        <v>0</v>
      </c>
      <c r="E268" s="38">
        <f>IF(E$252&lt;&gt;0,(($B268*B$252+$C268*C$252))/E$252,0)</f>
        <v>0</v>
      </c>
      <c r="F268" s="21">
        <f>0.01*'Input'!$F$58*(D268*$D$252)+10*(B268*$B$252+C268*$C$252)</f>
        <v>0</v>
      </c>
      <c r="G268" s="38">
        <f>IF($E$252&lt;&gt;0,0.1*F268/$E$252,"")</f>
        <v>0</v>
      </c>
      <c r="H268" s="46">
        <f>IF($D$252&lt;&gt;0,F268/$D$252,"")</f>
        <v>0</v>
      </c>
      <c r="I268" s="17"/>
    </row>
    <row r="269" spans="1:9">
      <c r="A269" s="4" t="s">
        <v>1658</v>
      </c>
      <c r="B269" s="39">
        <f>'Standing'!$O$86</f>
        <v>0</v>
      </c>
      <c r="C269" s="39">
        <f>'Standing'!$O$109</f>
        <v>0</v>
      </c>
      <c r="D269" s="48">
        <f>'AggCap'!$O$94</f>
        <v>0</v>
      </c>
      <c r="E269" s="38">
        <f>IF(E$252&lt;&gt;0,(($B269*B$252+$C269*C$252))/E$252,0)</f>
        <v>0</v>
      </c>
      <c r="F269" s="21">
        <f>0.01*'Input'!$F$58*(D269*$D$252)+10*(B269*$B$252+C269*$C$252)</f>
        <v>0</v>
      </c>
      <c r="G269" s="38">
        <f>IF($E$252&lt;&gt;0,0.1*F269/$E$252,"")</f>
        <v>0</v>
      </c>
      <c r="H269" s="46">
        <f>IF($D$252&lt;&gt;0,F269/$D$252,"")</f>
        <v>0</v>
      </c>
      <c r="I269" s="17"/>
    </row>
    <row r="270" spans="1:9">
      <c r="A270" s="4" t="s">
        <v>1659</v>
      </c>
      <c r="B270" s="39">
        <f>'Standing'!$P$86</f>
        <v>0</v>
      </c>
      <c r="C270" s="39">
        <f>'Standing'!$P$109</f>
        <v>0</v>
      </c>
      <c r="D270" s="48">
        <f>'AggCap'!$P$94</f>
        <v>0</v>
      </c>
      <c r="E270" s="38">
        <f>IF(E$252&lt;&gt;0,(($B270*B$252+$C270*C$252))/E$252,0)</f>
        <v>0</v>
      </c>
      <c r="F270" s="21">
        <f>0.01*'Input'!$F$58*(D270*$D$252)+10*(B270*$B$252+C270*$C$252)</f>
        <v>0</v>
      </c>
      <c r="G270" s="38">
        <f>IF($E$252&lt;&gt;0,0.1*F270/$E$252,"")</f>
        <v>0</v>
      </c>
      <c r="H270" s="46">
        <f>IF($D$252&lt;&gt;0,F270/$D$252,"")</f>
        <v>0</v>
      </c>
      <c r="I270" s="17"/>
    </row>
    <row r="271" spans="1:9">
      <c r="A271" s="4" t="s">
        <v>1660</v>
      </c>
      <c r="B271" s="39">
        <f>'Standing'!$Q$86</f>
        <v>0</v>
      </c>
      <c r="C271" s="39">
        <f>'Standing'!$Q$109</f>
        <v>0</v>
      </c>
      <c r="D271" s="48">
        <f>'AggCap'!$Q$94</f>
        <v>0</v>
      </c>
      <c r="E271" s="38">
        <f>IF(E$252&lt;&gt;0,(($B271*B$252+$C271*C$252))/E$252,0)</f>
        <v>0</v>
      </c>
      <c r="F271" s="21">
        <f>0.01*'Input'!$F$58*(D271*$D$252)+10*(B271*$B$252+C271*$C$252)</f>
        <v>0</v>
      </c>
      <c r="G271" s="38">
        <f>IF($E$252&lt;&gt;0,0.1*F271/$E$252,"")</f>
        <v>0</v>
      </c>
      <c r="H271" s="46">
        <f>IF($D$252&lt;&gt;0,F271/$D$252,"")</f>
        <v>0</v>
      </c>
      <c r="I271" s="17"/>
    </row>
    <row r="272" spans="1:9">
      <c r="A272" s="4" t="s">
        <v>1661</v>
      </c>
      <c r="B272" s="39">
        <f>'Standing'!$R$86</f>
        <v>0</v>
      </c>
      <c r="C272" s="39">
        <f>'Standing'!$R$109</f>
        <v>0</v>
      </c>
      <c r="D272" s="48">
        <f>'AggCap'!$R$94</f>
        <v>0</v>
      </c>
      <c r="E272" s="38">
        <f>IF(E$252&lt;&gt;0,(($B272*B$252+$C272*C$252))/E$252,0)</f>
        <v>0</v>
      </c>
      <c r="F272" s="21">
        <f>0.01*'Input'!$F$58*(D272*$D$252)+10*(B272*$B$252+C272*$C$252)</f>
        <v>0</v>
      </c>
      <c r="G272" s="38">
        <f>IF($E$252&lt;&gt;0,0.1*F272/$E$252,"")</f>
        <v>0</v>
      </c>
      <c r="H272" s="46">
        <f>IF($D$252&lt;&gt;0,F272/$D$252,"")</f>
        <v>0</v>
      </c>
      <c r="I272" s="17"/>
    </row>
    <row r="273" spans="1:9">
      <c r="A273" s="4" t="s">
        <v>1662</v>
      </c>
      <c r="B273" s="39">
        <f>'Standing'!$S$86</f>
        <v>0</v>
      </c>
      <c r="C273" s="39">
        <f>'Standing'!$S$109</f>
        <v>0</v>
      </c>
      <c r="D273" s="48">
        <f>'AggCap'!$S$94</f>
        <v>0</v>
      </c>
      <c r="E273" s="38">
        <f>IF(E$252&lt;&gt;0,(($B273*B$252+$C273*C$252))/E$252,0)</f>
        <v>0</v>
      </c>
      <c r="F273" s="21">
        <f>0.01*'Input'!$F$58*(D273*$D$252)+10*(B273*$B$252+C273*$C$252)</f>
        <v>0</v>
      </c>
      <c r="G273" s="38">
        <f>IF($E$252&lt;&gt;0,0.1*F273/$E$252,"")</f>
        <v>0</v>
      </c>
      <c r="H273" s="46">
        <f>IF($D$252&lt;&gt;0,F273/$D$252,"")</f>
        <v>0</v>
      </c>
      <c r="I273" s="17"/>
    </row>
    <row r="274" spans="1:9">
      <c r="A274" s="4" t="s">
        <v>1663</v>
      </c>
      <c r="B274" s="10"/>
      <c r="C274" s="10"/>
      <c r="D274" s="48">
        <f>'Otex'!$B$128</f>
        <v>0</v>
      </c>
      <c r="E274" s="38">
        <f>IF(E$252&lt;&gt;0,(($B274*B$252+$C274*C$252))/E$252,0)</f>
        <v>0</v>
      </c>
      <c r="F274" s="21">
        <f>0.01*'Input'!$F$58*(D274*$D$252)+10*(B274*$B$252+C274*$C$252)</f>
        <v>0</v>
      </c>
      <c r="G274" s="38">
        <f>IF($E$252&lt;&gt;0,0.1*F274/$E$252,"")</f>
        <v>0</v>
      </c>
      <c r="H274" s="46">
        <f>IF($D$252&lt;&gt;0,F274/$D$252,"")</f>
        <v>0</v>
      </c>
      <c r="I274" s="17"/>
    </row>
    <row r="275" spans="1:9">
      <c r="A275" s="4" t="s">
        <v>1664</v>
      </c>
      <c r="B275" s="10"/>
      <c r="C275" s="10"/>
      <c r="D275" s="48">
        <f>'Otex'!$C$128</f>
        <v>0</v>
      </c>
      <c r="E275" s="38">
        <f>IF(E$252&lt;&gt;0,(($B275*B$252+$C275*C$252))/E$252,0)</f>
        <v>0</v>
      </c>
      <c r="F275" s="21">
        <f>0.01*'Input'!$F$58*(D275*$D$252)+10*(B275*$B$252+C275*$C$252)</f>
        <v>0</v>
      </c>
      <c r="G275" s="38">
        <f>IF($E$252&lt;&gt;0,0.1*F275/$E$252,"")</f>
        <v>0</v>
      </c>
      <c r="H275" s="46">
        <f>IF($D$252&lt;&gt;0,F275/$D$252,"")</f>
        <v>0</v>
      </c>
      <c r="I275" s="17"/>
    </row>
    <row r="276" spans="1:9">
      <c r="A276" s="4" t="s">
        <v>1665</v>
      </c>
      <c r="B276" s="39">
        <f>'Scaler'!$B$423</f>
        <v>0</v>
      </c>
      <c r="C276" s="39">
        <f>'Scaler'!$C$423</f>
        <v>0</v>
      </c>
      <c r="D276" s="48">
        <f>'Scaler'!$E$423</f>
        <v>0</v>
      </c>
      <c r="E276" s="38">
        <f>IF(E$252&lt;&gt;0,(($B276*B$252+$C276*C$252))/E$252,0)</f>
        <v>0</v>
      </c>
      <c r="F276" s="21">
        <f>0.01*'Input'!$F$58*(D276*$D$252)+10*(B276*$B$252+C276*$C$252)</f>
        <v>0</v>
      </c>
      <c r="G276" s="38">
        <f>IF($E$252&lt;&gt;0,0.1*F276/$E$252,"")</f>
        <v>0</v>
      </c>
      <c r="H276" s="46">
        <f>IF($D$252&lt;&gt;0,F276/$D$252,"")</f>
        <v>0</v>
      </c>
      <c r="I276" s="17"/>
    </row>
    <row r="277" spans="1:9">
      <c r="A277" s="4" t="s">
        <v>1666</v>
      </c>
      <c r="B277" s="39">
        <f>'Adjust'!$B$79</f>
        <v>0</v>
      </c>
      <c r="C277" s="39">
        <f>'Adjust'!$C$79</f>
        <v>0</v>
      </c>
      <c r="D277" s="48">
        <f>'Adjust'!$E$79</f>
        <v>0</v>
      </c>
      <c r="E277" s="38">
        <f>IF(E$252&lt;&gt;0,(($B277*B$252+$C277*C$252))/E$252,0)</f>
        <v>0</v>
      </c>
      <c r="F277" s="21">
        <f>0.01*'Input'!$F$58*(D277*$D$252)+10*(B277*$B$252+C277*$C$252)</f>
        <v>0</v>
      </c>
      <c r="G277" s="38">
        <f>IF($E$252&lt;&gt;0,0.1*F277/$E$252,"")</f>
        <v>0</v>
      </c>
      <c r="H277" s="46">
        <f>IF($D$252&lt;&gt;0,F277/$D$252,"")</f>
        <v>0</v>
      </c>
      <c r="I277" s="17"/>
    </row>
    <row r="279" spans="1:9">
      <c r="A279" s="4" t="s">
        <v>1667</v>
      </c>
      <c r="B279" s="38">
        <f>SUM($B$255:$B$277)</f>
        <v>0</v>
      </c>
      <c r="C279" s="38">
        <f>SUM($C$255:$C$277)</f>
        <v>0</v>
      </c>
      <c r="D279" s="46">
        <f>SUM($D$255:$D$277)</f>
        <v>0</v>
      </c>
      <c r="E279" s="38">
        <f>SUM(E$255:E$277)</f>
        <v>0</v>
      </c>
      <c r="F279" s="21">
        <f>SUM($F$255:$F$277)</f>
        <v>0</v>
      </c>
      <c r="G279" s="38">
        <f>SUM($G$255:$G$277)</f>
        <v>0</v>
      </c>
      <c r="H279" s="46">
        <f>SUM($H$255:$H$277)</f>
        <v>0</v>
      </c>
    </row>
    <row r="281" spans="1:9" ht="21" customHeight="1">
      <c r="A281" s="1" t="s">
        <v>195</v>
      </c>
    </row>
    <row r="283" spans="1:9">
      <c r="B283" s="15" t="s">
        <v>289</v>
      </c>
      <c r="C283" s="15" t="s">
        <v>290</v>
      </c>
      <c r="D283" s="15" t="s">
        <v>292</v>
      </c>
      <c r="E283" s="15" t="s">
        <v>1648</v>
      </c>
      <c r="F283" s="15" t="s">
        <v>1649</v>
      </c>
    </row>
    <row r="284" spans="1:9">
      <c r="A284" s="4" t="s">
        <v>195</v>
      </c>
      <c r="B284" s="44">
        <f>'Loads'!B$207</f>
        <v>0</v>
      </c>
      <c r="C284" s="44">
        <f>'Loads'!C$207</f>
        <v>0</v>
      </c>
      <c r="D284" s="44">
        <f>'Loads'!E$207</f>
        <v>0</v>
      </c>
      <c r="E284" s="44">
        <f>'Multi'!B$127</f>
        <v>0</v>
      </c>
      <c r="F284" s="38">
        <f>IF(D284,E284/D284,"")</f>
        <v>0</v>
      </c>
      <c r="G284" s="17"/>
    </row>
    <row r="286" spans="1:9">
      <c r="B286" s="15" t="s">
        <v>1481</v>
      </c>
      <c r="C286" s="15" t="s">
        <v>1482</v>
      </c>
      <c r="D286" s="15" t="s">
        <v>1484</v>
      </c>
      <c r="E286" s="15" t="s">
        <v>1668</v>
      </c>
      <c r="F286" s="15" t="s">
        <v>1650</v>
      </c>
      <c r="G286" s="15" t="s">
        <v>1620</v>
      </c>
      <c r="H286" s="15" t="s">
        <v>1651</v>
      </c>
    </row>
    <row r="287" spans="1:9">
      <c r="A287" s="4" t="s">
        <v>453</v>
      </c>
      <c r="B287" s="39">
        <f>'Standing'!$C$87</f>
        <v>0</v>
      </c>
      <c r="C287" s="39">
        <f>'Standing'!$C$110</f>
        <v>0</v>
      </c>
      <c r="D287" s="48">
        <f>'AggCap'!$C$95</f>
        <v>0</v>
      </c>
      <c r="E287" s="38">
        <f>IF(E$284&lt;&gt;0,(($B287*B$284+$C287*C$284))/E$284,0)</f>
        <v>0</v>
      </c>
      <c r="F287" s="21">
        <f>0.01*'Input'!$F$58*(D287*$D$284)+10*(B287*$B$284+C287*$C$284)</f>
        <v>0</v>
      </c>
      <c r="G287" s="38">
        <f>IF($E$284&lt;&gt;0,0.1*F287/$E$284,"")</f>
        <v>0</v>
      </c>
      <c r="H287" s="46">
        <f>IF($D$284&lt;&gt;0,F287/$D$284,"")</f>
        <v>0</v>
      </c>
      <c r="I287" s="17"/>
    </row>
    <row r="288" spans="1:9">
      <c r="A288" s="4" t="s">
        <v>454</v>
      </c>
      <c r="B288" s="39">
        <f>'Standing'!$D$87</f>
        <v>0</v>
      </c>
      <c r="C288" s="39">
        <f>'Standing'!$D$110</f>
        <v>0</v>
      </c>
      <c r="D288" s="48">
        <f>'AggCap'!$D$95</f>
        <v>0</v>
      </c>
      <c r="E288" s="38">
        <f>IF(E$284&lt;&gt;0,(($B288*B$284+$C288*C$284))/E$284,0)</f>
        <v>0</v>
      </c>
      <c r="F288" s="21">
        <f>0.01*'Input'!$F$58*(D288*$D$284)+10*(B288*$B$284+C288*$C$284)</f>
        <v>0</v>
      </c>
      <c r="G288" s="38">
        <f>IF($E$284&lt;&gt;0,0.1*F288/$E$284,"")</f>
        <v>0</v>
      </c>
      <c r="H288" s="46">
        <f>IF($D$284&lt;&gt;0,F288/$D$284,"")</f>
        <v>0</v>
      </c>
      <c r="I288" s="17"/>
    </row>
    <row r="289" spans="1:9">
      <c r="A289" s="4" t="s">
        <v>455</v>
      </c>
      <c r="B289" s="39">
        <f>'Standing'!$E$87</f>
        <v>0</v>
      </c>
      <c r="C289" s="39">
        <f>'Standing'!$E$110</f>
        <v>0</v>
      </c>
      <c r="D289" s="48">
        <f>'AggCap'!$E$95</f>
        <v>0</v>
      </c>
      <c r="E289" s="38">
        <f>IF(E$284&lt;&gt;0,(($B289*B$284+$C289*C$284))/E$284,0)</f>
        <v>0</v>
      </c>
      <c r="F289" s="21">
        <f>0.01*'Input'!$F$58*(D289*$D$284)+10*(B289*$B$284+C289*$C$284)</f>
        <v>0</v>
      </c>
      <c r="G289" s="38">
        <f>IF($E$284&lt;&gt;0,0.1*F289/$E$284,"")</f>
        <v>0</v>
      </c>
      <c r="H289" s="46">
        <f>IF($D$284&lt;&gt;0,F289/$D$284,"")</f>
        <v>0</v>
      </c>
      <c r="I289" s="17"/>
    </row>
    <row r="290" spans="1:9">
      <c r="A290" s="4" t="s">
        <v>456</v>
      </c>
      <c r="B290" s="39">
        <f>'Standing'!$F$87</f>
        <v>0</v>
      </c>
      <c r="C290" s="39">
        <f>'Standing'!$F$110</f>
        <v>0</v>
      </c>
      <c r="D290" s="48">
        <f>'AggCap'!$F$95</f>
        <v>0</v>
      </c>
      <c r="E290" s="38">
        <f>IF(E$284&lt;&gt;0,(($B290*B$284+$C290*C$284))/E$284,0)</f>
        <v>0</v>
      </c>
      <c r="F290" s="21">
        <f>0.01*'Input'!$F$58*(D290*$D$284)+10*(B290*$B$284+C290*$C$284)</f>
        <v>0</v>
      </c>
      <c r="G290" s="38">
        <f>IF($E$284&lt;&gt;0,0.1*F290/$E$284,"")</f>
        <v>0</v>
      </c>
      <c r="H290" s="46">
        <f>IF($D$284&lt;&gt;0,F290/$D$284,"")</f>
        <v>0</v>
      </c>
      <c r="I290" s="17"/>
    </row>
    <row r="291" spans="1:9">
      <c r="A291" s="4" t="s">
        <v>457</v>
      </c>
      <c r="B291" s="39">
        <f>'Standing'!$G$87</f>
        <v>0</v>
      </c>
      <c r="C291" s="39">
        <f>'Standing'!$G$110</f>
        <v>0</v>
      </c>
      <c r="D291" s="48">
        <f>'AggCap'!$G$95</f>
        <v>0</v>
      </c>
      <c r="E291" s="38">
        <f>IF(E$284&lt;&gt;0,(($B291*B$284+$C291*C$284))/E$284,0)</f>
        <v>0</v>
      </c>
      <c r="F291" s="21">
        <f>0.01*'Input'!$F$58*(D291*$D$284)+10*(B291*$B$284+C291*$C$284)</f>
        <v>0</v>
      </c>
      <c r="G291" s="38">
        <f>IF($E$284&lt;&gt;0,0.1*F291/$E$284,"")</f>
        <v>0</v>
      </c>
      <c r="H291" s="46">
        <f>IF($D$284&lt;&gt;0,F291/$D$284,"")</f>
        <v>0</v>
      </c>
      <c r="I291" s="17"/>
    </row>
    <row r="292" spans="1:9">
      <c r="A292" s="4" t="s">
        <v>458</v>
      </c>
      <c r="B292" s="39">
        <f>'Standing'!$H$87</f>
        <v>0</v>
      </c>
      <c r="C292" s="39">
        <f>'Standing'!$H$110</f>
        <v>0</v>
      </c>
      <c r="D292" s="48">
        <f>'AggCap'!$H$95</f>
        <v>0</v>
      </c>
      <c r="E292" s="38">
        <f>IF(E$284&lt;&gt;0,(($B292*B$284+$C292*C$284))/E$284,0)</f>
        <v>0</v>
      </c>
      <c r="F292" s="21">
        <f>0.01*'Input'!$F$58*(D292*$D$284)+10*(B292*$B$284+C292*$C$284)</f>
        <v>0</v>
      </c>
      <c r="G292" s="38">
        <f>IF($E$284&lt;&gt;0,0.1*F292/$E$284,"")</f>
        <v>0</v>
      </c>
      <c r="H292" s="46">
        <f>IF($D$284&lt;&gt;0,F292/$D$284,"")</f>
        <v>0</v>
      </c>
      <c r="I292" s="17"/>
    </row>
    <row r="293" spans="1:9">
      <c r="A293" s="4" t="s">
        <v>459</v>
      </c>
      <c r="B293" s="39">
        <f>'Standing'!$I$87</f>
        <v>0</v>
      </c>
      <c r="C293" s="39">
        <f>'Standing'!$I$110</f>
        <v>0</v>
      </c>
      <c r="D293" s="48">
        <f>'AggCap'!$I$95</f>
        <v>0</v>
      </c>
      <c r="E293" s="38">
        <f>IF(E$284&lt;&gt;0,(($B293*B$284+$C293*C$284))/E$284,0)</f>
        <v>0</v>
      </c>
      <c r="F293" s="21">
        <f>0.01*'Input'!$F$58*(D293*$D$284)+10*(B293*$B$284+C293*$C$284)</f>
        <v>0</v>
      </c>
      <c r="G293" s="38">
        <f>IF($E$284&lt;&gt;0,0.1*F293/$E$284,"")</f>
        <v>0</v>
      </c>
      <c r="H293" s="46">
        <f>IF($D$284&lt;&gt;0,F293/$D$284,"")</f>
        <v>0</v>
      </c>
      <c r="I293" s="17"/>
    </row>
    <row r="294" spans="1:9">
      <c r="A294" s="4" t="s">
        <v>460</v>
      </c>
      <c r="B294" s="39">
        <f>'Standing'!$J$87</f>
        <v>0</v>
      </c>
      <c r="C294" s="39">
        <f>'Standing'!$J$110</f>
        <v>0</v>
      </c>
      <c r="D294" s="48">
        <f>'AggCap'!$J$95</f>
        <v>0</v>
      </c>
      <c r="E294" s="38">
        <f>IF(E$284&lt;&gt;0,(($B294*B$284+$C294*C$284))/E$284,0)</f>
        <v>0</v>
      </c>
      <c r="F294" s="21">
        <f>0.01*'Input'!$F$58*(D294*$D$284)+10*(B294*$B$284+C294*$C$284)</f>
        <v>0</v>
      </c>
      <c r="G294" s="38">
        <f>IF($E$284&lt;&gt;0,0.1*F294/$E$284,"")</f>
        <v>0</v>
      </c>
      <c r="H294" s="46">
        <f>IF($D$284&lt;&gt;0,F294/$D$284,"")</f>
        <v>0</v>
      </c>
      <c r="I294" s="17"/>
    </row>
    <row r="295" spans="1:9">
      <c r="A295" s="4" t="s">
        <v>1652</v>
      </c>
      <c r="B295" s="10"/>
      <c r="C295" s="10"/>
      <c r="D295" s="48">
        <f>'SM'!$B$114</f>
        <v>0</v>
      </c>
      <c r="E295" s="38">
        <f>IF(E$284&lt;&gt;0,(($B295*B$284+$C295*C$284))/E$284,0)</f>
        <v>0</v>
      </c>
      <c r="F295" s="21">
        <f>0.01*'Input'!$F$58*(D295*$D$284)+10*(B295*$B$284+C295*$C$284)</f>
        <v>0</v>
      </c>
      <c r="G295" s="38">
        <f>IF($E$284&lt;&gt;0,0.1*F295/$E$284,"")</f>
        <v>0</v>
      </c>
      <c r="H295" s="46">
        <f>IF($D$284&lt;&gt;0,F295/$D$284,"")</f>
        <v>0</v>
      </c>
      <c r="I295" s="17"/>
    </row>
    <row r="296" spans="1:9">
      <c r="A296" s="4" t="s">
        <v>1653</v>
      </c>
      <c r="B296" s="10"/>
      <c r="C296" s="10"/>
      <c r="D296" s="48">
        <f>'SM'!$C$114</f>
        <v>0</v>
      </c>
      <c r="E296" s="38">
        <f>IF(E$284&lt;&gt;0,(($B296*B$284+$C296*C$284))/E$284,0)</f>
        <v>0</v>
      </c>
      <c r="F296" s="21">
        <f>0.01*'Input'!$F$58*(D296*$D$284)+10*(B296*$B$284+C296*$C$284)</f>
        <v>0</v>
      </c>
      <c r="G296" s="38">
        <f>IF($E$284&lt;&gt;0,0.1*F296/$E$284,"")</f>
        <v>0</v>
      </c>
      <c r="H296" s="46">
        <f>IF($D$284&lt;&gt;0,F296/$D$284,"")</f>
        <v>0</v>
      </c>
      <c r="I296" s="17"/>
    </row>
    <row r="297" spans="1:9">
      <c r="A297" s="4" t="s">
        <v>1654</v>
      </c>
      <c r="B297" s="39">
        <f>'Standing'!$K$87</f>
        <v>0</v>
      </c>
      <c r="C297" s="39">
        <f>'Standing'!$K$110</f>
        <v>0</v>
      </c>
      <c r="D297" s="48">
        <f>'AggCap'!$K$95</f>
        <v>0</v>
      </c>
      <c r="E297" s="38">
        <f>IF(E$284&lt;&gt;0,(($B297*B$284+$C297*C$284))/E$284,0)</f>
        <v>0</v>
      </c>
      <c r="F297" s="21">
        <f>0.01*'Input'!$F$58*(D297*$D$284)+10*(B297*$B$284+C297*$C$284)</f>
        <v>0</v>
      </c>
      <c r="G297" s="38">
        <f>IF($E$284&lt;&gt;0,0.1*F297/$E$284,"")</f>
        <v>0</v>
      </c>
      <c r="H297" s="46">
        <f>IF($D$284&lt;&gt;0,F297/$D$284,"")</f>
        <v>0</v>
      </c>
      <c r="I297" s="17"/>
    </row>
    <row r="298" spans="1:9">
      <c r="A298" s="4" t="s">
        <v>1655</v>
      </c>
      <c r="B298" s="39">
        <f>'Standing'!$L$87</f>
        <v>0</v>
      </c>
      <c r="C298" s="39">
        <f>'Standing'!$L$110</f>
        <v>0</v>
      </c>
      <c r="D298" s="48">
        <f>'AggCap'!$L$95</f>
        <v>0</v>
      </c>
      <c r="E298" s="38">
        <f>IF(E$284&lt;&gt;0,(($B298*B$284+$C298*C$284))/E$284,0)</f>
        <v>0</v>
      </c>
      <c r="F298" s="21">
        <f>0.01*'Input'!$F$58*(D298*$D$284)+10*(B298*$B$284+C298*$C$284)</f>
        <v>0</v>
      </c>
      <c r="G298" s="38">
        <f>IF($E$284&lt;&gt;0,0.1*F298/$E$284,"")</f>
        <v>0</v>
      </c>
      <c r="H298" s="46">
        <f>IF($D$284&lt;&gt;0,F298/$D$284,"")</f>
        <v>0</v>
      </c>
      <c r="I298" s="17"/>
    </row>
    <row r="299" spans="1:9">
      <c r="A299" s="4" t="s">
        <v>1656</v>
      </c>
      <c r="B299" s="39">
        <f>'Standing'!$M$87</f>
        <v>0</v>
      </c>
      <c r="C299" s="39">
        <f>'Standing'!$M$110</f>
        <v>0</v>
      </c>
      <c r="D299" s="48">
        <f>'AggCap'!$M$95</f>
        <v>0</v>
      </c>
      <c r="E299" s="38">
        <f>IF(E$284&lt;&gt;0,(($B299*B$284+$C299*C$284))/E$284,0)</f>
        <v>0</v>
      </c>
      <c r="F299" s="21">
        <f>0.01*'Input'!$F$58*(D299*$D$284)+10*(B299*$B$284+C299*$C$284)</f>
        <v>0</v>
      </c>
      <c r="G299" s="38">
        <f>IF($E$284&lt;&gt;0,0.1*F299/$E$284,"")</f>
        <v>0</v>
      </c>
      <c r="H299" s="46">
        <f>IF($D$284&lt;&gt;0,F299/$D$284,"")</f>
        <v>0</v>
      </c>
      <c r="I299" s="17"/>
    </row>
    <row r="300" spans="1:9">
      <c r="A300" s="4" t="s">
        <v>1657</v>
      </c>
      <c r="B300" s="39">
        <f>'Standing'!$N$87</f>
        <v>0</v>
      </c>
      <c r="C300" s="39">
        <f>'Standing'!$N$110</f>
        <v>0</v>
      </c>
      <c r="D300" s="48">
        <f>'AggCap'!$N$95</f>
        <v>0</v>
      </c>
      <c r="E300" s="38">
        <f>IF(E$284&lt;&gt;0,(($B300*B$284+$C300*C$284))/E$284,0)</f>
        <v>0</v>
      </c>
      <c r="F300" s="21">
        <f>0.01*'Input'!$F$58*(D300*$D$284)+10*(B300*$B$284+C300*$C$284)</f>
        <v>0</v>
      </c>
      <c r="G300" s="38">
        <f>IF($E$284&lt;&gt;0,0.1*F300/$E$284,"")</f>
        <v>0</v>
      </c>
      <c r="H300" s="46">
        <f>IF($D$284&lt;&gt;0,F300/$D$284,"")</f>
        <v>0</v>
      </c>
      <c r="I300" s="17"/>
    </row>
    <row r="301" spans="1:9">
      <c r="A301" s="4" t="s">
        <v>1658</v>
      </c>
      <c r="B301" s="39">
        <f>'Standing'!$O$87</f>
        <v>0</v>
      </c>
      <c r="C301" s="39">
        <f>'Standing'!$O$110</f>
        <v>0</v>
      </c>
      <c r="D301" s="48">
        <f>'AggCap'!$O$95</f>
        <v>0</v>
      </c>
      <c r="E301" s="38">
        <f>IF(E$284&lt;&gt;0,(($B301*B$284+$C301*C$284))/E$284,0)</f>
        <v>0</v>
      </c>
      <c r="F301" s="21">
        <f>0.01*'Input'!$F$58*(D301*$D$284)+10*(B301*$B$284+C301*$C$284)</f>
        <v>0</v>
      </c>
      <c r="G301" s="38">
        <f>IF($E$284&lt;&gt;0,0.1*F301/$E$284,"")</f>
        <v>0</v>
      </c>
      <c r="H301" s="46">
        <f>IF($D$284&lt;&gt;0,F301/$D$284,"")</f>
        <v>0</v>
      </c>
      <c r="I301" s="17"/>
    </row>
    <row r="302" spans="1:9">
      <c r="A302" s="4" t="s">
        <v>1659</v>
      </c>
      <c r="B302" s="39">
        <f>'Standing'!$P$87</f>
        <v>0</v>
      </c>
      <c r="C302" s="39">
        <f>'Standing'!$P$110</f>
        <v>0</v>
      </c>
      <c r="D302" s="48">
        <f>'AggCap'!$P$95</f>
        <v>0</v>
      </c>
      <c r="E302" s="38">
        <f>IF(E$284&lt;&gt;0,(($B302*B$284+$C302*C$284))/E$284,0)</f>
        <v>0</v>
      </c>
      <c r="F302" s="21">
        <f>0.01*'Input'!$F$58*(D302*$D$284)+10*(B302*$B$284+C302*$C$284)</f>
        <v>0</v>
      </c>
      <c r="G302" s="38">
        <f>IF($E$284&lt;&gt;0,0.1*F302/$E$284,"")</f>
        <v>0</v>
      </c>
      <c r="H302" s="46">
        <f>IF($D$284&lt;&gt;0,F302/$D$284,"")</f>
        <v>0</v>
      </c>
      <c r="I302" s="17"/>
    </row>
    <row r="303" spans="1:9">
      <c r="A303" s="4" t="s">
        <v>1660</v>
      </c>
      <c r="B303" s="39">
        <f>'Standing'!$Q$87</f>
        <v>0</v>
      </c>
      <c r="C303" s="39">
        <f>'Standing'!$Q$110</f>
        <v>0</v>
      </c>
      <c r="D303" s="48">
        <f>'AggCap'!$Q$95</f>
        <v>0</v>
      </c>
      <c r="E303" s="38">
        <f>IF(E$284&lt;&gt;0,(($B303*B$284+$C303*C$284))/E$284,0)</f>
        <v>0</v>
      </c>
      <c r="F303" s="21">
        <f>0.01*'Input'!$F$58*(D303*$D$284)+10*(B303*$B$284+C303*$C$284)</f>
        <v>0</v>
      </c>
      <c r="G303" s="38">
        <f>IF($E$284&lt;&gt;0,0.1*F303/$E$284,"")</f>
        <v>0</v>
      </c>
      <c r="H303" s="46">
        <f>IF($D$284&lt;&gt;0,F303/$D$284,"")</f>
        <v>0</v>
      </c>
      <c r="I303" s="17"/>
    </row>
    <row r="304" spans="1:9">
      <c r="A304" s="4" t="s">
        <v>1661</v>
      </c>
      <c r="B304" s="39">
        <f>'Standing'!$R$87</f>
        <v>0</v>
      </c>
      <c r="C304" s="39">
        <f>'Standing'!$R$110</f>
        <v>0</v>
      </c>
      <c r="D304" s="48">
        <f>'AggCap'!$R$95</f>
        <v>0</v>
      </c>
      <c r="E304" s="38">
        <f>IF(E$284&lt;&gt;0,(($B304*B$284+$C304*C$284))/E$284,0)</f>
        <v>0</v>
      </c>
      <c r="F304" s="21">
        <f>0.01*'Input'!$F$58*(D304*$D$284)+10*(B304*$B$284+C304*$C$284)</f>
        <v>0</v>
      </c>
      <c r="G304" s="38">
        <f>IF($E$284&lt;&gt;0,0.1*F304/$E$284,"")</f>
        <v>0</v>
      </c>
      <c r="H304" s="46">
        <f>IF($D$284&lt;&gt;0,F304/$D$284,"")</f>
        <v>0</v>
      </c>
      <c r="I304" s="17"/>
    </row>
    <row r="305" spans="1:10">
      <c r="A305" s="4" t="s">
        <v>1662</v>
      </c>
      <c r="B305" s="39">
        <f>'Standing'!$S$87</f>
        <v>0</v>
      </c>
      <c r="C305" s="39">
        <f>'Standing'!$S$110</f>
        <v>0</v>
      </c>
      <c r="D305" s="48">
        <f>'AggCap'!$S$95</f>
        <v>0</v>
      </c>
      <c r="E305" s="38">
        <f>IF(E$284&lt;&gt;0,(($B305*B$284+$C305*C$284))/E$284,0)</f>
        <v>0</v>
      </c>
      <c r="F305" s="21">
        <f>0.01*'Input'!$F$58*(D305*$D$284)+10*(B305*$B$284+C305*$C$284)</f>
        <v>0</v>
      </c>
      <c r="G305" s="38">
        <f>IF($E$284&lt;&gt;0,0.1*F305/$E$284,"")</f>
        <v>0</v>
      </c>
      <c r="H305" s="46">
        <f>IF($D$284&lt;&gt;0,F305/$D$284,"")</f>
        <v>0</v>
      </c>
      <c r="I305" s="17"/>
    </row>
    <row r="306" spans="1:10">
      <c r="A306" s="4" t="s">
        <v>1663</v>
      </c>
      <c r="B306" s="10"/>
      <c r="C306" s="10"/>
      <c r="D306" s="48">
        <f>'Otex'!$B$129</f>
        <v>0</v>
      </c>
      <c r="E306" s="38">
        <f>IF(E$284&lt;&gt;0,(($B306*B$284+$C306*C$284))/E$284,0)</f>
        <v>0</v>
      </c>
      <c r="F306" s="21">
        <f>0.01*'Input'!$F$58*(D306*$D$284)+10*(B306*$B$284+C306*$C$284)</f>
        <v>0</v>
      </c>
      <c r="G306" s="38">
        <f>IF($E$284&lt;&gt;0,0.1*F306/$E$284,"")</f>
        <v>0</v>
      </c>
      <c r="H306" s="46">
        <f>IF($D$284&lt;&gt;0,F306/$D$284,"")</f>
        <v>0</v>
      </c>
      <c r="I306" s="17"/>
    </row>
    <row r="307" spans="1:10">
      <c r="A307" s="4" t="s">
        <v>1664</v>
      </c>
      <c r="B307" s="10"/>
      <c r="C307" s="10"/>
      <c r="D307" s="48">
        <f>'Otex'!$C$129</f>
        <v>0</v>
      </c>
      <c r="E307" s="38">
        <f>IF(E$284&lt;&gt;0,(($B307*B$284+$C307*C$284))/E$284,0)</f>
        <v>0</v>
      </c>
      <c r="F307" s="21">
        <f>0.01*'Input'!$F$58*(D307*$D$284)+10*(B307*$B$284+C307*$C$284)</f>
        <v>0</v>
      </c>
      <c r="G307" s="38">
        <f>IF($E$284&lt;&gt;0,0.1*F307/$E$284,"")</f>
        <v>0</v>
      </c>
      <c r="H307" s="46">
        <f>IF($D$284&lt;&gt;0,F307/$D$284,"")</f>
        <v>0</v>
      </c>
      <c r="I307" s="17"/>
    </row>
    <row r="308" spans="1:10">
      <c r="A308" s="4" t="s">
        <v>1665</v>
      </c>
      <c r="B308" s="39">
        <f>'Scaler'!$B$424</f>
        <v>0</v>
      </c>
      <c r="C308" s="39">
        <f>'Scaler'!$C$424</f>
        <v>0</v>
      </c>
      <c r="D308" s="48">
        <f>'Scaler'!$E$424</f>
        <v>0</v>
      </c>
      <c r="E308" s="38">
        <f>IF(E$284&lt;&gt;0,(($B308*B$284+$C308*C$284))/E$284,0)</f>
        <v>0</v>
      </c>
      <c r="F308" s="21">
        <f>0.01*'Input'!$F$58*(D308*$D$284)+10*(B308*$B$284+C308*$C$284)</f>
        <v>0</v>
      </c>
      <c r="G308" s="38">
        <f>IF($E$284&lt;&gt;0,0.1*F308/$E$284,"")</f>
        <v>0</v>
      </c>
      <c r="H308" s="46">
        <f>IF($D$284&lt;&gt;0,F308/$D$284,"")</f>
        <v>0</v>
      </c>
      <c r="I308" s="17"/>
    </row>
    <row r="309" spans="1:10">
      <c r="A309" s="4" t="s">
        <v>1666</v>
      </c>
      <c r="B309" s="39">
        <f>'Adjust'!$B$80</f>
        <v>0</v>
      </c>
      <c r="C309" s="39">
        <f>'Adjust'!$C$80</f>
        <v>0</v>
      </c>
      <c r="D309" s="48">
        <f>'Adjust'!$E$80</f>
        <v>0</v>
      </c>
      <c r="E309" s="38">
        <f>IF(E$284&lt;&gt;0,(($B309*B$284+$C309*C$284))/E$284,0)</f>
        <v>0</v>
      </c>
      <c r="F309" s="21">
        <f>0.01*'Input'!$F$58*(D309*$D$284)+10*(B309*$B$284+C309*$C$284)</f>
        <v>0</v>
      </c>
      <c r="G309" s="38">
        <f>IF($E$284&lt;&gt;0,0.1*F309/$E$284,"")</f>
        <v>0</v>
      </c>
      <c r="H309" s="46">
        <f>IF($D$284&lt;&gt;0,F309/$D$284,"")</f>
        <v>0</v>
      </c>
      <c r="I309" s="17"/>
    </row>
    <row r="311" spans="1:10">
      <c r="A311" s="4" t="s">
        <v>1667</v>
      </c>
      <c r="B311" s="38">
        <f>SUM($B$287:$B$309)</f>
        <v>0</v>
      </c>
      <c r="C311" s="38">
        <f>SUM($C$287:$C$309)</f>
        <v>0</v>
      </c>
      <c r="D311" s="46">
        <f>SUM($D$287:$D$309)</f>
        <v>0</v>
      </c>
      <c r="E311" s="38">
        <f>SUM(E$287:E$309)</f>
        <v>0</v>
      </c>
      <c r="F311" s="21">
        <f>SUM($F$287:$F$309)</f>
        <v>0</v>
      </c>
      <c r="G311" s="38">
        <f>SUM($G$287:$G$309)</f>
        <v>0</v>
      </c>
      <c r="H311" s="46">
        <f>SUM($H$287:$H$309)</f>
        <v>0</v>
      </c>
    </row>
    <row r="313" spans="1:10" ht="21" customHeight="1">
      <c r="A313" s="1" t="s">
        <v>180</v>
      </c>
    </row>
    <row r="315" spans="1:10">
      <c r="B315" s="15" t="s">
        <v>289</v>
      </c>
      <c r="C315" s="15" t="s">
        <v>290</v>
      </c>
      <c r="D315" s="15" t="s">
        <v>291</v>
      </c>
      <c r="E315" s="15" t="s">
        <v>292</v>
      </c>
      <c r="F315" s="15" t="s">
        <v>1648</v>
      </c>
      <c r="G315" s="15" t="s">
        <v>1649</v>
      </c>
    </row>
    <row r="316" spans="1:10">
      <c r="A316" s="4" t="s">
        <v>180</v>
      </c>
      <c r="B316" s="44">
        <f>'Loads'!B$208</f>
        <v>0</v>
      </c>
      <c r="C316" s="44">
        <f>'Loads'!C$208</f>
        <v>0</v>
      </c>
      <c r="D316" s="44">
        <f>'Loads'!D$208</f>
        <v>0</v>
      </c>
      <c r="E316" s="44">
        <f>'Loads'!E$208</f>
        <v>0</v>
      </c>
      <c r="F316" s="44">
        <f>'Multi'!B$128</f>
        <v>0</v>
      </c>
      <c r="G316" s="38">
        <f>IF(E316,F316/E316,"")</f>
        <v>0</v>
      </c>
      <c r="H316" s="17"/>
    </row>
    <row r="318" spans="1:10">
      <c r="B318" s="15" t="s">
        <v>1481</v>
      </c>
      <c r="C318" s="15" t="s">
        <v>1482</v>
      </c>
      <c r="D318" s="15" t="s">
        <v>1483</v>
      </c>
      <c r="E318" s="15" t="s">
        <v>1484</v>
      </c>
      <c r="F318" s="15" t="s">
        <v>1668</v>
      </c>
      <c r="G318" s="15" t="s">
        <v>1650</v>
      </c>
      <c r="H318" s="15" t="s">
        <v>1620</v>
      </c>
      <c r="I318" s="15" t="s">
        <v>1651</v>
      </c>
    </row>
    <row r="319" spans="1:10">
      <c r="A319" s="4" t="s">
        <v>453</v>
      </c>
      <c r="B319" s="39">
        <f>'Standing'!$C$88</f>
        <v>0</v>
      </c>
      <c r="C319" s="39">
        <f>'Standing'!$C$111</f>
        <v>0</v>
      </c>
      <c r="D319" s="39">
        <f>'Standing'!$C$125</f>
        <v>0</v>
      </c>
      <c r="E319" s="48">
        <f>'AggCap'!$C$96</f>
        <v>0</v>
      </c>
      <c r="F319" s="38">
        <f>IF(F$316&lt;&gt;0,(($B319*B$316+$C319*C$316+$D319*D$316))/F$316,0)</f>
        <v>0</v>
      </c>
      <c r="G319" s="21">
        <f>0.01*'Input'!$F$58*(E319*$E$316)+10*(B319*$B$316+C319*$C$316+D319*$D$316)</f>
        <v>0</v>
      </c>
      <c r="H319" s="38">
        <f>IF($F$316&lt;&gt;0,0.1*G319/$F$316,"")</f>
        <v>0</v>
      </c>
      <c r="I319" s="46">
        <f>IF($E$316&lt;&gt;0,G319/$E$316,"")</f>
        <v>0</v>
      </c>
      <c r="J319" s="17"/>
    </row>
    <row r="320" spans="1:10">
      <c r="A320" s="4" t="s">
        <v>454</v>
      </c>
      <c r="B320" s="39">
        <f>'Standing'!$D$88</f>
        <v>0</v>
      </c>
      <c r="C320" s="39">
        <f>'Standing'!$D$111</f>
        <v>0</v>
      </c>
      <c r="D320" s="39">
        <f>'Standing'!$D$125</f>
        <v>0</v>
      </c>
      <c r="E320" s="48">
        <f>'AggCap'!$D$96</f>
        <v>0</v>
      </c>
      <c r="F320" s="38">
        <f>IF(F$316&lt;&gt;0,(($B320*B$316+$C320*C$316+$D320*D$316))/F$316,0)</f>
        <v>0</v>
      </c>
      <c r="G320" s="21">
        <f>0.01*'Input'!$F$58*(E320*$E$316)+10*(B320*$B$316+C320*$C$316+D320*$D$316)</f>
        <v>0</v>
      </c>
      <c r="H320" s="38">
        <f>IF($F$316&lt;&gt;0,0.1*G320/$F$316,"")</f>
        <v>0</v>
      </c>
      <c r="I320" s="46">
        <f>IF($E$316&lt;&gt;0,G320/$E$316,"")</f>
        <v>0</v>
      </c>
      <c r="J320" s="17"/>
    </row>
    <row r="321" spans="1:10">
      <c r="A321" s="4" t="s">
        <v>455</v>
      </c>
      <c r="B321" s="39">
        <f>'Standing'!$E$88</f>
        <v>0</v>
      </c>
      <c r="C321" s="39">
        <f>'Standing'!$E$111</f>
        <v>0</v>
      </c>
      <c r="D321" s="39">
        <f>'Standing'!$E$125</f>
        <v>0</v>
      </c>
      <c r="E321" s="48">
        <f>'AggCap'!$E$96</f>
        <v>0</v>
      </c>
      <c r="F321" s="38">
        <f>IF(F$316&lt;&gt;0,(($B321*B$316+$C321*C$316+$D321*D$316))/F$316,0)</f>
        <v>0</v>
      </c>
      <c r="G321" s="21">
        <f>0.01*'Input'!$F$58*(E321*$E$316)+10*(B321*$B$316+C321*$C$316+D321*$D$316)</f>
        <v>0</v>
      </c>
      <c r="H321" s="38">
        <f>IF($F$316&lt;&gt;0,0.1*G321/$F$316,"")</f>
        <v>0</v>
      </c>
      <c r="I321" s="46">
        <f>IF($E$316&lt;&gt;0,G321/$E$316,"")</f>
        <v>0</v>
      </c>
      <c r="J321" s="17"/>
    </row>
    <row r="322" spans="1:10">
      <c r="A322" s="4" t="s">
        <v>456</v>
      </c>
      <c r="B322" s="39">
        <f>'Standing'!$F$88</f>
        <v>0</v>
      </c>
      <c r="C322" s="39">
        <f>'Standing'!$F$111</f>
        <v>0</v>
      </c>
      <c r="D322" s="39">
        <f>'Standing'!$F$125</f>
        <v>0</v>
      </c>
      <c r="E322" s="48">
        <f>'AggCap'!$F$96</f>
        <v>0</v>
      </c>
      <c r="F322" s="38">
        <f>IF(F$316&lt;&gt;0,(($B322*B$316+$C322*C$316+$D322*D$316))/F$316,0)</f>
        <v>0</v>
      </c>
      <c r="G322" s="21">
        <f>0.01*'Input'!$F$58*(E322*$E$316)+10*(B322*$B$316+C322*$C$316+D322*$D$316)</f>
        <v>0</v>
      </c>
      <c r="H322" s="38">
        <f>IF($F$316&lt;&gt;0,0.1*G322/$F$316,"")</f>
        <v>0</v>
      </c>
      <c r="I322" s="46">
        <f>IF($E$316&lt;&gt;0,G322/$E$316,"")</f>
        <v>0</v>
      </c>
      <c r="J322" s="17"/>
    </row>
    <row r="323" spans="1:10">
      <c r="A323" s="4" t="s">
        <v>457</v>
      </c>
      <c r="B323" s="39">
        <f>'Standing'!$G$88</f>
        <v>0</v>
      </c>
      <c r="C323" s="39">
        <f>'Standing'!$G$111</f>
        <v>0</v>
      </c>
      <c r="D323" s="39">
        <f>'Standing'!$G$125</f>
        <v>0</v>
      </c>
      <c r="E323" s="48">
        <f>'AggCap'!$G$96</f>
        <v>0</v>
      </c>
      <c r="F323" s="38">
        <f>IF(F$316&lt;&gt;0,(($B323*B$316+$C323*C$316+$D323*D$316))/F$316,0)</f>
        <v>0</v>
      </c>
      <c r="G323" s="21">
        <f>0.01*'Input'!$F$58*(E323*$E$316)+10*(B323*$B$316+C323*$C$316+D323*$D$316)</f>
        <v>0</v>
      </c>
      <c r="H323" s="38">
        <f>IF($F$316&lt;&gt;0,0.1*G323/$F$316,"")</f>
        <v>0</v>
      </c>
      <c r="I323" s="46">
        <f>IF($E$316&lt;&gt;0,G323/$E$316,"")</f>
        <v>0</v>
      </c>
      <c r="J323" s="17"/>
    </row>
    <row r="324" spans="1:10">
      <c r="A324" s="4" t="s">
        <v>458</v>
      </c>
      <c r="B324" s="39">
        <f>'Standing'!$H$88</f>
        <v>0</v>
      </c>
      <c r="C324" s="39">
        <f>'Standing'!$H$111</f>
        <v>0</v>
      </c>
      <c r="D324" s="39">
        <f>'Standing'!$H$125</f>
        <v>0</v>
      </c>
      <c r="E324" s="48">
        <f>'AggCap'!$H$96</f>
        <v>0</v>
      </c>
      <c r="F324" s="38">
        <f>IF(F$316&lt;&gt;0,(($B324*B$316+$C324*C$316+$D324*D$316))/F$316,0)</f>
        <v>0</v>
      </c>
      <c r="G324" s="21">
        <f>0.01*'Input'!$F$58*(E324*$E$316)+10*(B324*$B$316+C324*$C$316+D324*$D$316)</f>
        <v>0</v>
      </c>
      <c r="H324" s="38">
        <f>IF($F$316&lt;&gt;0,0.1*G324/$F$316,"")</f>
        <v>0</v>
      </c>
      <c r="I324" s="46">
        <f>IF($E$316&lt;&gt;0,G324/$E$316,"")</f>
        <v>0</v>
      </c>
      <c r="J324" s="17"/>
    </row>
    <row r="325" spans="1:10">
      <c r="A325" s="4" t="s">
        <v>459</v>
      </c>
      <c r="B325" s="39">
        <f>'Standing'!$I$88</f>
        <v>0</v>
      </c>
      <c r="C325" s="39">
        <f>'Standing'!$I$111</f>
        <v>0</v>
      </c>
      <c r="D325" s="39">
        <f>'Standing'!$I$125</f>
        <v>0</v>
      </c>
      <c r="E325" s="48">
        <f>'AggCap'!$I$96</f>
        <v>0</v>
      </c>
      <c r="F325" s="38">
        <f>IF(F$316&lt;&gt;0,(($B325*B$316+$C325*C$316+$D325*D$316))/F$316,0)</f>
        <v>0</v>
      </c>
      <c r="G325" s="21">
        <f>0.01*'Input'!$F$58*(E325*$E$316)+10*(B325*$B$316+C325*$C$316+D325*$D$316)</f>
        <v>0</v>
      </c>
      <c r="H325" s="38">
        <f>IF($F$316&lt;&gt;0,0.1*G325/$F$316,"")</f>
        <v>0</v>
      </c>
      <c r="I325" s="46">
        <f>IF($E$316&lt;&gt;0,G325/$E$316,"")</f>
        <v>0</v>
      </c>
      <c r="J325" s="17"/>
    </row>
    <row r="326" spans="1:10">
      <c r="A326" s="4" t="s">
        <v>460</v>
      </c>
      <c r="B326" s="39">
        <f>'Standing'!$J$88</f>
        <v>0</v>
      </c>
      <c r="C326" s="39">
        <f>'Standing'!$J$111</f>
        <v>0</v>
      </c>
      <c r="D326" s="39">
        <f>'Standing'!$J$125</f>
        <v>0</v>
      </c>
      <c r="E326" s="48">
        <f>'AggCap'!$J$96</f>
        <v>0</v>
      </c>
      <c r="F326" s="38">
        <f>IF(F$316&lt;&gt;0,(($B326*B$316+$C326*C$316+$D326*D$316))/F$316,0)</f>
        <v>0</v>
      </c>
      <c r="G326" s="21">
        <f>0.01*'Input'!$F$58*(E326*$E$316)+10*(B326*$B$316+C326*$C$316+D326*$D$316)</f>
        <v>0</v>
      </c>
      <c r="H326" s="38">
        <f>IF($F$316&lt;&gt;0,0.1*G326/$F$316,"")</f>
        <v>0</v>
      </c>
      <c r="I326" s="46">
        <f>IF($E$316&lt;&gt;0,G326/$E$316,"")</f>
        <v>0</v>
      </c>
      <c r="J326" s="17"/>
    </row>
    <row r="327" spans="1:10">
      <c r="A327" s="4" t="s">
        <v>1652</v>
      </c>
      <c r="B327" s="10"/>
      <c r="C327" s="10"/>
      <c r="D327" s="10"/>
      <c r="E327" s="48">
        <f>'SM'!$B$115</f>
        <v>0</v>
      </c>
      <c r="F327" s="38">
        <f>IF(F$316&lt;&gt;0,(($B327*B$316+$C327*C$316+$D327*D$316))/F$316,0)</f>
        <v>0</v>
      </c>
      <c r="G327" s="21">
        <f>0.01*'Input'!$F$58*(E327*$E$316)+10*(B327*$B$316+C327*$C$316+D327*$D$316)</f>
        <v>0</v>
      </c>
      <c r="H327" s="38">
        <f>IF($F$316&lt;&gt;0,0.1*G327/$F$316,"")</f>
        <v>0</v>
      </c>
      <c r="I327" s="46">
        <f>IF($E$316&lt;&gt;0,G327/$E$316,"")</f>
        <v>0</v>
      </c>
      <c r="J327" s="17"/>
    </row>
    <row r="328" spans="1:10">
      <c r="A328" s="4" t="s">
        <v>1653</v>
      </c>
      <c r="B328" s="10"/>
      <c r="C328" s="10"/>
      <c r="D328" s="10"/>
      <c r="E328" s="48">
        <f>'SM'!$C$115</f>
        <v>0</v>
      </c>
      <c r="F328" s="38">
        <f>IF(F$316&lt;&gt;0,(($B328*B$316+$C328*C$316+$D328*D$316))/F$316,0)</f>
        <v>0</v>
      </c>
      <c r="G328" s="21">
        <f>0.01*'Input'!$F$58*(E328*$E$316)+10*(B328*$B$316+C328*$C$316+D328*$D$316)</f>
        <v>0</v>
      </c>
      <c r="H328" s="38">
        <f>IF($F$316&lt;&gt;0,0.1*G328/$F$316,"")</f>
        <v>0</v>
      </c>
      <c r="I328" s="46">
        <f>IF($E$316&lt;&gt;0,G328/$E$316,"")</f>
        <v>0</v>
      </c>
      <c r="J328" s="17"/>
    </row>
    <row r="329" spans="1:10">
      <c r="A329" s="4" t="s">
        <v>1654</v>
      </c>
      <c r="B329" s="39">
        <f>'Standing'!$K$88</f>
        <v>0</v>
      </c>
      <c r="C329" s="39">
        <f>'Standing'!$K$111</f>
        <v>0</v>
      </c>
      <c r="D329" s="39">
        <f>'Standing'!$K$125</f>
        <v>0</v>
      </c>
      <c r="E329" s="48">
        <f>'AggCap'!$K$96</f>
        <v>0</v>
      </c>
      <c r="F329" s="38">
        <f>IF(F$316&lt;&gt;0,(($B329*B$316+$C329*C$316+$D329*D$316))/F$316,0)</f>
        <v>0</v>
      </c>
      <c r="G329" s="21">
        <f>0.01*'Input'!$F$58*(E329*$E$316)+10*(B329*$B$316+C329*$C$316+D329*$D$316)</f>
        <v>0</v>
      </c>
      <c r="H329" s="38">
        <f>IF($F$316&lt;&gt;0,0.1*G329/$F$316,"")</f>
        <v>0</v>
      </c>
      <c r="I329" s="46">
        <f>IF($E$316&lt;&gt;0,G329/$E$316,"")</f>
        <v>0</v>
      </c>
      <c r="J329" s="17"/>
    </row>
    <row r="330" spans="1:10">
      <c r="A330" s="4" t="s">
        <v>1655</v>
      </c>
      <c r="B330" s="39">
        <f>'Standing'!$L$88</f>
        <v>0</v>
      </c>
      <c r="C330" s="39">
        <f>'Standing'!$L$111</f>
        <v>0</v>
      </c>
      <c r="D330" s="39">
        <f>'Standing'!$L$125</f>
        <v>0</v>
      </c>
      <c r="E330" s="48">
        <f>'AggCap'!$L$96</f>
        <v>0</v>
      </c>
      <c r="F330" s="38">
        <f>IF(F$316&lt;&gt;0,(($B330*B$316+$C330*C$316+$D330*D$316))/F$316,0)</f>
        <v>0</v>
      </c>
      <c r="G330" s="21">
        <f>0.01*'Input'!$F$58*(E330*$E$316)+10*(B330*$B$316+C330*$C$316+D330*$D$316)</f>
        <v>0</v>
      </c>
      <c r="H330" s="38">
        <f>IF($F$316&lt;&gt;0,0.1*G330/$F$316,"")</f>
        <v>0</v>
      </c>
      <c r="I330" s="46">
        <f>IF($E$316&lt;&gt;0,G330/$E$316,"")</f>
        <v>0</v>
      </c>
      <c r="J330" s="17"/>
    </row>
    <row r="331" spans="1:10">
      <c r="A331" s="4" t="s">
        <v>1656</v>
      </c>
      <c r="B331" s="39">
        <f>'Standing'!$M$88</f>
        <v>0</v>
      </c>
      <c r="C331" s="39">
        <f>'Standing'!$M$111</f>
        <v>0</v>
      </c>
      <c r="D331" s="39">
        <f>'Standing'!$M$125</f>
        <v>0</v>
      </c>
      <c r="E331" s="48">
        <f>'AggCap'!$M$96</f>
        <v>0</v>
      </c>
      <c r="F331" s="38">
        <f>IF(F$316&lt;&gt;0,(($B331*B$316+$C331*C$316+$D331*D$316))/F$316,0)</f>
        <v>0</v>
      </c>
      <c r="G331" s="21">
        <f>0.01*'Input'!$F$58*(E331*$E$316)+10*(B331*$B$316+C331*$C$316+D331*$D$316)</f>
        <v>0</v>
      </c>
      <c r="H331" s="38">
        <f>IF($F$316&lt;&gt;0,0.1*G331/$F$316,"")</f>
        <v>0</v>
      </c>
      <c r="I331" s="46">
        <f>IF($E$316&lt;&gt;0,G331/$E$316,"")</f>
        <v>0</v>
      </c>
      <c r="J331" s="17"/>
    </row>
    <row r="332" spans="1:10">
      <c r="A332" s="4" t="s">
        <v>1657</v>
      </c>
      <c r="B332" s="39">
        <f>'Standing'!$N$88</f>
        <v>0</v>
      </c>
      <c r="C332" s="39">
        <f>'Standing'!$N$111</f>
        <v>0</v>
      </c>
      <c r="D332" s="39">
        <f>'Standing'!$N$125</f>
        <v>0</v>
      </c>
      <c r="E332" s="48">
        <f>'AggCap'!$N$96</f>
        <v>0</v>
      </c>
      <c r="F332" s="38">
        <f>IF(F$316&lt;&gt;0,(($B332*B$316+$C332*C$316+$D332*D$316))/F$316,0)</f>
        <v>0</v>
      </c>
      <c r="G332" s="21">
        <f>0.01*'Input'!$F$58*(E332*$E$316)+10*(B332*$B$316+C332*$C$316+D332*$D$316)</f>
        <v>0</v>
      </c>
      <c r="H332" s="38">
        <f>IF($F$316&lt;&gt;0,0.1*G332/$F$316,"")</f>
        <v>0</v>
      </c>
      <c r="I332" s="46">
        <f>IF($E$316&lt;&gt;0,G332/$E$316,"")</f>
        <v>0</v>
      </c>
      <c r="J332" s="17"/>
    </row>
    <row r="333" spans="1:10">
      <c r="A333" s="4" t="s">
        <v>1658</v>
      </c>
      <c r="B333" s="39">
        <f>'Standing'!$O$88</f>
        <v>0</v>
      </c>
      <c r="C333" s="39">
        <f>'Standing'!$O$111</f>
        <v>0</v>
      </c>
      <c r="D333" s="39">
        <f>'Standing'!$O$125</f>
        <v>0</v>
      </c>
      <c r="E333" s="48">
        <f>'AggCap'!$O$96</f>
        <v>0</v>
      </c>
      <c r="F333" s="38">
        <f>IF(F$316&lt;&gt;0,(($B333*B$316+$C333*C$316+$D333*D$316))/F$316,0)</f>
        <v>0</v>
      </c>
      <c r="G333" s="21">
        <f>0.01*'Input'!$F$58*(E333*$E$316)+10*(B333*$B$316+C333*$C$316+D333*$D$316)</f>
        <v>0</v>
      </c>
      <c r="H333" s="38">
        <f>IF($F$316&lt;&gt;0,0.1*G333/$F$316,"")</f>
        <v>0</v>
      </c>
      <c r="I333" s="46">
        <f>IF($E$316&lt;&gt;0,G333/$E$316,"")</f>
        <v>0</v>
      </c>
      <c r="J333" s="17"/>
    </row>
    <row r="334" spans="1:10">
      <c r="A334" s="4" t="s">
        <v>1659</v>
      </c>
      <c r="B334" s="39">
        <f>'Standing'!$P$88</f>
        <v>0</v>
      </c>
      <c r="C334" s="39">
        <f>'Standing'!$P$111</f>
        <v>0</v>
      </c>
      <c r="D334" s="39">
        <f>'Standing'!$P$125</f>
        <v>0</v>
      </c>
      <c r="E334" s="48">
        <f>'AggCap'!$P$96</f>
        <v>0</v>
      </c>
      <c r="F334" s="38">
        <f>IF(F$316&lt;&gt;0,(($B334*B$316+$C334*C$316+$D334*D$316))/F$316,0)</f>
        <v>0</v>
      </c>
      <c r="G334" s="21">
        <f>0.01*'Input'!$F$58*(E334*$E$316)+10*(B334*$B$316+C334*$C$316+D334*$D$316)</f>
        <v>0</v>
      </c>
      <c r="H334" s="38">
        <f>IF($F$316&lt;&gt;0,0.1*G334/$F$316,"")</f>
        <v>0</v>
      </c>
      <c r="I334" s="46">
        <f>IF($E$316&lt;&gt;0,G334/$E$316,"")</f>
        <v>0</v>
      </c>
      <c r="J334" s="17"/>
    </row>
    <row r="335" spans="1:10">
      <c r="A335" s="4" t="s">
        <v>1660</v>
      </c>
      <c r="B335" s="39">
        <f>'Standing'!$Q$88</f>
        <v>0</v>
      </c>
      <c r="C335" s="39">
        <f>'Standing'!$Q$111</f>
        <v>0</v>
      </c>
      <c r="D335" s="39">
        <f>'Standing'!$Q$125</f>
        <v>0</v>
      </c>
      <c r="E335" s="48">
        <f>'AggCap'!$Q$96</f>
        <v>0</v>
      </c>
      <c r="F335" s="38">
        <f>IF(F$316&lt;&gt;0,(($B335*B$316+$C335*C$316+$D335*D$316))/F$316,0)</f>
        <v>0</v>
      </c>
      <c r="G335" s="21">
        <f>0.01*'Input'!$F$58*(E335*$E$316)+10*(B335*$B$316+C335*$C$316+D335*$D$316)</f>
        <v>0</v>
      </c>
      <c r="H335" s="38">
        <f>IF($F$316&lt;&gt;0,0.1*G335/$F$316,"")</f>
        <v>0</v>
      </c>
      <c r="I335" s="46">
        <f>IF($E$316&lt;&gt;0,G335/$E$316,"")</f>
        <v>0</v>
      </c>
      <c r="J335" s="17"/>
    </row>
    <row r="336" spans="1:10">
      <c r="A336" s="4" t="s">
        <v>1661</v>
      </c>
      <c r="B336" s="39">
        <f>'Standing'!$R$88</f>
        <v>0</v>
      </c>
      <c r="C336" s="39">
        <f>'Standing'!$R$111</f>
        <v>0</v>
      </c>
      <c r="D336" s="39">
        <f>'Standing'!$R$125</f>
        <v>0</v>
      </c>
      <c r="E336" s="48">
        <f>'AggCap'!$R$96</f>
        <v>0</v>
      </c>
      <c r="F336" s="38">
        <f>IF(F$316&lt;&gt;0,(($B336*B$316+$C336*C$316+$D336*D$316))/F$316,0)</f>
        <v>0</v>
      </c>
      <c r="G336" s="21">
        <f>0.01*'Input'!$F$58*(E336*$E$316)+10*(B336*$B$316+C336*$C$316+D336*$D$316)</f>
        <v>0</v>
      </c>
      <c r="H336" s="38">
        <f>IF($F$316&lt;&gt;0,0.1*G336/$F$316,"")</f>
        <v>0</v>
      </c>
      <c r="I336" s="46">
        <f>IF($E$316&lt;&gt;0,G336/$E$316,"")</f>
        <v>0</v>
      </c>
      <c r="J336" s="17"/>
    </row>
    <row r="337" spans="1:10">
      <c r="A337" s="4" t="s">
        <v>1662</v>
      </c>
      <c r="B337" s="39">
        <f>'Standing'!$S$88</f>
        <v>0</v>
      </c>
      <c r="C337" s="39">
        <f>'Standing'!$S$111</f>
        <v>0</v>
      </c>
      <c r="D337" s="39">
        <f>'Standing'!$S$125</f>
        <v>0</v>
      </c>
      <c r="E337" s="48">
        <f>'AggCap'!$S$96</f>
        <v>0</v>
      </c>
      <c r="F337" s="38">
        <f>IF(F$316&lt;&gt;0,(($B337*B$316+$C337*C$316+$D337*D$316))/F$316,0)</f>
        <v>0</v>
      </c>
      <c r="G337" s="21">
        <f>0.01*'Input'!$F$58*(E337*$E$316)+10*(B337*$B$316+C337*$C$316+D337*$D$316)</f>
        <v>0</v>
      </c>
      <c r="H337" s="38">
        <f>IF($F$316&lt;&gt;0,0.1*G337/$F$316,"")</f>
        <v>0</v>
      </c>
      <c r="I337" s="46">
        <f>IF($E$316&lt;&gt;0,G337/$E$316,"")</f>
        <v>0</v>
      </c>
      <c r="J337" s="17"/>
    </row>
    <row r="338" spans="1:10">
      <c r="A338" s="4" t="s">
        <v>1663</v>
      </c>
      <c r="B338" s="10"/>
      <c r="C338" s="10"/>
      <c r="D338" s="10"/>
      <c r="E338" s="48">
        <f>'Otex'!$B$130</f>
        <v>0</v>
      </c>
      <c r="F338" s="38">
        <f>IF(F$316&lt;&gt;0,(($B338*B$316+$C338*C$316+$D338*D$316))/F$316,0)</f>
        <v>0</v>
      </c>
      <c r="G338" s="21">
        <f>0.01*'Input'!$F$58*(E338*$E$316)+10*(B338*$B$316+C338*$C$316+D338*$D$316)</f>
        <v>0</v>
      </c>
      <c r="H338" s="38">
        <f>IF($F$316&lt;&gt;0,0.1*G338/$F$316,"")</f>
        <v>0</v>
      </c>
      <c r="I338" s="46">
        <f>IF($E$316&lt;&gt;0,G338/$E$316,"")</f>
        <v>0</v>
      </c>
      <c r="J338" s="17"/>
    </row>
    <row r="339" spans="1:10">
      <c r="A339" s="4" t="s">
        <v>1664</v>
      </c>
      <c r="B339" s="10"/>
      <c r="C339" s="10"/>
      <c r="D339" s="10"/>
      <c r="E339" s="48">
        <f>'Otex'!$C$130</f>
        <v>0</v>
      </c>
      <c r="F339" s="38">
        <f>IF(F$316&lt;&gt;0,(($B339*B$316+$C339*C$316+$D339*D$316))/F$316,0)</f>
        <v>0</v>
      </c>
      <c r="G339" s="21">
        <f>0.01*'Input'!$F$58*(E339*$E$316)+10*(B339*$B$316+C339*$C$316+D339*$D$316)</f>
        <v>0</v>
      </c>
      <c r="H339" s="38">
        <f>IF($F$316&lt;&gt;0,0.1*G339/$F$316,"")</f>
        <v>0</v>
      </c>
      <c r="I339" s="46">
        <f>IF($E$316&lt;&gt;0,G339/$E$316,"")</f>
        <v>0</v>
      </c>
      <c r="J339" s="17"/>
    </row>
    <row r="340" spans="1:10">
      <c r="A340" s="4" t="s">
        <v>1665</v>
      </c>
      <c r="B340" s="39">
        <f>'Scaler'!$B$425</f>
        <v>0</v>
      </c>
      <c r="C340" s="39">
        <f>'Scaler'!$C$425</f>
        <v>0</v>
      </c>
      <c r="D340" s="39">
        <f>'Scaler'!$D$425</f>
        <v>0</v>
      </c>
      <c r="E340" s="48">
        <f>'Scaler'!$E$425</f>
        <v>0</v>
      </c>
      <c r="F340" s="38">
        <f>IF(F$316&lt;&gt;0,(($B340*B$316+$C340*C$316+$D340*D$316))/F$316,0)</f>
        <v>0</v>
      </c>
      <c r="G340" s="21">
        <f>0.01*'Input'!$F$58*(E340*$E$316)+10*(B340*$B$316+C340*$C$316+D340*$D$316)</f>
        <v>0</v>
      </c>
      <c r="H340" s="38">
        <f>IF($F$316&lt;&gt;0,0.1*G340/$F$316,"")</f>
        <v>0</v>
      </c>
      <c r="I340" s="46">
        <f>IF($E$316&lt;&gt;0,G340/$E$316,"")</f>
        <v>0</v>
      </c>
      <c r="J340" s="17"/>
    </row>
    <row r="341" spans="1:10">
      <c r="A341" s="4" t="s">
        <v>1666</v>
      </c>
      <c r="B341" s="39">
        <f>'Adjust'!$B$81</f>
        <v>0</v>
      </c>
      <c r="C341" s="39">
        <f>'Adjust'!$C$81</f>
        <v>0</v>
      </c>
      <c r="D341" s="39">
        <f>'Adjust'!$D$81</f>
        <v>0</v>
      </c>
      <c r="E341" s="48">
        <f>'Adjust'!$E$81</f>
        <v>0</v>
      </c>
      <c r="F341" s="38">
        <f>IF(F$316&lt;&gt;0,(($B341*B$316+$C341*C$316+$D341*D$316))/F$316,0)</f>
        <v>0</v>
      </c>
      <c r="G341" s="21">
        <f>0.01*'Input'!$F$58*(E341*$E$316)+10*(B341*$B$316+C341*$C$316+D341*$D$316)</f>
        <v>0</v>
      </c>
      <c r="H341" s="38">
        <f>IF($F$316&lt;&gt;0,0.1*G341/$F$316,"")</f>
        <v>0</v>
      </c>
      <c r="I341" s="46">
        <f>IF($E$316&lt;&gt;0,G341/$E$316,"")</f>
        <v>0</v>
      </c>
      <c r="J341" s="17"/>
    </row>
    <row r="343" spans="1:10">
      <c r="A343" s="4" t="s">
        <v>1667</v>
      </c>
      <c r="B343" s="38">
        <f>SUM($B$319:$B$341)</f>
        <v>0</v>
      </c>
      <c r="C343" s="38">
        <f>SUM($C$319:$C$341)</f>
        <v>0</v>
      </c>
      <c r="D343" s="38">
        <f>SUM($D$319:$D$341)</f>
        <v>0</v>
      </c>
      <c r="E343" s="46">
        <f>SUM($E$319:$E$341)</f>
        <v>0</v>
      </c>
      <c r="F343" s="38">
        <f>SUM(F$319:F$341)</f>
        <v>0</v>
      </c>
      <c r="G343" s="21">
        <f>SUM($G$319:$G$341)</f>
        <v>0</v>
      </c>
      <c r="H343" s="38">
        <f>SUM($H$319:$H$341)</f>
        <v>0</v>
      </c>
      <c r="I343" s="46">
        <f>SUM($I$319:$I$341)</f>
        <v>0</v>
      </c>
    </row>
    <row r="345" spans="1:10" ht="21" customHeight="1">
      <c r="A345" s="1" t="s">
        <v>181</v>
      </c>
    </row>
    <row r="347" spans="1:10">
      <c r="B347" s="15" t="s">
        <v>289</v>
      </c>
      <c r="C347" s="15" t="s">
        <v>290</v>
      </c>
      <c r="D347" s="15" t="s">
        <v>291</v>
      </c>
      <c r="E347" s="15" t="s">
        <v>292</v>
      </c>
      <c r="F347" s="15" t="s">
        <v>1648</v>
      </c>
      <c r="G347" s="15" t="s">
        <v>1649</v>
      </c>
    </row>
    <row r="348" spans="1:10">
      <c r="A348" s="4" t="s">
        <v>181</v>
      </c>
      <c r="B348" s="44">
        <f>'Loads'!B$209</f>
        <v>0</v>
      </c>
      <c r="C348" s="44">
        <f>'Loads'!C$209</f>
        <v>0</v>
      </c>
      <c r="D348" s="44">
        <f>'Loads'!D$209</f>
        <v>0</v>
      </c>
      <c r="E348" s="44">
        <f>'Loads'!E$209</f>
        <v>0</v>
      </c>
      <c r="F348" s="44">
        <f>'Multi'!B$129</f>
        <v>0</v>
      </c>
      <c r="G348" s="38">
        <f>IF(E348,F348/E348,"")</f>
        <v>0</v>
      </c>
      <c r="H348" s="17"/>
    </row>
    <row r="350" spans="1:10">
      <c r="B350" s="15" t="s">
        <v>1481</v>
      </c>
      <c r="C350" s="15" t="s">
        <v>1482</v>
      </c>
      <c r="D350" s="15" t="s">
        <v>1483</v>
      </c>
      <c r="E350" s="15" t="s">
        <v>1484</v>
      </c>
      <c r="F350" s="15" t="s">
        <v>1668</v>
      </c>
      <c r="G350" s="15" t="s">
        <v>1650</v>
      </c>
      <c r="H350" s="15" t="s">
        <v>1620</v>
      </c>
      <c r="I350" s="15" t="s">
        <v>1651</v>
      </c>
    </row>
    <row r="351" spans="1:10">
      <c r="A351" s="4" t="s">
        <v>453</v>
      </c>
      <c r="B351" s="39">
        <f>'Standing'!$C$89</f>
        <v>0</v>
      </c>
      <c r="C351" s="39">
        <f>'Standing'!$C$112</f>
        <v>0</v>
      </c>
      <c r="D351" s="39">
        <f>'Standing'!$C$126</f>
        <v>0</v>
      </c>
      <c r="E351" s="48">
        <f>'AggCap'!$C$97</f>
        <v>0</v>
      </c>
      <c r="F351" s="38">
        <f>IF(F$348&lt;&gt;0,(($B351*B$348+$C351*C$348+$D351*D$348))/F$348,0)</f>
        <v>0</v>
      </c>
      <c r="G351" s="21">
        <f>0.01*'Input'!$F$58*(E351*$E$348)+10*(B351*$B$348+C351*$C$348+D351*$D$348)</f>
        <v>0</v>
      </c>
      <c r="H351" s="38">
        <f>IF($F$348&lt;&gt;0,0.1*G351/$F$348,"")</f>
        <v>0</v>
      </c>
      <c r="I351" s="46">
        <f>IF($E$348&lt;&gt;0,G351/$E$348,"")</f>
        <v>0</v>
      </c>
      <c r="J351" s="17"/>
    </row>
    <row r="352" spans="1:10">
      <c r="A352" s="4" t="s">
        <v>454</v>
      </c>
      <c r="B352" s="39">
        <f>'Standing'!$D$89</f>
        <v>0</v>
      </c>
      <c r="C352" s="39">
        <f>'Standing'!$D$112</f>
        <v>0</v>
      </c>
      <c r="D352" s="39">
        <f>'Standing'!$D$126</f>
        <v>0</v>
      </c>
      <c r="E352" s="48">
        <f>'AggCap'!$D$97</f>
        <v>0</v>
      </c>
      <c r="F352" s="38">
        <f>IF(F$348&lt;&gt;0,(($B352*B$348+$C352*C$348+$D352*D$348))/F$348,0)</f>
        <v>0</v>
      </c>
      <c r="G352" s="21">
        <f>0.01*'Input'!$F$58*(E352*$E$348)+10*(B352*$B$348+C352*$C$348+D352*$D$348)</f>
        <v>0</v>
      </c>
      <c r="H352" s="38">
        <f>IF($F$348&lt;&gt;0,0.1*G352/$F$348,"")</f>
        <v>0</v>
      </c>
      <c r="I352" s="46">
        <f>IF($E$348&lt;&gt;0,G352/$E$348,"")</f>
        <v>0</v>
      </c>
      <c r="J352" s="17"/>
    </row>
    <row r="353" spans="1:10">
      <c r="A353" s="4" t="s">
        <v>455</v>
      </c>
      <c r="B353" s="39">
        <f>'Standing'!$E$89</f>
        <v>0</v>
      </c>
      <c r="C353" s="39">
        <f>'Standing'!$E$112</f>
        <v>0</v>
      </c>
      <c r="D353" s="39">
        <f>'Standing'!$E$126</f>
        <v>0</v>
      </c>
      <c r="E353" s="48">
        <f>'AggCap'!$E$97</f>
        <v>0</v>
      </c>
      <c r="F353" s="38">
        <f>IF(F$348&lt;&gt;0,(($B353*B$348+$C353*C$348+$D353*D$348))/F$348,0)</f>
        <v>0</v>
      </c>
      <c r="G353" s="21">
        <f>0.01*'Input'!$F$58*(E353*$E$348)+10*(B353*$B$348+C353*$C$348+D353*$D$348)</f>
        <v>0</v>
      </c>
      <c r="H353" s="38">
        <f>IF($F$348&lt;&gt;0,0.1*G353/$F$348,"")</f>
        <v>0</v>
      </c>
      <c r="I353" s="46">
        <f>IF($E$348&lt;&gt;0,G353/$E$348,"")</f>
        <v>0</v>
      </c>
      <c r="J353" s="17"/>
    </row>
    <row r="354" spans="1:10">
      <c r="A354" s="4" t="s">
        <v>456</v>
      </c>
      <c r="B354" s="39">
        <f>'Standing'!$F$89</f>
        <v>0</v>
      </c>
      <c r="C354" s="39">
        <f>'Standing'!$F$112</f>
        <v>0</v>
      </c>
      <c r="D354" s="39">
        <f>'Standing'!$F$126</f>
        <v>0</v>
      </c>
      <c r="E354" s="48">
        <f>'AggCap'!$F$97</f>
        <v>0</v>
      </c>
      <c r="F354" s="38">
        <f>IF(F$348&lt;&gt;0,(($B354*B$348+$C354*C$348+$D354*D$348))/F$348,0)</f>
        <v>0</v>
      </c>
      <c r="G354" s="21">
        <f>0.01*'Input'!$F$58*(E354*$E$348)+10*(B354*$B$348+C354*$C$348+D354*$D$348)</f>
        <v>0</v>
      </c>
      <c r="H354" s="38">
        <f>IF($F$348&lt;&gt;0,0.1*G354/$F$348,"")</f>
        <v>0</v>
      </c>
      <c r="I354" s="46">
        <f>IF($E$348&lt;&gt;0,G354/$E$348,"")</f>
        <v>0</v>
      </c>
      <c r="J354" s="17"/>
    </row>
    <row r="355" spans="1:10">
      <c r="A355" s="4" t="s">
        <v>457</v>
      </c>
      <c r="B355" s="39">
        <f>'Standing'!$G$89</f>
        <v>0</v>
      </c>
      <c r="C355" s="39">
        <f>'Standing'!$G$112</f>
        <v>0</v>
      </c>
      <c r="D355" s="39">
        <f>'Standing'!$G$126</f>
        <v>0</v>
      </c>
      <c r="E355" s="48">
        <f>'AggCap'!$G$97</f>
        <v>0</v>
      </c>
      <c r="F355" s="38">
        <f>IF(F$348&lt;&gt;0,(($B355*B$348+$C355*C$348+$D355*D$348))/F$348,0)</f>
        <v>0</v>
      </c>
      <c r="G355" s="21">
        <f>0.01*'Input'!$F$58*(E355*$E$348)+10*(B355*$B$348+C355*$C$348+D355*$D$348)</f>
        <v>0</v>
      </c>
      <c r="H355" s="38">
        <f>IF($F$348&lt;&gt;0,0.1*G355/$F$348,"")</f>
        <v>0</v>
      </c>
      <c r="I355" s="46">
        <f>IF($E$348&lt;&gt;0,G355/$E$348,"")</f>
        <v>0</v>
      </c>
      <c r="J355" s="17"/>
    </row>
    <row r="356" spans="1:10">
      <c r="A356" s="4" t="s">
        <v>458</v>
      </c>
      <c r="B356" s="39">
        <f>'Standing'!$H$89</f>
        <v>0</v>
      </c>
      <c r="C356" s="39">
        <f>'Standing'!$H$112</f>
        <v>0</v>
      </c>
      <c r="D356" s="39">
        <f>'Standing'!$H$126</f>
        <v>0</v>
      </c>
      <c r="E356" s="48">
        <f>'AggCap'!$H$97</f>
        <v>0</v>
      </c>
      <c r="F356" s="38">
        <f>IF(F$348&lt;&gt;0,(($B356*B$348+$C356*C$348+$D356*D$348))/F$348,0)</f>
        <v>0</v>
      </c>
      <c r="G356" s="21">
        <f>0.01*'Input'!$F$58*(E356*$E$348)+10*(B356*$B$348+C356*$C$348+D356*$D$348)</f>
        <v>0</v>
      </c>
      <c r="H356" s="38">
        <f>IF($F$348&lt;&gt;0,0.1*G356/$F$348,"")</f>
        <v>0</v>
      </c>
      <c r="I356" s="46">
        <f>IF($E$348&lt;&gt;0,G356/$E$348,"")</f>
        <v>0</v>
      </c>
      <c r="J356" s="17"/>
    </row>
    <row r="357" spans="1:10">
      <c r="A357" s="4" t="s">
        <v>459</v>
      </c>
      <c r="B357" s="39">
        <f>'Standing'!$I$89</f>
        <v>0</v>
      </c>
      <c r="C357" s="39">
        <f>'Standing'!$I$112</f>
        <v>0</v>
      </c>
      <c r="D357" s="39">
        <f>'Standing'!$I$126</f>
        <v>0</v>
      </c>
      <c r="E357" s="48">
        <f>'AggCap'!$I$97</f>
        <v>0</v>
      </c>
      <c r="F357" s="38">
        <f>IF(F$348&lt;&gt;0,(($B357*B$348+$C357*C$348+$D357*D$348))/F$348,0)</f>
        <v>0</v>
      </c>
      <c r="G357" s="21">
        <f>0.01*'Input'!$F$58*(E357*$E$348)+10*(B357*$B$348+C357*$C$348+D357*$D$348)</f>
        <v>0</v>
      </c>
      <c r="H357" s="38">
        <f>IF($F$348&lt;&gt;0,0.1*G357/$F$348,"")</f>
        <v>0</v>
      </c>
      <c r="I357" s="46">
        <f>IF($E$348&lt;&gt;0,G357/$E$348,"")</f>
        <v>0</v>
      </c>
      <c r="J357" s="17"/>
    </row>
    <row r="358" spans="1:10">
      <c r="A358" s="4" t="s">
        <v>460</v>
      </c>
      <c r="B358" s="39">
        <f>'Standing'!$J$89</f>
        <v>0</v>
      </c>
      <c r="C358" s="39">
        <f>'Standing'!$J$112</f>
        <v>0</v>
      </c>
      <c r="D358" s="39">
        <f>'Standing'!$J$126</f>
        <v>0</v>
      </c>
      <c r="E358" s="48">
        <f>'AggCap'!$J$97</f>
        <v>0</v>
      </c>
      <c r="F358" s="38">
        <f>IF(F$348&lt;&gt;0,(($B358*B$348+$C358*C$348+$D358*D$348))/F$348,0)</f>
        <v>0</v>
      </c>
      <c r="G358" s="21">
        <f>0.01*'Input'!$F$58*(E358*$E$348)+10*(B358*$B$348+C358*$C$348+D358*$D$348)</f>
        <v>0</v>
      </c>
      <c r="H358" s="38">
        <f>IF($F$348&lt;&gt;0,0.1*G358/$F$348,"")</f>
        <v>0</v>
      </c>
      <c r="I358" s="46">
        <f>IF($E$348&lt;&gt;0,G358/$E$348,"")</f>
        <v>0</v>
      </c>
      <c r="J358" s="17"/>
    </row>
    <row r="359" spans="1:10">
      <c r="A359" s="4" t="s">
        <v>1652</v>
      </c>
      <c r="B359" s="10"/>
      <c r="C359" s="10"/>
      <c r="D359" s="10"/>
      <c r="E359" s="48">
        <f>'SM'!$B$116</f>
        <v>0</v>
      </c>
      <c r="F359" s="38">
        <f>IF(F$348&lt;&gt;0,(($B359*B$348+$C359*C$348+$D359*D$348))/F$348,0)</f>
        <v>0</v>
      </c>
      <c r="G359" s="21">
        <f>0.01*'Input'!$F$58*(E359*$E$348)+10*(B359*$B$348+C359*$C$348+D359*$D$348)</f>
        <v>0</v>
      </c>
      <c r="H359" s="38">
        <f>IF($F$348&lt;&gt;0,0.1*G359/$F$348,"")</f>
        <v>0</v>
      </c>
      <c r="I359" s="46">
        <f>IF($E$348&lt;&gt;0,G359/$E$348,"")</f>
        <v>0</v>
      </c>
      <c r="J359" s="17"/>
    </row>
    <row r="360" spans="1:10">
      <c r="A360" s="4" t="s">
        <v>1653</v>
      </c>
      <c r="B360" s="10"/>
      <c r="C360" s="10"/>
      <c r="D360" s="10"/>
      <c r="E360" s="48">
        <f>'SM'!$C$116</f>
        <v>0</v>
      </c>
      <c r="F360" s="38">
        <f>IF(F$348&lt;&gt;0,(($B360*B$348+$C360*C$348+$D360*D$348))/F$348,0)</f>
        <v>0</v>
      </c>
      <c r="G360" s="21">
        <f>0.01*'Input'!$F$58*(E360*$E$348)+10*(B360*$B$348+C360*$C$348+D360*$D$348)</f>
        <v>0</v>
      </c>
      <c r="H360" s="38">
        <f>IF($F$348&lt;&gt;0,0.1*G360/$F$348,"")</f>
        <v>0</v>
      </c>
      <c r="I360" s="46">
        <f>IF($E$348&lt;&gt;0,G360/$E$348,"")</f>
        <v>0</v>
      </c>
      <c r="J360" s="17"/>
    </row>
    <row r="361" spans="1:10">
      <c r="A361" s="4" t="s">
        <v>1654</v>
      </c>
      <c r="B361" s="39">
        <f>'Standing'!$K$89</f>
        <v>0</v>
      </c>
      <c r="C361" s="39">
        <f>'Standing'!$K$112</f>
        <v>0</v>
      </c>
      <c r="D361" s="39">
        <f>'Standing'!$K$126</f>
        <v>0</v>
      </c>
      <c r="E361" s="48">
        <f>'AggCap'!$K$97</f>
        <v>0</v>
      </c>
      <c r="F361" s="38">
        <f>IF(F$348&lt;&gt;0,(($B361*B$348+$C361*C$348+$D361*D$348))/F$348,0)</f>
        <v>0</v>
      </c>
      <c r="G361" s="21">
        <f>0.01*'Input'!$F$58*(E361*$E$348)+10*(B361*$B$348+C361*$C$348+D361*$D$348)</f>
        <v>0</v>
      </c>
      <c r="H361" s="38">
        <f>IF($F$348&lt;&gt;0,0.1*G361/$F$348,"")</f>
        <v>0</v>
      </c>
      <c r="I361" s="46">
        <f>IF($E$348&lt;&gt;0,G361/$E$348,"")</f>
        <v>0</v>
      </c>
      <c r="J361" s="17"/>
    </row>
    <row r="362" spans="1:10">
      <c r="A362" s="4" t="s">
        <v>1655</v>
      </c>
      <c r="B362" s="39">
        <f>'Standing'!$L$89</f>
        <v>0</v>
      </c>
      <c r="C362" s="39">
        <f>'Standing'!$L$112</f>
        <v>0</v>
      </c>
      <c r="D362" s="39">
        <f>'Standing'!$L$126</f>
        <v>0</v>
      </c>
      <c r="E362" s="48">
        <f>'AggCap'!$L$97</f>
        <v>0</v>
      </c>
      <c r="F362" s="38">
        <f>IF(F$348&lt;&gt;0,(($B362*B$348+$C362*C$348+$D362*D$348))/F$348,0)</f>
        <v>0</v>
      </c>
      <c r="G362" s="21">
        <f>0.01*'Input'!$F$58*(E362*$E$348)+10*(B362*$B$348+C362*$C$348+D362*$D$348)</f>
        <v>0</v>
      </c>
      <c r="H362" s="38">
        <f>IF($F$348&lt;&gt;0,0.1*G362/$F$348,"")</f>
        <v>0</v>
      </c>
      <c r="I362" s="46">
        <f>IF($E$348&lt;&gt;0,G362/$E$348,"")</f>
        <v>0</v>
      </c>
      <c r="J362" s="17"/>
    </row>
    <row r="363" spans="1:10">
      <c r="A363" s="4" t="s">
        <v>1656</v>
      </c>
      <c r="B363" s="39">
        <f>'Standing'!$M$89</f>
        <v>0</v>
      </c>
      <c r="C363" s="39">
        <f>'Standing'!$M$112</f>
        <v>0</v>
      </c>
      <c r="D363" s="39">
        <f>'Standing'!$M$126</f>
        <v>0</v>
      </c>
      <c r="E363" s="48">
        <f>'AggCap'!$M$97</f>
        <v>0</v>
      </c>
      <c r="F363" s="38">
        <f>IF(F$348&lt;&gt;0,(($B363*B$348+$C363*C$348+$D363*D$348))/F$348,0)</f>
        <v>0</v>
      </c>
      <c r="G363" s="21">
        <f>0.01*'Input'!$F$58*(E363*$E$348)+10*(B363*$B$348+C363*$C$348+D363*$D$348)</f>
        <v>0</v>
      </c>
      <c r="H363" s="38">
        <f>IF($F$348&lt;&gt;0,0.1*G363/$F$348,"")</f>
        <v>0</v>
      </c>
      <c r="I363" s="46">
        <f>IF($E$348&lt;&gt;0,G363/$E$348,"")</f>
        <v>0</v>
      </c>
      <c r="J363" s="17"/>
    </row>
    <row r="364" spans="1:10">
      <c r="A364" s="4" t="s">
        <v>1657</v>
      </c>
      <c r="B364" s="39">
        <f>'Standing'!$N$89</f>
        <v>0</v>
      </c>
      <c r="C364" s="39">
        <f>'Standing'!$N$112</f>
        <v>0</v>
      </c>
      <c r="D364" s="39">
        <f>'Standing'!$N$126</f>
        <v>0</v>
      </c>
      <c r="E364" s="48">
        <f>'AggCap'!$N$97</f>
        <v>0</v>
      </c>
      <c r="F364" s="38">
        <f>IF(F$348&lt;&gt;0,(($B364*B$348+$C364*C$348+$D364*D$348))/F$348,0)</f>
        <v>0</v>
      </c>
      <c r="G364" s="21">
        <f>0.01*'Input'!$F$58*(E364*$E$348)+10*(B364*$B$348+C364*$C$348+D364*$D$348)</f>
        <v>0</v>
      </c>
      <c r="H364" s="38">
        <f>IF($F$348&lt;&gt;0,0.1*G364/$F$348,"")</f>
        <v>0</v>
      </c>
      <c r="I364" s="46">
        <f>IF($E$348&lt;&gt;0,G364/$E$348,"")</f>
        <v>0</v>
      </c>
      <c r="J364" s="17"/>
    </row>
    <row r="365" spans="1:10">
      <c r="A365" s="4" t="s">
        <v>1658</v>
      </c>
      <c r="B365" s="39">
        <f>'Standing'!$O$89</f>
        <v>0</v>
      </c>
      <c r="C365" s="39">
        <f>'Standing'!$O$112</f>
        <v>0</v>
      </c>
      <c r="D365" s="39">
        <f>'Standing'!$O$126</f>
        <v>0</v>
      </c>
      <c r="E365" s="48">
        <f>'AggCap'!$O$97</f>
        <v>0</v>
      </c>
      <c r="F365" s="38">
        <f>IF(F$348&lt;&gt;0,(($B365*B$348+$C365*C$348+$D365*D$348))/F$348,0)</f>
        <v>0</v>
      </c>
      <c r="G365" s="21">
        <f>0.01*'Input'!$F$58*(E365*$E$348)+10*(B365*$B$348+C365*$C$348+D365*$D$348)</f>
        <v>0</v>
      </c>
      <c r="H365" s="38">
        <f>IF($F$348&lt;&gt;0,0.1*G365/$F$348,"")</f>
        <v>0</v>
      </c>
      <c r="I365" s="46">
        <f>IF($E$348&lt;&gt;0,G365/$E$348,"")</f>
        <v>0</v>
      </c>
      <c r="J365" s="17"/>
    </row>
    <row r="366" spans="1:10">
      <c r="A366" s="4" t="s">
        <v>1659</v>
      </c>
      <c r="B366" s="39">
        <f>'Standing'!$P$89</f>
        <v>0</v>
      </c>
      <c r="C366" s="39">
        <f>'Standing'!$P$112</f>
        <v>0</v>
      </c>
      <c r="D366" s="39">
        <f>'Standing'!$P$126</f>
        <v>0</v>
      </c>
      <c r="E366" s="48">
        <f>'AggCap'!$P$97</f>
        <v>0</v>
      </c>
      <c r="F366" s="38">
        <f>IF(F$348&lt;&gt;0,(($B366*B$348+$C366*C$348+$D366*D$348))/F$348,0)</f>
        <v>0</v>
      </c>
      <c r="G366" s="21">
        <f>0.01*'Input'!$F$58*(E366*$E$348)+10*(B366*$B$348+C366*$C$348+D366*$D$348)</f>
        <v>0</v>
      </c>
      <c r="H366" s="38">
        <f>IF($F$348&lt;&gt;0,0.1*G366/$F$348,"")</f>
        <v>0</v>
      </c>
      <c r="I366" s="46">
        <f>IF($E$348&lt;&gt;0,G366/$E$348,"")</f>
        <v>0</v>
      </c>
      <c r="J366" s="17"/>
    </row>
    <row r="367" spans="1:10">
      <c r="A367" s="4" t="s">
        <v>1660</v>
      </c>
      <c r="B367" s="39">
        <f>'Standing'!$Q$89</f>
        <v>0</v>
      </c>
      <c r="C367" s="39">
        <f>'Standing'!$Q$112</f>
        <v>0</v>
      </c>
      <c r="D367" s="39">
        <f>'Standing'!$Q$126</f>
        <v>0</v>
      </c>
      <c r="E367" s="48">
        <f>'AggCap'!$Q$97</f>
        <v>0</v>
      </c>
      <c r="F367" s="38">
        <f>IF(F$348&lt;&gt;0,(($B367*B$348+$C367*C$348+$D367*D$348))/F$348,0)</f>
        <v>0</v>
      </c>
      <c r="G367" s="21">
        <f>0.01*'Input'!$F$58*(E367*$E$348)+10*(B367*$B$348+C367*$C$348+D367*$D$348)</f>
        <v>0</v>
      </c>
      <c r="H367" s="38">
        <f>IF($F$348&lt;&gt;0,0.1*G367/$F$348,"")</f>
        <v>0</v>
      </c>
      <c r="I367" s="46">
        <f>IF($E$348&lt;&gt;0,G367/$E$348,"")</f>
        <v>0</v>
      </c>
      <c r="J367" s="17"/>
    </row>
    <row r="368" spans="1:10">
      <c r="A368" s="4" t="s">
        <v>1661</v>
      </c>
      <c r="B368" s="39">
        <f>'Standing'!$R$89</f>
        <v>0</v>
      </c>
      <c r="C368" s="39">
        <f>'Standing'!$R$112</f>
        <v>0</v>
      </c>
      <c r="D368" s="39">
        <f>'Standing'!$R$126</f>
        <v>0</v>
      </c>
      <c r="E368" s="48">
        <f>'AggCap'!$R$97</f>
        <v>0</v>
      </c>
      <c r="F368" s="38">
        <f>IF(F$348&lt;&gt;0,(($B368*B$348+$C368*C$348+$D368*D$348))/F$348,0)</f>
        <v>0</v>
      </c>
      <c r="G368" s="21">
        <f>0.01*'Input'!$F$58*(E368*$E$348)+10*(B368*$B$348+C368*$C$348+D368*$D$348)</f>
        <v>0</v>
      </c>
      <c r="H368" s="38">
        <f>IF($F$348&lt;&gt;0,0.1*G368/$F$348,"")</f>
        <v>0</v>
      </c>
      <c r="I368" s="46">
        <f>IF($E$348&lt;&gt;0,G368/$E$348,"")</f>
        <v>0</v>
      </c>
      <c r="J368" s="17"/>
    </row>
    <row r="369" spans="1:13">
      <c r="A369" s="4" t="s">
        <v>1662</v>
      </c>
      <c r="B369" s="39">
        <f>'Standing'!$S$89</f>
        <v>0</v>
      </c>
      <c r="C369" s="39">
        <f>'Standing'!$S$112</f>
        <v>0</v>
      </c>
      <c r="D369" s="39">
        <f>'Standing'!$S$126</f>
        <v>0</v>
      </c>
      <c r="E369" s="48">
        <f>'AggCap'!$S$97</f>
        <v>0</v>
      </c>
      <c r="F369" s="38">
        <f>IF(F$348&lt;&gt;0,(($B369*B$348+$C369*C$348+$D369*D$348))/F$348,0)</f>
        <v>0</v>
      </c>
      <c r="G369" s="21">
        <f>0.01*'Input'!$F$58*(E369*$E$348)+10*(B369*$B$348+C369*$C$348+D369*$D$348)</f>
        <v>0</v>
      </c>
      <c r="H369" s="38">
        <f>IF($F$348&lt;&gt;0,0.1*G369/$F$348,"")</f>
        <v>0</v>
      </c>
      <c r="I369" s="46">
        <f>IF($E$348&lt;&gt;0,G369/$E$348,"")</f>
        <v>0</v>
      </c>
      <c r="J369" s="17"/>
    </row>
    <row r="370" spans="1:13">
      <c r="A370" s="4" t="s">
        <v>1663</v>
      </c>
      <c r="B370" s="10"/>
      <c r="C370" s="10"/>
      <c r="D370" s="10"/>
      <c r="E370" s="48">
        <f>'Otex'!$B$131</f>
        <v>0</v>
      </c>
      <c r="F370" s="38">
        <f>IF(F$348&lt;&gt;0,(($B370*B$348+$C370*C$348+$D370*D$348))/F$348,0)</f>
        <v>0</v>
      </c>
      <c r="G370" s="21">
        <f>0.01*'Input'!$F$58*(E370*$E$348)+10*(B370*$B$348+C370*$C$348+D370*$D$348)</f>
        <v>0</v>
      </c>
      <c r="H370" s="38">
        <f>IF($F$348&lt;&gt;0,0.1*G370/$F$348,"")</f>
        <v>0</v>
      </c>
      <c r="I370" s="46">
        <f>IF($E$348&lt;&gt;0,G370/$E$348,"")</f>
        <v>0</v>
      </c>
      <c r="J370" s="17"/>
    </row>
    <row r="371" spans="1:13">
      <c r="A371" s="4" t="s">
        <v>1664</v>
      </c>
      <c r="B371" s="10"/>
      <c r="C371" s="10"/>
      <c r="D371" s="10"/>
      <c r="E371" s="48">
        <f>'Otex'!$C$131</f>
        <v>0</v>
      </c>
      <c r="F371" s="38">
        <f>IF(F$348&lt;&gt;0,(($B371*B$348+$C371*C$348+$D371*D$348))/F$348,0)</f>
        <v>0</v>
      </c>
      <c r="G371" s="21">
        <f>0.01*'Input'!$F$58*(E371*$E$348)+10*(B371*$B$348+C371*$C$348+D371*$D$348)</f>
        <v>0</v>
      </c>
      <c r="H371" s="38">
        <f>IF($F$348&lt;&gt;0,0.1*G371/$F$348,"")</f>
        <v>0</v>
      </c>
      <c r="I371" s="46">
        <f>IF($E$348&lt;&gt;0,G371/$E$348,"")</f>
        <v>0</v>
      </c>
      <c r="J371" s="17"/>
    </row>
    <row r="372" spans="1:13">
      <c r="A372" s="4" t="s">
        <v>1665</v>
      </c>
      <c r="B372" s="39">
        <f>'Scaler'!$B$426</f>
        <v>0</v>
      </c>
      <c r="C372" s="39">
        <f>'Scaler'!$C$426</f>
        <v>0</v>
      </c>
      <c r="D372" s="39">
        <f>'Scaler'!$D$426</f>
        <v>0</v>
      </c>
      <c r="E372" s="48">
        <f>'Scaler'!$E$426</f>
        <v>0</v>
      </c>
      <c r="F372" s="38">
        <f>IF(F$348&lt;&gt;0,(($B372*B$348+$C372*C$348+$D372*D$348))/F$348,0)</f>
        <v>0</v>
      </c>
      <c r="G372" s="21">
        <f>0.01*'Input'!$F$58*(E372*$E$348)+10*(B372*$B$348+C372*$C$348+D372*$D$348)</f>
        <v>0</v>
      </c>
      <c r="H372" s="38">
        <f>IF($F$348&lt;&gt;0,0.1*G372/$F$348,"")</f>
        <v>0</v>
      </c>
      <c r="I372" s="46">
        <f>IF($E$348&lt;&gt;0,G372/$E$348,"")</f>
        <v>0</v>
      </c>
      <c r="J372" s="17"/>
    </row>
    <row r="373" spans="1:13">
      <c r="A373" s="4" t="s">
        <v>1666</v>
      </c>
      <c r="B373" s="39">
        <f>'Adjust'!$B$82</f>
        <v>0</v>
      </c>
      <c r="C373" s="39">
        <f>'Adjust'!$C$82</f>
        <v>0</v>
      </c>
      <c r="D373" s="39">
        <f>'Adjust'!$D$82</f>
        <v>0</v>
      </c>
      <c r="E373" s="48">
        <f>'Adjust'!$E$82</f>
        <v>0</v>
      </c>
      <c r="F373" s="38">
        <f>IF(F$348&lt;&gt;0,(($B373*B$348+$C373*C$348+$D373*D$348))/F$348,0)</f>
        <v>0</v>
      </c>
      <c r="G373" s="21">
        <f>0.01*'Input'!$F$58*(E373*$E$348)+10*(B373*$B$348+C373*$C$348+D373*$D$348)</f>
        <v>0</v>
      </c>
      <c r="H373" s="38">
        <f>IF($F$348&lt;&gt;0,0.1*G373/$F$348,"")</f>
        <v>0</v>
      </c>
      <c r="I373" s="46">
        <f>IF($E$348&lt;&gt;0,G373/$E$348,"")</f>
        <v>0</v>
      </c>
      <c r="J373" s="17"/>
    </row>
    <row r="375" spans="1:13">
      <c r="A375" s="4" t="s">
        <v>1667</v>
      </c>
      <c r="B375" s="38">
        <f>SUM($B$351:$B$373)</f>
        <v>0</v>
      </c>
      <c r="C375" s="38">
        <f>SUM($C$351:$C$373)</f>
        <v>0</v>
      </c>
      <c r="D375" s="38">
        <f>SUM($D$351:$D$373)</f>
        <v>0</v>
      </c>
      <c r="E375" s="46">
        <f>SUM($E$351:$E$373)</f>
        <v>0</v>
      </c>
      <c r="F375" s="38">
        <f>SUM(F$351:F$373)</f>
        <v>0</v>
      </c>
      <c r="G375" s="21">
        <f>SUM($G$351:$G$373)</f>
        <v>0</v>
      </c>
      <c r="H375" s="38">
        <f>SUM($H$351:$H$373)</f>
        <v>0</v>
      </c>
      <c r="I375" s="46">
        <f>SUM($I$351:$I$373)</f>
        <v>0</v>
      </c>
    </row>
    <row r="377" spans="1:13" ht="21" customHeight="1">
      <c r="A377" s="1" t="s">
        <v>182</v>
      </c>
    </row>
    <row r="379" spans="1:13">
      <c r="B379" s="15" t="s">
        <v>289</v>
      </c>
      <c r="C379" s="15" t="s">
        <v>290</v>
      </c>
      <c r="D379" s="15" t="s">
        <v>291</v>
      </c>
      <c r="E379" s="15" t="s">
        <v>292</v>
      </c>
      <c r="F379" s="15" t="s">
        <v>293</v>
      </c>
      <c r="G379" s="15" t="s">
        <v>294</v>
      </c>
      <c r="H379" s="15" t="s">
        <v>1648</v>
      </c>
      <c r="I379" s="15" t="s">
        <v>1649</v>
      </c>
    </row>
    <row r="380" spans="1:13">
      <c r="A380" s="4" t="s">
        <v>182</v>
      </c>
      <c r="B380" s="44">
        <f>'Loads'!B$210</f>
        <v>0</v>
      </c>
      <c r="C380" s="44">
        <f>'Loads'!C$210</f>
        <v>0</v>
      </c>
      <c r="D380" s="44">
        <f>'Loads'!D$210</f>
        <v>0</v>
      </c>
      <c r="E380" s="44">
        <f>'Loads'!E$210</f>
        <v>0</v>
      </c>
      <c r="F380" s="44">
        <f>'Loads'!F$210</f>
        <v>0</v>
      </c>
      <c r="G380" s="44">
        <f>'Loads'!G$210</f>
        <v>0</v>
      </c>
      <c r="H380" s="44">
        <f>'Multi'!B$130</f>
        <v>0</v>
      </c>
      <c r="I380" s="38">
        <f>IF(E380,H380/E380,"")</f>
        <v>0</v>
      </c>
      <c r="J380" s="17"/>
    </row>
    <row r="382" spans="1:13">
      <c r="B382" s="15" t="s">
        <v>1481</v>
      </c>
      <c r="C382" s="15" t="s">
        <v>1482</v>
      </c>
      <c r="D382" s="15" t="s">
        <v>1483</v>
      </c>
      <c r="E382" s="15" t="s">
        <v>1484</v>
      </c>
      <c r="F382" s="15" t="s">
        <v>1485</v>
      </c>
      <c r="G382" s="15" t="s">
        <v>1096</v>
      </c>
      <c r="H382" s="15" t="s">
        <v>1668</v>
      </c>
      <c r="I382" s="15" t="s">
        <v>1650</v>
      </c>
      <c r="J382" s="15" t="s">
        <v>1620</v>
      </c>
      <c r="K382" s="15" t="s">
        <v>1651</v>
      </c>
      <c r="L382" s="15" t="s">
        <v>1669</v>
      </c>
    </row>
    <row r="383" spans="1:13">
      <c r="A383" s="4" t="s">
        <v>453</v>
      </c>
      <c r="B383" s="39">
        <f>'Standing'!$C$90</f>
        <v>0</v>
      </c>
      <c r="C383" s="39">
        <f>'Standing'!$C$113</f>
        <v>0</v>
      </c>
      <c r="D383" s="39">
        <f>'Standing'!$C$127</f>
        <v>0</v>
      </c>
      <c r="E383" s="10"/>
      <c r="F383" s="48">
        <f>'Standing'!$C$36</f>
        <v>0</v>
      </c>
      <c r="G383" s="39">
        <f>'Reactive'!$C$33</f>
        <v>0</v>
      </c>
      <c r="H383" s="38">
        <f>IF(H$380&lt;&gt;0,(($B383*B$380+$C383*C$380+$D383*D$380+$G383*G$380))/H$380,0)</f>
        <v>0</v>
      </c>
      <c r="I383" s="21">
        <f>0.01*'Input'!$F$58*(E383*$E$380+F383*$F$380)+10*(B383*$B$380+C383*$C$380+D383*$D$380+G383*$G$380)</f>
        <v>0</v>
      </c>
      <c r="J383" s="38">
        <f>IF($H$380&lt;&gt;0,0.1*I383/$H$380,"")</f>
        <v>0</v>
      </c>
      <c r="K383" s="46">
        <f>IF($E$380&lt;&gt;0,I383/$E$380,"")</f>
        <v>0</v>
      </c>
      <c r="L383" s="46">
        <f>IF($F$380&lt;&gt;0,I383/$F$380*100/'Input'!$F$58,"")</f>
        <v>0</v>
      </c>
      <c r="M383" s="17"/>
    </row>
    <row r="384" spans="1:13">
      <c r="A384" s="4" t="s">
        <v>454</v>
      </c>
      <c r="B384" s="39">
        <f>'Standing'!$D$90</f>
        <v>0</v>
      </c>
      <c r="C384" s="39">
        <f>'Standing'!$D$113</f>
        <v>0</v>
      </c>
      <c r="D384" s="39">
        <f>'Standing'!$D$127</f>
        <v>0</v>
      </c>
      <c r="E384" s="10"/>
      <c r="F384" s="48">
        <f>'Standing'!$D$36</f>
        <v>0</v>
      </c>
      <c r="G384" s="39">
        <f>'Reactive'!$D$33</f>
        <v>0</v>
      </c>
      <c r="H384" s="38">
        <f>IF(H$380&lt;&gt;0,(($B384*B$380+$C384*C$380+$D384*D$380+$G384*G$380))/H$380,0)</f>
        <v>0</v>
      </c>
      <c r="I384" s="21">
        <f>0.01*'Input'!$F$58*(E384*$E$380+F384*$F$380)+10*(B384*$B$380+C384*$C$380+D384*$D$380+G384*$G$380)</f>
        <v>0</v>
      </c>
      <c r="J384" s="38">
        <f>IF($H$380&lt;&gt;0,0.1*I384/$H$380,"")</f>
        <v>0</v>
      </c>
      <c r="K384" s="46">
        <f>IF($E$380&lt;&gt;0,I384/$E$380,"")</f>
        <v>0</v>
      </c>
      <c r="L384" s="46">
        <f>IF($F$380&lt;&gt;0,I384/$F$380*100/'Input'!$F$58,"")</f>
        <v>0</v>
      </c>
      <c r="M384" s="17"/>
    </row>
    <row r="385" spans="1:13">
      <c r="A385" s="4" t="s">
        <v>455</v>
      </c>
      <c r="B385" s="39">
        <f>'Standing'!$E$90</f>
        <v>0</v>
      </c>
      <c r="C385" s="39">
        <f>'Standing'!$E$113</f>
        <v>0</v>
      </c>
      <c r="D385" s="39">
        <f>'Standing'!$E$127</f>
        <v>0</v>
      </c>
      <c r="E385" s="10"/>
      <c r="F385" s="48">
        <f>'Standing'!$E$36</f>
        <v>0</v>
      </c>
      <c r="G385" s="39">
        <f>'Reactive'!$E$33</f>
        <v>0</v>
      </c>
      <c r="H385" s="38">
        <f>IF(H$380&lt;&gt;0,(($B385*B$380+$C385*C$380+$D385*D$380+$G385*G$380))/H$380,0)</f>
        <v>0</v>
      </c>
      <c r="I385" s="21">
        <f>0.01*'Input'!$F$58*(E385*$E$380+F385*$F$380)+10*(B385*$B$380+C385*$C$380+D385*$D$380+G385*$G$380)</f>
        <v>0</v>
      </c>
      <c r="J385" s="38">
        <f>IF($H$380&lt;&gt;0,0.1*I385/$H$380,"")</f>
        <v>0</v>
      </c>
      <c r="K385" s="46">
        <f>IF($E$380&lt;&gt;0,I385/$E$380,"")</f>
        <v>0</v>
      </c>
      <c r="L385" s="46">
        <f>IF($F$380&lt;&gt;0,I385/$F$380*100/'Input'!$F$58,"")</f>
        <v>0</v>
      </c>
      <c r="M385" s="17"/>
    </row>
    <row r="386" spans="1:13">
      <c r="A386" s="4" t="s">
        <v>456</v>
      </c>
      <c r="B386" s="39">
        <f>'Standing'!$F$90</f>
        <v>0</v>
      </c>
      <c r="C386" s="39">
        <f>'Standing'!$F$113</f>
        <v>0</v>
      </c>
      <c r="D386" s="39">
        <f>'Standing'!$F$127</f>
        <v>0</v>
      </c>
      <c r="E386" s="10"/>
      <c r="F386" s="48">
        <f>'Standing'!$F$36</f>
        <v>0</v>
      </c>
      <c r="G386" s="39">
        <f>'Reactive'!$F$33</f>
        <v>0</v>
      </c>
      <c r="H386" s="38">
        <f>IF(H$380&lt;&gt;0,(($B386*B$380+$C386*C$380+$D386*D$380+$G386*G$380))/H$380,0)</f>
        <v>0</v>
      </c>
      <c r="I386" s="21">
        <f>0.01*'Input'!$F$58*(E386*$E$380+F386*$F$380)+10*(B386*$B$380+C386*$C$380+D386*$D$380+G386*$G$380)</f>
        <v>0</v>
      </c>
      <c r="J386" s="38">
        <f>IF($H$380&lt;&gt;0,0.1*I386/$H$380,"")</f>
        <v>0</v>
      </c>
      <c r="K386" s="46">
        <f>IF($E$380&lt;&gt;0,I386/$E$380,"")</f>
        <v>0</v>
      </c>
      <c r="L386" s="46">
        <f>IF($F$380&lt;&gt;0,I386/$F$380*100/'Input'!$F$58,"")</f>
        <v>0</v>
      </c>
      <c r="M386" s="17"/>
    </row>
    <row r="387" spans="1:13">
      <c r="A387" s="4" t="s">
        <v>457</v>
      </c>
      <c r="B387" s="39">
        <f>'Standing'!$G$90</f>
        <v>0</v>
      </c>
      <c r="C387" s="39">
        <f>'Standing'!$G$113</f>
        <v>0</v>
      </c>
      <c r="D387" s="39">
        <f>'Standing'!$G$127</f>
        <v>0</v>
      </c>
      <c r="E387" s="10"/>
      <c r="F387" s="48">
        <f>'Standing'!$G$36</f>
        <v>0</v>
      </c>
      <c r="G387" s="39">
        <f>'Reactive'!$G$33</f>
        <v>0</v>
      </c>
      <c r="H387" s="38">
        <f>IF(H$380&lt;&gt;0,(($B387*B$380+$C387*C$380+$D387*D$380+$G387*G$380))/H$380,0)</f>
        <v>0</v>
      </c>
      <c r="I387" s="21">
        <f>0.01*'Input'!$F$58*(E387*$E$380+F387*$F$380)+10*(B387*$B$380+C387*$C$380+D387*$D$380+G387*$G$380)</f>
        <v>0</v>
      </c>
      <c r="J387" s="38">
        <f>IF($H$380&lt;&gt;0,0.1*I387/$H$380,"")</f>
        <v>0</v>
      </c>
      <c r="K387" s="46">
        <f>IF($E$380&lt;&gt;0,I387/$E$380,"")</f>
        <v>0</v>
      </c>
      <c r="L387" s="46">
        <f>IF($F$380&lt;&gt;0,I387/$F$380*100/'Input'!$F$58,"")</f>
        <v>0</v>
      </c>
      <c r="M387" s="17"/>
    </row>
    <row r="388" spans="1:13">
      <c r="A388" s="4" t="s">
        <v>458</v>
      </c>
      <c r="B388" s="39">
        <f>'Standing'!$H$90</f>
        <v>0</v>
      </c>
      <c r="C388" s="39">
        <f>'Standing'!$H$113</f>
        <v>0</v>
      </c>
      <c r="D388" s="39">
        <f>'Standing'!$H$127</f>
        <v>0</v>
      </c>
      <c r="E388" s="10"/>
      <c r="F388" s="48">
        <f>'Standing'!$H$36</f>
        <v>0</v>
      </c>
      <c r="G388" s="39">
        <f>'Reactive'!$H$33</f>
        <v>0</v>
      </c>
      <c r="H388" s="38">
        <f>IF(H$380&lt;&gt;0,(($B388*B$380+$C388*C$380+$D388*D$380+$G388*G$380))/H$380,0)</f>
        <v>0</v>
      </c>
      <c r="I388" s="21">
        <f>0.01*'Input'!$F$58*(E388*$E$380+F388*$F$380)+10*(B388*$B$380+C388*$C$380+D388*$D$380+G388*$G$380)</f>
        <v>0</v>
      </c>
      <c r="J388" s="38">
        <f>IF($H$380&lt;&gt;0,0.1*I388/$H$380,"")</f>
        <v>0</v>
      </c>
      <c r="K388" s="46">
        <f>IF($E$380&lt;&gt;0,I388/$E$380,"")</f>
        <v>0</v>
      </c>
      <c r="L388" s="46">
        <f>IF($F$380&lt;&gt;0,I388/$F$380*100/'Input'!$F$58,"")</f>
        <v>0</v>
      </c>
      <c r="M388" s="17"/>
    </row>
    <row r="389" spans="1:13">
      <c r="A389" s="4" t="s">
        <v>459</v>
      </c>
      <c r="B389" s="39">
        <f>'Standing'!$I$90</f>
        <v>0</v>
      </c>
      <c r="C389" s="39">
        <f>'Standing'!$I$113</f>
        <v>0</v>
      </c>
      <c r="D389" s="39">
        <f>'Standing'!$I$127</f>
        <v>0</v>
      </c>
      <c r="E389" s="10"/>
      <c r="F389" s="48">
        <f>'Standing'!$I$36</f>
        <v>0</v>
      </c>
      <c r="G389" s="39">
        <f>'Reactive'!$I$33</f>
        <v>0</v>
      </c>
      <c r="H389" s="38">
        <f>IF(H$380&lt;&gt;0,(($B389*B$380+$C389*C$380+$D389*D$380+$G389*G$380))/H$380,0)</f>
        <v>0</v>
      </c>
      <c r="I389" s="21">
        <f>0.01*'Input'!$F$58*(E389*$E$380+F389*$F$380)+10*(B389*$B$380+C389*$C$380+D389*$D$380+G389*$G$380)</f>
        <v>0</v>
      </c>
      <c r="J389" s="38">
        <f>IF($H$380&lt;&gt;0,0.1*I389/$H$380,"")</f>
        <v>0</v>
      </c>
      <c r="K389" s="46">
        <f>IF($E$380&lt;&gt;0,I389/$E$380,"")</f>
        <v>0</v>
      </c>
      <c r="L389" s="46">
        <f>IF($F$380&lt;&gt;0,I389/$F$380*100/'Input'!$F$58,"")</f>
        <v>0</v>
      </c>
      <c r="M389" s="17"/>
    </row>
    <row r="390" spans="1:13">
      <c r="A390" s="4" t="s">
        <v>460</v>
      </c>
      <c r="B390" s="39">
        <f>'Standing'!$J$90</f>
        <v>0</v>
      </c>
      <c r="C390" s="39">
        <f>'Standing'!$J$113</f>
        <v>0</v>
      </c>
      <c r="D390" s="39">
        <f>'Standing'!$J$127</f>
        <v>0</v>
      </c>
      <c r="E390" s="10"/>
      <c r="F390" s="48">
        <f>'Standing'!$J$36</f>
        <v>0</v>
      </c>
      <c r="G390" s="39">
        <f>'Reactive'!$J$33</f>
        <v>0</v>
      </c>
      <c r="H390" s="38">
        <f>IF(H$380&lt;&gt;0,(($B390*B$380+$C390*C$380+$D390*D$380+$G390*G$380))/H$380,0)</f>
        <v>0</v>
      </c>
      <c r="I390" s="21">
        <f>0.01*'Input'!$F$58*(E390*$E$380+F390*$F$380)+10*(B390*$B$380+C390*$C$380+D390*$D$380+G390*$G$380)</f>
        <v>0</v>
      </c>
      <c r="J390" s="38">
        <f>IF($H$380&lt;&gt;0,0.1*I390/$H$380,"")</f>
        <v>0</v>
      </c>
      <c r="K390" s="46">
        <f>IF($E$380&lt;&gt;0,I390/$E$380,"")</f>
        <v>0</v>
      </c>
      <c r="L390" s="46">
        <f>IF($F$380&lt;&gt;0,I390/$F$380*100/'Input'!$F$58,"")</f>
        <v>0</v>
      </c>
      <c r="M390" s="17"/>
    </row>
    <row r="391" spans="1:13">
      <c r="A391" s="4" t="s">
        <v>1652</v>
      </c>
      <c r="B391" s="10"/>
      <c r="C391" s="10"/>
      <c r="D391" s="10"/>
      <c r="E391" s="48">
        <f>'SM'!$B$117</f>
        <v>0</v>
      </c>
      <c r="F391" s="10"/>
      <c r="G391" s="10"/>
      <c r="H391" s="38">
        <f>IF(H$380&lt;&gt;0,(($B391*B$380+$C391*C$380+$D391*D$380+$G391*G$380))/H$380,0)</f>
        <v>0</v>
      </c>
      <c r="I391" s="21">
        <f>0.01*'Input'!$F$58*(E391*$E$380+F391*$F$380)+10*(B391*$B$380+C391*$C$380+D391*$D$380+G391*$G$380)</f>
        <v>0</v>
      </c>
      <c r="J391" s="38">
        <f>IF($H$380&lt;&gt;0,0.1*I391/$H$380,"")</f>
        <v>0</v>
      </c>
      <c r="K391" s="46">
        <f>IF($E$380&lt;&gt;0,I391/$E$380,"")</f>
        <v>0</v>
      </c>
      <c r="L391" s="46">
        <f>IF($F$380&lt;&gt;0,I391/$F$380*100/'Input'!$F$58,"")</f>
        <v>0</v>
      </c>
      <c r="M391" s="17"/>
    </row>
    <row r="392" spans="1:13">
      <c r="A392" s="4" t="s">
        <v>1653</v>
      </c>
      <c r="B392" s="10"/>
      <c r="C392" s="10"/>
      <c r="D392" s="10"/>
      <c r="E392" s="48">
        <f>'SM'!$C$117</f>
        <v>0</v>
      </c>
      <c r="F392" s="10"/>
      <c r="G392" s="10"/>
      <c r="H392" s="38">
        <f>IF(H$380&lt;&gt;0,(($B392*B$380+$C392*C$380+$D392*D$380+$G392*G$380))/H$380,0)</f>
        <v>0</v>
      </c>
      <c r="I392" s="21">
        <f>0.01*'Input'!$F$58*(E392*$E$380+F392*$F$380)+10*(B392*$B$380+C392*$C$380+D392*$D$380+G392*$G$380)</f>
        <v>0</v>
      </c>
      <c r="J392" s="38">
        <f>IF($H$380&lt;&gt;0,0.1*I392/$H$380,"")</f>
        <v>0</v>
      </c>
      <c r="K392" s="46">
        <f>IF($E$380&lt;&gt;0,I392/$E$380,"")</f>
        <v>0</v>
      </c>
      <c r="L392" s="46">
        <f>IF($F$380&lt;&gt;0,I392/$F$380*100/'Input'!$F$58,"")</f>
        <v>0</v>
      </c>
      <c r="M392" s="17"/>
    </row>
    <row r="393" spans="1:13">
      <c r="A393" s="4" t="s">
        <v>1654</v>
      </c>
      <c r="B393" s="39">
        <f>'Standing'!$K$90</f>
        <v>0</v>
      </c>
      <c r="C393" s="39">
        <f>'Standing'!$K$113</f>
        <v>0</v>
      </c>
      <c r="D393" s="39">
        <f>'Standing'!$K$127</f>
        <v>0</v>
      </c>
      <c r="E393" s="10"/>
      <c r="F393" s="48">
        <f>'Standing'!$K$36</f>
        <v>0</v>
      </c>
      <c r="G393" s="39">
        <f>'Reactive'!$K$33</f>
        <v>0</v>
      </c>
      <c r="H393" s="38">
        <f>IF(H$380&lt;&gt;0,(($B393*B$380+$C393*C$380+$D393*D$380+$G393*G$380))/H$380,0)</f>
        <v>0</v>
      </c>
      <c r="I393" s="21">
        <f>0.01*'Input'!$F$58*(E393*$E$380+F393*$F$380)+10*(B393*$B$380+C393*$C$380+D393*$D$380+G393*$G$380)</f>
        <v>0</v>
      </c>
      <c r="J393" s="38">
        <f>IF($H$380&lt;&gt;0,0.1*I393/$H$380,"")</f>
        <v>0</v>
      </c>
      <c r="K393" s="46">
        <f>IF($E$380&lt;&gt;0,I393/$E$380,"")</f>
        <v>0</v>
      </c>
      <c r="L393" s="46">
        <f>IF($F$380&lt;&gt;0,I393/$F$380*100/'Input'!$F$58,"")</f>
        <v>0</v>
      </c>
      <c r="M393" s="17"/>
    </row>
    <row r="394" spans="1:13">
      <c r="A394" s="4" t="s">
        <v>1655</v>
      </c>
      <c r="B394" s="39">
        <f>'Standing'!$L$90</f>
        <v>0</v>
      </c>
      <c r="C394" s="39">
        <f>'Standing'!$L$113</f>
        <v>0</v>
      </c>
      <c r="D394" s="39">
        <f>'Standing'!$L$127</f>
        <v>0</v>
      </c>
      <c r="E394" s="10"/>
      <c r="F394" s="48">
        <f>'Standing'!$L$36</f>
        <v>0</v>
      </c>
      <c r="G394" s="39">
        <f>'Reactive'!$L$33</f>
        <v>0</v>
      </c>
      <c r="H394" s="38">
        <f>IF(H$380&lt;&gt;0,(($B394*B$380+$C394*C$380+$D394*D$380+$G394*G$380))/H$380,0)</f>
        <v>0</v>
      </c>
      <c r="I394" s="21">
        <f>0.01*'Input'!$F$58*(E394*$E$380+F394*$F$380)+10*(B394*$B$380+C394*$C$380+D394*$D$380+G394*$G$380)</f>
        <v>0</v>
      </c>
      <c r="J394" s="38">
        <f>IF($H$380&lt;&gt;0,0.1*I394/$H$380,"")</f>
        <v>0</v>
      </c>
      <c r="K394" s="46">
        <f>IF($E$380&lt;&gt;0,I394/$E$380,"")</f>
        <v>0</v>
      </c>
      <c r="L394" s="46">
        <f>IF($F$380&lt;&gt;0,I394/$F$380*100/'Input'!$F$58,"")</f>
        <v>0</v>
      </c>
      <c r="M394" s="17"/>
    </row>
    <row r="395" spans="1:13">
      <c r="A395" s="4" t="s">
        <v>1656</v>
      </c>
      <c r="B395" s="39">
        <f>'Standing'!$M$90</f>
        <v>0</v>
      </c>
      <c r="C395" s="39">
        <f>'Standing'!$M$113</f>
        <v>0</v>
      </c>
      <c r="D395" s="39">
        <f>'Standing'!$M$127</f>
        <v>0</v>
      </c>
      <c r="E395" s="10"/>
      <c r="F395" s="48">
        <f>'Standing'!$M$36</f>
        <v>0</v>
      </c>
      <c r="G395" s="39">
        <f>'Reactive'!$M$33</f>
        <v>0</v>
      </c>
      <c r="H395" s="38">
        <f>IF(H$380&lt;&gt;0,(($B395*B$380+$C395*C$380+$D395*D$380+$G395*G$380))/H$380,0)</f>
        <v>0</v>
      </c>
      <c r="I395" s="21">
        <f>0.01*'Input'!$F$58*(E395*$E$380+F395*$F$380)+10*(B395*$B$380+C395*$C$380+D395*$D$380+G395*$G$380)</f>
        <v>0</v>
      </c>
      <c r="J395" s="38">
        <f>IF($H$380&lt;&gt;0,0.1*I395/$H$380,"")</f>
        <v>0</v>
      </c>
      <c r="K395" s="46">
        <f>IF($E$380&lt;&gt;0,I395/$E$380,"")</f>
        <v>0</v>
      </c>
      <c r="L395" s="46">
        <f>IF($F$380&lt;&gt;0,I395/$F$380*100/'Input'!$F$58,"")</f>
        <v>0</v>
      </c>
      <c r="M395" s="17"/>
    </row>
    <row r="396" spans="1:13">
      <c r="A396" s="4" t="s">
        <v>1657</v>
      </c>
      <c r="B396" s="39">
        <f>'Standing'!$N$90</f>
        <v>0</v>
      </c>
      <c r="C396" s="39">
        <f>'Standing'!$N$113</f>
        <v>0</v>
      </c>
      <c r="D396" s="39">
        <f>'Standing'!$N$127</f>
        <v>0</v>
      </c>
      <c r="E396" s="10"/>
      <c r="F396" s="48">
        <f>'Standing'!$N$36</f>
        <v>0</v>
      </c>
      <c r="G396" s="39">
        <f>'Reactive'!$N$33</f>
        <v>0</v>
      </c>
      <c r="H396" s="38">
        <f>IF(H$380&lt;&gt;0,(($B396*B$380+$C396*C$380+$D396*D$380+$G396*G$380))/H$380,0)</f>
        <v>0</v>
      </c>
      <c r="I396" s="21">
        <f>0.01*'Input'!$F$58*(E396*$E$380+F396*$F$380)+10*(B396*$B$380+C396*$C$380+D396*$D$380+G396*$G$380)</f>
        <v>0</v>
      </c>
      <c r="J396" s="38">
        <f>IF($H$380&lt;&gt;0,0.1*I396/$H$380,"")</f>
        <v>0</v>
      </c>
      <c r="K396" s="46">
        <f>IF($E$380&lt;&gt;0,I396/$E$380,"")</f>
        <v>0</v>
      </c>
      <c r="L396" s="46">
        <f>IF($F$380&lt;&gt;0,I396/$F$380*100/'Input'!$F$58,"")</f>
        <v>0</v>
      </c>
      <c r="M396" s="17"/>
    </row>
    <row r="397" spans="1:13">
      <c r="A397" s="4" t="s">
        <v>1658</v>
      </c>
      <c r="B397" s="39">
        <f>'Standing'!$O$90</f>
        <v>0</v>
      </c>
      <c r="C397" s="39">
        <f>'Standing'!$O$113</f>
        <v>0</v>
      </c>
      <c r="D397" s="39">
        <f>'Standing'!$O$127</f>
        <v>0</v>
      </c>
      <c r="E397" s="10"/>
      <c r="F397" s="48">
        <f>'Standing'!$O$36</f>
        <v>0</v>
      </c>
      <c r="G397" s="39">
        <f>'Reactive'!$O$33</f>
        <v>0</v>
      </c>
      <c r="H397" s="38">
        <f>IF(H$380&lt;&gt;0,(($B397*B$380+$C397*C$380+$D397*D$380+$G397*G$380))/H$380,0)</f>
        <v>0</v>
      </c>
      <c r="I397" s="21">
        <f>0.01*'Input'!$F$58*(E397*$E$380+F397*$F$380)+10*(B397*$B$380+C397*$C$380+D397*$D$380+G397*$G$380)</f>
        <v>0</v>
      </c>
      <c r="J397" s="38">
        <f>IF($H$380&lt;&gt;0,0.1*I397/$H$380,"")</f>
        <v>0</v>
      </c>
      <c r="K397" s="46">
        <f>IF($E$380&lt;&gt;0,I397/$E$380,"")</f>
        <v>0</v>
      </c>
      <c r="L397" s="46">
        <f>IF($F$380&lt;&gt;0,I397/$F$380*100/'Input'!$F$58,"")</f>
        <v>0</v>
      </c>
      <c r="M397" s="17"/>
    </row>
    <row r="398" spans="1:13">
      <c r="A398" s="4" t="s">
        <v>1659</v>
      </c>
      <c r="B398" s="39">
        <f>'Standing'!$P$90</f>
        <v>0</v>
      </c>
      <c r="C398" s="39">
        <f>'Standing'!$P$113</f>
        <v>0</v>
      </c>
      <c r="D398" s="39">
        <f>'Standing'!$P$127</f>
        <v>0</v>
      </c>
      <c r="E398" s="10"/>
      <c r="F398" s="48">
        <f>'Standing'!$P$36</f>
        <v>0</v>
      </c>
      <c r="G398" s="39">
        <f>'Reactive'!$P$33</f>
        <v>0</v>
      </c>
      <c r="H398" s="38">
        <f>IF(H$380&lt;&gt;0,(($B398*B$380+$C398*C$380+$D398*D$380+$G398*G$380))/H$380,0)</f>
        <v>0</v>
      </c>
      <c r="I398" s="21">
        <f>0.01*'Input'!$F$58*(E398*$E$380+F398*$F$380)+10*(B398*$B$380+C398*$C$380+D398*$D$380+G398*$G$380)</f>
        <v>0</v>
      </c>
      <c r="J398" s="38">
        <f>IF($H$380&lt;&gt;0,0.1*I398/$H$380,"")</f>
        <v>0</v>
      </c>
      <c r="K398" s="46">
        <f>IF($E$380&lt;&gt;0,I398/$E$380,"")</f>
        <v>0</v>
      </c>
      <c r="L398" s="46">
        <f>IF($F$380&lt;&gt;0,I398/$F$380*100/'Input'!$F$58,"")</f>
        <v>0</v>
      </c>
      <c r="M398" s="17"/>
    </row>
    <row r="399" spans="1:13">
      <c r="A399" s="4" t="s">
        <v>1660</v>
      </c>
      <c r="B399" s="39">
        <f>'Standing'!$Q$90</f>
        <v>0</v>
      </c>
      <c r="C399" s="39">
        <f>'Standing'!$Q$113</f>
        <v>0</v>
      </c>
      <c r="D399" s="39">
        <f>'Standing'!$Q$127</f>
        <v>0</v>
      </c>
      <c r="E399" s="10"/>
      <c r="F399" s="48">
        <f>'Standing'!$Q$36</f>
        <v>0</v>
      </c>
      <c r="G399" s="39">
        <f>'Reactive'!$Q$33</f>
        <v>0</v>
      </c>
      <c r="H399" s="38">
        <f>IF(H$380&lt;&gt;0,(($B399*B$380+$C399*C$380+$D399*D$380+$G399*G$380))/H$380,0)</f>
        <v>0</v>
      </c>
      <c r="I399" s="21">
        <f>0.01*'Input'!$F$58*(E399*$E$380+F399*$F$380)+10*(B399*$B$380+C399*$C$380+D399*$D$380+G399*$G$380)</f>
        <v>0</v>
      </c>
      <c r="J399" s="38">
        <f>IF($H$380&lt;&gt;0,0.1*I399/$H$380,"")</f>
        <v>0</v>
      </c>
      <c r="K399" s="46">
        <f>IF($E$380&lt;&gt;0,I399/$E$380,"")</f>
        <v>0</v>
      </c>
      <c r="L399" s="46">
        <f>IF($F$380&lt;&gt;0,I399/$F$380*100/'Input'!$F$58,"")</f>
        <v>0</v>
      </c>
      <c r="M399" s="17"/>
    </row>
    <row r="400" spans="1:13">
      <c r="A400" s="4" t="s">
        <v>1661</v>
      </c>
      <c r="B400" s="39">
        <f>'Standing'!$R$90</f>
        <v>0</v>
      </c>
      <c r="C400" s="39">
        <f>'Standing'!$R$113</f>
        <v>0</v>
      </c>
      <c r="D400" s="39">
        <f>'Standing'!$R$127</f>
        <v>0</v>
      </c>
      <c r="E400" s="10"/>
      <c r="F400" s="48">
        <f>'Standing'!$R$36</f>
        <v>0</v>
      </c>
      <c r="G400" s="39">
        <f>'Reactive'!$R$33</f>
        <v>0</v>
      </c>
      <c r="H400" s="38">
        <f>IF(H$380&lt;&gt;0,(($B400*B$380+$C400*C$380+$D400*D$380+$G400*G$380))/H$380,0)</f>
        <v>0</v>
      </c>
      <c r="I400" s="21">
        <f>0.01*'Input'!$F$58*(E400*$E$380+F400*$F$380)+10*(B400*$B$380+C400*$C$380+D400*$D$380+G400*$G$380)</f>
        <v>0</v>
      </c>
      <c r="J400" s="38">
        <f>IF($H$380&lt;&gt;0,0.1*I400/$H$380,"")</f>
        <v>0</v>
      </c>
      <c r="K400" s="46">
        <f>IF($E$380&lt;&gt;0,I400/$E$380,"")</f>
        <v>0</v>
      </c>
      <c r="L400" s="46">
        <f>IF($F$380&lt;&gt;0,I400/$F$380*100/'Input'!$F$58,"")</f>
        <v>0</v>
      </c>
      <c r="M400" s="17"/>
    </row>
    <row r="401" spans="1:13">
      <c r="A401" s="4" t="s">
        <v>1662</v>
      </c>
      <c r="B401" s="39">
        <f>'Standing'!$S$90</f>
        <v>0</v>
      </c>
      <c r="C401" s="39">
        <f>'Standing'!$S$113</f>
        <v>0</v>
      </c>
      <c r="D401" s="39">
        <f>'Standing'!$S$127</f>
        <v>0</v>
      </c>
      <c r="E401" s="10"/>
      <c r="F401" s="48">
        <f>'Standing'!$S$36</f>
        <v>0</v>
      </c>
      <c r="G401" s="39">
        <f>'Reactive'!$S$33</f>
        <v>0</v>
      </c>
      <c r="H401" s="38">
        <f>IF(H$380&lt;&gt;0,(($B401*B$380+$C401*C$380+$D401*D$380+$G401*G$380))/H$380,0)</f>
        <v>0</v>
      </c>
      <c r="I401" s="21">
        <f>0.01*'Input'!$F$58*(E401*$E$380+F401*$F$380)+10*(B401*$B$380+C401*$C$380+D401*$D$380+G401*$G$380)</f>
        <v>0</v>
      </c>
      <c r="J401" s="38">
        <f>IF($H$380&lt;&gt;0,0.1*I401/$H$380,"")</f>
        <v>0</v>
      </c>
      <c r="K401" s="46">
        <f>IF($E$380&lt;&gt;0,I401/$E$380,"")</f>
        <v>0</v>
      </c>
      <c r="L401" s="46">
        <f>IF($F$380&lt;&gt;0,I401/$F$380*100/'Input'!$F$58,"")</f>
        <v>0</v>
      </c>
      <c r="M401" s="17"/>
    </row>
    <row r="402" spans="1:13">
      <c r="A402" s="4" t="s">
        <v>1663</v>
      </c>
      <c r="B402" s="10"/>
      <c r="C402" s="10"/>
      <c r="D402" s="10"/>
      <c r="E402" s="48">
        <f>'Otex'!$B$132</f>
        <v>0</v>
      </c>
      <c r="F402" s="10"/>
      <c r="G402" s="10"/>
      <c r="H402" s="38">
        <f>IF(H$380&lt;&gt;0,(($B402*B$380+$C402*C$380+$D402*D$380+$G402*G$380))/H$380,0)</f>
        <v>0</v>
      </c>
      <c r="I402" s="21">
        <f>0.01*'Input'!$F$58*(E402*$E$380+F402*$F$380)+10*(B402*$B$380+C402*$C$380+D402*$D$380+G402*$G$380)</f>
        <v>0</v>
      </c>
      <c r="J402" s="38">
        <f>IF($H$380&lt;&gt;0,0.1*I402/$H$380,"")</f>
        <v>0</v>
      </c>
      <c r="K402" s="46">
        <f>IF($E$380&lt;&gt;0,I402/$E$380,"")</f>
        <v>0</v>
      </c>
      <c r="L402" s="46">
        <f>IF($F$380&lt;&gt;0,I402/$F$380*100/'Input'!$F$58,"")</f>
        <v>0</v>
      </c>
      <c r="M402" s="17"/>
    </row>
    <row r="403" spans="1:13">
      <c r="A403" s="4" t="s">
        <v>1664</v>
      </c>
      <c r="B403" s="10"/>
      <c r="C403" s="10"/>
      <c r="D403" s="10"/>
      <c r="E403" s="48">
        <f>'Otex'!$C$132</f>
        <v>0</v>
      </c>
      <c r="F403" s="10"/>
      <c r="G403" s="10"/>
      <c r="H403" s="38">
        <f>IF(H$380&lt;&gt;0,(($B403*B$380+$C403*C$380+$D403*D$380+$G403*G$380))/H$380,0)</f>
        <v>0</v>
      </c>
      <c r="I403" s="21">
        <f>0.01*'Input'!$F$58*(E403*$E$380+F403*$F$380)+10*(B403*$B$380+C403*$C$380+D403*$D$380+G403*$G$380)</f>
        <v>0</v>
      </c>
      <c r="J403" s="38">
        <f>IF($H$380&lt;&gt;0,0.1*I403/$H$380,"")</f>
        <v>0</v>
      </c>
      <c r="K403" s="46">
        <f>IF($E$380&lt;&gt;0,I403/$E$380,"")</f>
        <v>0</v>
      </c>
      <c r="L403" s="46">
        <f>IF($F$380&lt;&gt;0,I403/$F$380*100/'Input'!$F$58,"")</f>
        <v>0</v>
      </c>
      <c r="M403" s="17"/>
    </row>
    <row r="404" spans="1:13">
      <c r="A404" s="4" t="s">
        <v>1665</v>
      </c>
      <c r="B404" s="39">
        <f>'Scaler'!$B$427</f>
        <v>0</v>
      </c>
      <c r="C404" s="39">
        <f>'Scaler'!$C$427</f>
        <v>0</v>
      </c>
      <c r="D404" s="39">
        <f>'Scaler'!$D$427</f>
        <v>0</v>
      </c>
      <c r="E404" s="48">
        <f>'Scaler'!$E$427</f>
        <v>0</v>
      </c>
      <c r="F404" s="48">
        <f>'Scaler'!$F$427</f>
        <v>0</v>
      </c>
      <c r="G404" s="39">
        <f>'Scaler'!$G$427</f>
        <v>0</v>
      </c>
      <c r="H404" s="38">
        <f>IF(H$380&lt;&gt;0,(($B404*B$380+$C404*C$380+$D404*D$380+$G404*G$380))/H$380,0)</f>
        <v>0</v>
      </c>
      <c r="I404" s="21">
        <f>0.01*'Input'!$F$58*(E404*$E$380+F404*$F$380)+10*(B404*$B$380+C404*$C$380+D404*$D$380+G404*$G$380)</f>
        <v>0</v>
      </c>
      <c r="J404" s="38">
        <f>IF($H$380&lt;&gt;0,0.1*I404/$H$380,"")</f>
        <v>0</v>
      </c>
      <c r="K404" s="46">
        <f>IF($E$380&lt;&gt;0,I404/$E$380,"")</f>
        <v>0</v>
      </c>
      <c r="L404" s="46">
        <f>IF($F$380&lt;&gt;0,I404/$F$380*100/'Input'!$F$58,"")</f>
        <v>0</v>
      </c>
      <c r="M404" s="17"/>
    </row>
    <row r="405" spans="1:13">
      <c r="A405" s="4" t="s">
        <v>1666</v>
      </c>
      <c r="B405" s="39">
        <f>'Adjust'!$B$83</f>
        <v>0</v>
      </c>
      <c r="C405" s="39">
        <f>'Adjust'!$C$83</f>
        <v>0</v>
      </c>
      <c r="D405" s="39">
        <f>'Adjust'!$D$83</f>
        <v>0</v>
      </c>
      <c r="E405" s="48">
        <f>'Adjust'!$E$83</f>
        <v>0</v>
      </c>
      <c r="F405" s="48">
        <f>'Adjust'!$F$83</f>
        <v>0</v>
      </c>
      <c r="G405" s="39">
        <f>'Adjust'!$G$83</f>
        <v>0</v>
      </c>
      <c r="H405" s="38">
        <f>IF(H$380&lt;&gt;0,(($B405*B$380+$C405*C$380+$D405*D$380+$G405*G$380))/H$380,0)</f>
        <v>0</v>
      </c>
      <c r="I405" s="21">
        <f>0.01*'Input'!$F$58*(E405*$E$380+F405*$F$380)+10*(B405*$B$380+C405*$C$380+D405*$D$380+G405*$G$380)</f>
        <v>0</v>
      </c>
      <c r="J405" s="38">
        <f>IF($H$380&lt;&gt;0,0.1*I405/$H$380,"")</f>
        <v>0</v>
      </c>
      <c r="K405" s="46">
        <f>IF($E$380&lt;&gt;0,I405/$E$380,"")</f>
        <v>0</v>
      </c>
      <c r="L405" s="46">
        <f>IF($F$380&lt;&gt;0,I405/$F$380*100/'Input'!$F$58,"")</f>
        <v>0</v>
      </c>
      <c r="M405" s="17"/>
    </row>
    <row r="407" spans="1:13">
      <c r="A407" s="4" t="s">
        <v>1667</v>
      </c>
      <c r="B407" s="38">
        <f>SUM($B$383:$B$405)</f>
        <v>0</v>
      </c>
      <c r="C407" s="38">
        <f>SUM($C$383:$C$405)</f>
        <v>0</v>
      </c>
      <c r="D407" s="38">
        <f>SUM($D$383:$D$405)</f>
        <v>0</v>
      </c>
      <c r="E407" s="46">
        <f>SUM($E$383:$E$405)</f>
        <v>0</v>
      </c>
      <c r="F407" s="46">
        <f>SUM($F$383:$F$405)</f>
        <v>0</v>
      </c>
      <c r="G407" s="38">
        <f>SUM($G$383:$G$405)</f>
        <v>0</v>
      </c>
      <c r="H407" s="38">
        <f>SUM(H$383:H$405)</f>
        <v>0</v>
      </c>
      <c r="I407" s="21">
        <f>SUM($I$383:$I$405)</f>
        <v>0</v>
      </c>
      <c r="J407" s="38">
        <f>SUM($J$383:$J$405)</f>
        <v>0</v>
      </c>
      <c r="K407" s="46">
        <f>SUM($K$383:$K$405)</f>
        <v>0</v>
      </c>
      <c r="L407" s="46">
        <f>SUM($L$383:$L$405)</f>
        <v>0</v>
      </c>
    </row>
    <row r="409" spans="1:13" ht="21" customHeight="1">
      <c r="A409" s="1" t="s">
        <v>183</v>
      </c>
    </row>
    <row r="411" spans="1:13">
      <c r="B411" s="15" t="s">
        <v>289</v>
      </c>
      <c r="C411" s="15" t="s">
        <v>290</v>
      </c>
      <c r="D411" s="15" t="s">
        <v>291</v>
      </c>
      <c r="E411" s="15" t="s">
        <v>292</v>
      </c>
      <c r="F411" s="15" t="s">
        <v>293</v>
      </c>
      <c r="G411" s="15" t="s">
        <v>294</v>
      </c>
      <c r="H411" s="15" t="s">
        <v>1648</v>
      </c>
      <c r="I411" s="15" t="s">
        <v>1649</v>
      </c>
    </row>
    <row r="412" spans="1:13">
      <c r="A412" s="4" t="s">
        <v>183</v>
      </c>
      <c r="B412" s="44">
        <f>'Loads'!B$211</f>
        <v>0</v>
      </c>
      <c r="C412" s="44">
        <f>'Loads'!C$211</f>
        <v>0</v>
      </c>
      <c r="D412" s="44">
        <f>'Loads'!D$211</f>
        <v>0</v>
      </c>
      <c r="E412" s="44">
        <f>'Loads'!E$211</f>
        <v>0</v>
      </c>
      <c r="F412" s="44">
        <f>'Loads'!F$211</f>
        <v>0</v>
      </c>
      <c r="G412" s="44">
        <f>'Loads'!G$211</f>
        <v>0</v>
      </c>
      <c r="H412" s="44">
        <f>'Multi'!B$131</f>
        <v>0</v>
      </c>
      <c r="I412" s="38">
        <f>IF(E412,H412/E412,"")</f>
        <v>0</v>
      </c>
      <c r="J412" s="17"/>
    </row>
    <row r="414" spans="1:13">
      <c r="B414" s="15" t="s">
        <v>1481</v>
      </c>
      <c r="C414" s="15" t="s">
        <v>1482</v>
      </c>
      <c r="D414" s="15" t="s">
        <v>1483</v>
      </c>
      <c r="E414" s="15" t="s">
        <v>1484</v>
      </c>
      <c r="F414" s="15" t="s">
        <v>1485</v>
      </c>
      <c r="G414" s="15" t="s">
        <v>1096</v>
      </c>
      <c r="H414" s="15" t="s">
        <v>1668</v>
      </c>
      <c r="I414" s="15" t="s">
        <v>1650</v>
      </c>
      <c r="J414" s="15" t="s">
        <v>1620</v>
      </c>
      <c r="K414" s="15" t="s">
        <v>1651</v>
      </c>
      <c r="L414" s="15" t="s">
        <v>1669</v>
      </c>
    </row>
    <row r="415" spans="1:13">
      <c r="A415" s="4" t="s">
        <v>453</v>
      </c>
      <c r="B415" s="39">
        <f>'Standing'!$C$91</f>
        <v>0</v>
      </c>
      <c r="C415" s="39">
        <f>'Standing'!$C$114</f>
        <v>0</v>
      </c>
      <c r="D415" s="39">
        <f>'Standing'!$C$128</f>
        <v>0</v>
      </c>
      <c r="E415" s="10"/>
      <c r="F415" s="48">
        <f>'Standing'!$C$37</f>
        <v>0</v>
      </c>
      <c r="G415" s="39">
        <f>'Reactive'!$C$34</f>
        <v>0</v>
      </c>
      <c r="H415" s="38">
        <f>IF(H$412&lt;&gt;0,(($B415*B$412+$C415*C$412+$D415*D$412+$G415*G$412))/H$412,0)</f>
        <v>0</v>
      </c>
      <c r="I415" s="21">
        <f>0.01*'Input'!$F$58*(E415*$E$412+F415*$F$412)+10*(B415*$B$412+C415*$C$412+D415*$D$412+G415*$G$412)</f>
        <v>0</v>
      </c>
      <c r="J415" s="38">
        <f>IF($H$412&lt;&gt;0,0.1*I415/$H$412,"")</f>
        <v>0</v>
      </c>
      <c r="K415" s="46">
        <f>IF($E$412&lt;&gt;0,I415/$E$412,"")</f>
        <v>0</v>
      </c>
      <c r="L415" s="46">
        <f>IF($F$412&lt;&gt;0,I415/$F$412*100/'Input'!$F$58,"")</f>
        <v>0</v>
      </c>
      <c r="M415" s="17"/>
    </row>
    <row r="416" spans="1:13">
      <c r="A416" s="4" t="s">
        <v>454</v>
      </c>
      <c r="B416" s="39">
        <f>'Standing'!$D$91</f>
        <v>0</v>
      </c>
      <c r="C416" s="39">
        <f>'Standing'!$D$114</f>
        <v>0</v>
      </c>
      <c r="D416" s="39">
        <f>'Standing'!$D$128</f>
        <v>0</v>
      </c>
      <c r="E416" s="10"/>
      <c r="F416" s="48">
        <f>'Standing'!$D$37</f>
        <v>0</v>
      </c>
      <c r="G416" s="39">
        <f>'Reactive'!$D$34</f>
        <v>0</v>
      </c>
      <c r="H416" s="38">
        <f>IF(H$412&lt;&gt;0,(($B416*B$412+$C416*C$412+$D416*D$412+$G416*G$412))/H$412,0)</f>
        <v>0</v>
      </c>
      <c r="I416" s="21">
        <f>0.01*'Input'!$F$58*(E416*$E$412+F416*$F$412)+10*(B416*$B$412+C416*$C$412+D416*$D$412+G416*$G$412)</f>
        <v>0</v>
      </c>
      <c r="J416" s="38">
        <f>IF($H$412&lt;&gt;0,0.1*I416/$H$412,"")</f>
        <v>0</v>
      </c>
      <c r="K416" s="46">
        <f>IF($E$412&lt;&gt;0,I416/$E$412,"")</f>
        <v>0</v>
      </c>
      <c r="L416" s="46">
        <f>IF($F$412&lt;&gt;0,I416/$F$412*100/'Input'!$F$58,"")</f>
        <v>0</v>
      </c>
      <c r="M416" s="17"/>
    </row>
    <row r="417" spans="1:13">
      <c r="A417" s="4" t="s">
        <v>455</v>
      </c>
      <c r="B417" s="39">
        <f>'Standing'!$E$91</f>
        <v>0</v>
      </c>
      <c r="C417" s="39">
        <f>'Standing'!$E$114</f>
        <v>0</v>
      </c>
      <c r="D417" s="39">
        <f>'Standing'!$E$128</f>
        <v>0</v>
      </c>
      <c r="E417" s="10"/>
      <c r="F417" s="48">
        <f>'Standing'!$E$37</f>
        <v>0</v>
      </c>
      <c r="G417" s="39">
        <f>'Reactive'!$E$34</f>
        <v>0</v>
      </c>
      <c r="H417" s="38">
        <f>IF(H$412&lt;&gt;0,(($B417*B$412+$C417*C$412+$D417*D$412+$G417*G$412))/H$412,0)</f>
        <v>0</v>
      </c>
      <c r="I417" s="21">
        <f>0.01*'Input'!$F$58*(E417*$E$412+F417*$F$412)+10*(B417*$B$412+C417*$C$412+D417*$D$412+G417*$G$412)</f>
        <v>0</v>
      </c>
      <c r="J417" s="38">
        <f>IF($H$412&lt;&gt;0,0.1*I417/$H$412,"")</f>
        <v>0</v>
      </c>
      <c r="K417" s="46">
        <f>IF($E$412&lt;&gt;0,I417/$E$412,"")</f>
        <v>0</v>
      </c>
      <c r="L417" s="46">
        <f>IF($F$412&lt;&gt;0,I417/$F$412*100/'Input'!$F$58,"")</f>
        <v>0</v>
      </c>
      <c r="M417" s="17"/>
    </row>
    <row r="418" spans="1:13">
      <c r="A418" s="4" t="s">
        <v>456</v>
      </c>
      <c r="B418" s="39">
        <f>'Standing'!$F$91</f>
        <v>0</v>
      </c>
      <c r="C418" s="39">
        <f>'Standing'!$F$114</f>
        <v>0</v>
      </c>
      <c r="D418" s="39">
        <f>'Standing'!$F$128</f>
        <v>0</v>
      </c>
      <c r="E418" s="10"/>
      <c r="F418" s="48">
        <f>'Standing'!$F$37</f>
        <v>0</v>
      </c>
      <c r="G418" s="39">
        <f>'Reactive'!$F$34</f>
        <v>0</v>
      </c>
      <c r="H418" s="38">
        <f>IF(H$412&lt;&gt;0,(($B418*B$412+$C418*C$412+$D418*D$412+$G418*G$412))/H$412,0)</f>
        <v>0</v>
      </c>
      <c r="I418" s="21">
        <f>0.01*'Input'!$F$58*(E418*$E$412+F418*$F$412)+10*(B418*$B$412+C418*$C$412+D418*$D$412+G418*$G$412)</f>
        <v>0</v>
      </c>
      <c r="J418" s="38">
        <f>IF($H$412&lt;&gt;0,0.1*I418/$H$412,"")</f>
        <v>0</v>
      </c>
      <c r="K418" s="46">
        <f>IF($E$412&lt;&gt;0,I418/$E$412,"")</f>
        <v>0</v>
      </c>
      <c r="L418" s="46">
        <f>IF($F$412&lt;&gt;0,I418/$F$412*100/'Input'!$F$58,"")</f>
        <v>0</v>
      </c>
      <c r="M418" s="17"/>
    </row>
    <row r="419" spans="1:13">
      <c r="A419" s="4" t="s">
        <v>457</v>
      </c>
      <c r="B419" s="39">
        <f>'Standing'!$G$91</f>
        <v>0</v>
      </c>
      <c r="C419" s="39">
        <f>'Standing'!$G$114</f>
        <v>0</v>
      </c>
      <c r="D419" s="39">
        <f>'Standing'!$G$128</f>
        <v>0</v>
      </c>
      <c r="E419" s="10"/>
      <c r="F419" s="48">
        <f>'Standing'!$G$37</f>
        <v>0</v>
      </c>
      <c r="G419" s="39">
        <f>'Reactive'!$G$34</f>
        <v>0</v>
      </c>
      <c r="H419" s="38">
        <f>IF(H$412&lt;&gt;0,(($B419*B$412+$C419*C$412+$D419*D$412+$G419*G$412))/H$412,0)</f>
        <v>0</v>
      </c>
      <c r="I419" s="21">
        <f>0.01*'Input'!$F$58*(E419*$E$412+F419*$F$412)+10*(B419*$B$412+C419*$C$412+D419*$D$412+G419*$G$412)</f>
        <v>0</v>
      </c>
      <c r="J419" s="38">
        <f>IF($H$412&lt;&gt;0,0.1*I419/$H$412,"")</f>
        <v>0</v>
      </c>
      <c r="K419" s="46">
        <f>IF($E$412&lt;&gt;0,I419/$E$412,"")</f>
        <v>0</v>
      </c>
      <c r="L419" s="46">
        <f>IF($F$412&lt;&gt;0,I419/$F$412*100/'Input'!$F$58,"")</f>
        <v>0</v>
      </c>
      <c r="M419" s="17"/>
    </row>
    <row r="420" spans="1:13">
      <c r="A420" s="4" t="s">
        <v>458</v>
      </c>
      <c r="B420" s="39">
        <f>'Standing'!$H$91</f>
        <v>0</v>
      </c>
      <c r="C420" s="39">
        <f>'Standing'!$H$114</f>
        <v>0</v>
      </c>
      <c r="D420" s="39">
        <f>'Standing'!$H$128</f>
        <v>0</v>
      </c>
      <c r="E420" s="10"/>
      <c r="F420" s="48">
        <f>'Standing'!$H$37</f>
        <v>0</v>
      </c>
      <c r="G420" s="39">
        <f>'Reactive'!$H$34</f>
        <v>0</v>
      </c>
      <c r="H420" s="38">
        <f>IF(H$412&lt;&gt;0,(($B420*B$412+$C420*C$412+$D420*D$412+$G420*G$412))/H$412,0)</f>
        <v>0</v>
      </c>
      <c r="I420" s="21">
        <f>0.01*'Input'!$F$58*(E420*$E$412+F420*$F$412)+10*(B420*$B$412+C420*$C$412+D420*$D$412+G420*$G$412)</f>
        <v>0</v>
      </c>
      <c r="J420" s="38">
        <f>IF($H$412&lt;&gt;0,0.1*I420/$H$412,"")</f>
        <v>0</v>
      </c>
      <c r="K420" s="46">
        <f>IF($E$412&lt;&gt;0,I420/$E$412,"")</f>
        <v>0</v>
      </c>
      <c r="L420" s="46">
        <f>IF($F$412&lt;&gt;0,I420/$F$412*100/'Input'!$F$58,"")</f>
        <v>0</v>
      </c>
      <c r="M420" s="17"/>
    </row>
    <row r="421" spans="1:13">
      <c r="A421" s="4" t="s">
        <v>459</v>
      </c>
      <c r="B421" s="39">
        <f>'Standing'!$I$91</f>
        <v>0</v>
      </c>
      <c r="C421" s="39">
        <f>'Standing'!$I$114</f>
        <v>0</v>
      </c>
      <c r="D421" s="39">
        <f>'Standing'!$I$128</f>
        <v>0</v>
      </c>
      <c r="E421" s="10"/>
      <c r="F421" s="48">
        <f>'Standing'!$I$37</f>
        <v>0</v>
      </c>
      <c r="G421" s="39">
        <f>'Reactive'!$I$34</f>
        <v>0</v>
      </c>
      <c r="H421" s="38">
        <f>IF(H$412&lt;&gt;0,(($B421*B$412+$C421*C$412+$D421*D$412+$G421*G$412))/H$412,0)</f>
        <v>0</v>
      </c>
      <c r="I421" s="21">
        <f>0.01*'Input'!$F$58*(E421*$E$412+F421*$F$412)+10*(B421*$B$412+C421*$C$412+D421*$D$412+G421*$G$412)</f>
        <v>0</v>
      </c>
      <c r="J421" s="38">
        <f>IF($H$412&lt;&gt;0,0.1*I421/$H$412,"")</f>
        <v>0</v>
      </c>
      <c r="K421" s="46">
        <f>IF($E$412&lt;&gt;0,I421/$E$412,"")</f>
        <v>0</v>
      </c>
      <c r="L421" s="46">
        <f>IF($F$412&lt;&gt;0,I421/$F$412*100/'Input'!$F$58,"")</f>
        <v>0</v>
      </c>
      <c r="M421" s="17"/>
    </row>
    <row r="422" spans="1:13">
      <c r="A422" s="4" t="s">
        <v>460</v>
      </c>
      <c r="B422" s="39">
        <f>'Standing'!$J$91</f>
        <v>0</v>
      </c>
      <c r="C422" s="39">
        <f>'Standing'!$J$114</f>
        <v>0</v>
      </c>
      <c r="D422" s="39">
        <f>'Standing'!$J$128</f>
        <v>0</v>
      </c>
      <c r="E422" s="10"/>
      <c r="F422" s="48">
        <f>'Standing'!$J$37</f>
        <v>0</v>
      </c>
      <c r="G422" s="39">
        <f>'Reactive'!$J$34</f>
        <v>0</v>
      </c>
      <c r="H422" s="38">
        <f>IF(H$412&lt;&gt;0,(($B422*B$412+$C422*C$412+$D422*D$412+$G422*G$412))/H$412,0)</f>
        <v>0</v>
      </c>
      <c r="I422" s="21">
        <f>0.01*'Input'!$F$58*(E422*$E$412+F422*$F$412)+10*(B422*$B$412+C422*$C$412+D422*$D$412+G422*$G$412)</f>
        <v>0</v>
      </c>
      <c r="J422" s="38">
        <f>IF($H$412&lt;&gt;0,0.1*I422/$H$412,"")</f>
        <v>0</v>
      </c>
      <c r="K422" s="46">
        <f>IF($E$412&lt;&gt;0,I422/$E$412,"")</f>
        <v>0</v>
      </c>
      <c r="L422" s="46">
        <f>IF($F$412&lt;&gt;0,I422/$F$412*100/'Input'!$F$58,"")</f>
        <v>0</v>
      </c>
      <c r="M422" s="17"/>
    </row>
    <row r="423" spans="1:13">
      <c r="A423" s="4" t="s">
        <v>1652</v>
      </c>
      <c r="B423" s="10"/>
      <c r="C423" s="10"/>
      <c r="D423" s="10"/>
      <c r="E423" s="48">
        <f>'SM'!$B$118</f>
        <v>0</v>
      </c>
      <c r="F423" s="10"/>
      <c r="G423" s="10"/>
      <c r="H423" s="38">
        <f>IF(H$412&lt;&gt;0,(($B423*B$412+$C423*C$412+$D423*D$412+$G423*G$412))/H$412,0)</f>
        <v>0</v>
      </c>
      <c r="I423" s="21">
        <f>0.01*'Input'!$F$58*(E423*$E$412+F423*$F$412)+10*(B423*$B$412+C423*$C$412+D423*$D$412+G423*$G$412)</f>
        <v>0</v>
      </c>
      <c r="J423" s="38">
        <f>IF($H$412&lt;&gt;0,0.1*I423/$H$412,"")</f>
        <v>0</v>
      </c>
      <c r="K423" s="46">
        <f>IF($E$412&lt;&gt;0,I423/$E$412,"")</f>
        <v>0</v>
      </c>
      <c r="L423" s="46">
        <f>IF($F$412&lt;&gt;0,I423/$F$412*100/'Input'!$F$58,"")</f>
        <v>0</v>
      </c>
      <c r="M423" s="17"/>
    </row>
    <row r="424" spans="1:13">
      <c r="A424" s="4" t="s">
        <v>1653</v>
      </c>
      <c r="B424" s="10"/>
      <c r="C424" s="10"/>
      <c r="D424" s="10"/>
      <c r="E424" s="48">
        <f>'SM'!$C$118</f>
        <v>0</v>
      </c>
      <c r="F424" s="10"/>
      <c r="G424" s="10"/>
      <c r="H424" s="38">
        <f>IF(H$412&lt;&gt;0,(($B424*B$412+$C424*C$412+$D424*D$412+$G424*G$412))/H$412,0)</f>
        <v>0</v>
      </c>
      <c r="I424" s="21">
        <f>0.01*'Input'!$F$58*(E424*$E$412+F424*$F$412)+10*(B424*$B$412+C424*$C$412+D424*$D$412+G424*$G$412)</f>
        <v>0</v>
      </c>
      <c r="J424" s="38">
        <f>IF($H$412&lt;&gt;0,0.1*I424/$H$412,"")</f>
        <v>0</v>
      </c>
      <c r="K424" s="46">
        <f>IF($E$412&lt;&gt;0,I424/$E$412,"")</f>
        <v>0</v>
      </c>
      <c r="L424" s="46">
        <f>IF($F$412&lt;&gt;0,I424/$F$412*100/'Input'!$F$58,"")</f>
        <v>0</v>
      </c>
      <c r="M424" s="17"/>
    </row>
    <row r="425" spans="1:13">
      <c r="A425" s="4" t="s">
        <v>1654</v>
      </c>
      <c r="B425" s="39">
        <f>'Standing'!$K$91</f>
        <v>0</v>
      </c>
      <c r="C425" s="39">
        <f>'Standing'!$K$114</f>
        <v>0</v>
      </c>
      <c r="D425" s="39">
        <f>'Standing'!$K$128</f>
        <v>0</v>
      </c>
      <c r="E425" s="10"/>
      <c r="F425" s="48">
        <f>'Standing'!$K$37</f>
        <v>0</v>
      </c>
      <c r="G425" s="39">
        <f>'Reactive'!$K$34</f>
        <v>0</v>
      </c>
      <c r="H425" s="38">
        <f>IF(H$412&lt;&gt;0,(($B425*B$412+$C425*C$412+$D425*D$412+$G425*G$412))/H$412,0)</f>
        <v>0</v>
      </c>
      <c r="I425" s="21">
        <f>0.01*'Input'!$F$58*(E425*$E$412+F425*$F$412)+10*(B425*$B$412+C425*$C$412+D425*$D$412+G425*$G$412)</f>
        <v>0</v>
      </c>
      <c r="J425" s="38">
        <f>IF($H$412&lt;&gt;0,0.1*I425/$H$412,"")</f>
        <v>0</v>
      </c>
      <c r="K425" s="46">
        <f>IF($E$412&lt;&gt;0,I425/$E$412,"")</f>
        <v>0</v>
      </c>
      <c r="L425" s="46">
        <f>IF($F$412&lt;&gt;0,I425/$F$412*100/'Input'!$F$58,"")</f>
        <v>0</v>
      </c>
      <c r="M425" s="17"/>
    </row>
    <row r="426" spans="1:13">
      <c r="A426" s="4" t="s">
        <v>1655</v>
      </c>
      <c r="B426" s="39">
        <f>'Standing'!$L$91</f>
        <v>0</v>
      </c>
      <c r="C426" s="39">
        <f>'Standing'!$L$114</f>
        <v>0</v>
      </c>
      <c r="D426" s="39">
        <f>'Standing'!$L$128</f>
        <v>0</v>
      </c>
      <c r="E426" s="10"/>
      <c r="F426" s="48">
        <f>'Standing'!$L$37</f>
        <v>0</v>
      </c>
      <c r="G426" s="39">
        <f>'Reactive'!$L$34</f>
        <v>0</v>
      </c>
      <c r="H426" s="38">
        <f>IF(H$412&lt;&gt;0,(($B426*B$412+$C426*C$412+$D426*D$412+$G426*G$412))/H$412,0)</f>
        <v>0</v>
      </c>
      <c r="I426" s="21">
        <f>0.01*'Input'!$F$58*(E426*$E$412+F426*$F$412)+10*(B426*$B$412+C426*$C$412+D426*$D$412+G426*$G$412)</f>
        <v>0</v>
      </c>
      <c r="J426" s="38">
        <f>IF($H$412&lt;&gt;0,0.1*I426/$H$412,"")</f>
        <v>0</v>
      </c>
      <c r="K426" s="46">
        <f>IF($E$412&lt;&gt;0,I426/$E$412,"")</f>
        <v>0</v>
      </c>
      <c r="L426" s="46">
        <f>IF($F$412&lt;&gt;0,I426/$F$412*100/'Input'!$F$58,"")</f>
        <v>0</v>
      </c>
      <c r="M426" s="17"/>
    </row>
    <row r="427" spans="1:13">
      <c r="A427" s="4" t="s">
        <v>1656</v>
      </c>
      <c r="B427" s="39">
        <f>'Standing'!$M$91</f>
        <v>0</v>
      </c>
      <c r="C427" s="39">
        <f>'Standing'!$M$114</f>
        <v>0</v>
      </c>
      <c r="D427" s="39">
        <f>'Standing'!$M$128</f>
        <v>0</v>
      </c>
      <c r="E427" s="10"/>
      <c r="F427" s="48">
        <f>'Standing'!$M$37</f>
        <v>0</v>
      </c>
      <c r="G427" s="39">
        <f>'Reactive'!$M$34</f>
        <v>0</v>
      </c>
      <c r="H427" s="38">
        <f>IF(H$412&lt;&gt;0,(($B427*B$412+$C427*C$412+$D427*D$412+$G427*G$412))/H$412,0)</f>
        <v>0</v>
      </c>
      <c r="I427" s="21">
        <f>0.01*'Input'!$F$58*(E427*$E$412+F427*$F$412)+10*(B427*$B$412+C427*$C$412+D427*$D$412+G427*$G$412)</f>
        <v>0</v>
      </c>
      <c r="J427" s="38">
        <f>IF($H$412&lt;&gt;0,0.1*I427/$H$412,"")</f>
        <v>0</v>
      </c>
      <c r="K427" s="46">
        <f>IF($E$412&lt;&gt;0,I427/$E$412,"")</f>
        <v>0</v>
      </c>
      <c r="L427" s="46">
        <f>IF($F$412&lt;&gt;0,I427/$F$412*100/'Input'!$F$58,"")</f>
        <v>0</v>
      </c>
      <c r="M427" s="17"/>
    </row>
    <row r="428" spans="1:13">
      <c r="A428" s="4" t="s">
        <v>1657</v>
      </c>
      <c r="B428" s="39">
        <f>'Standing'!$N$91</f>
        <v>0</v>
      </c>
      <c r="C428" s="39">
        <f>'Standing'!$N$114</f>
        <v>0</v>
      </c>
      <c r="D428" s="39">
        <f>'Standing'!$N$128</f>
        <v>0</v>
      </c>
      <c r="E428" s="10"/>
      <c r="F428" s="48">
        <f>'Standing'!$N$37</f>
        <v>0</v>
      </c>
      <c r="G428" s="39">
        <f>'Reactive'!$N$34</f>
        <v>0</v>
      </c>
      <c r="H428" s="38">
        <f>IF(H$412&lt;&gt;0,(($B428*B$412+$C428*C$412+$D428*D$412+$G428*G$412))/H$412,0)</f>
        <v>0</v>
      </c>
      <c r="I428" s="21">
        <f>0.01*'Input'!$F$58*(E428*$E$412+F428*$F$412)+10*(B428*$B$412+C428*$C$412+D428*$D$412+G428*$G$412)</f>
        <v>0</v>
      </c>
      <c r="J428" s="38">
        <f>IF($H$412&lt;&gt;0,0.1*I428/$H$412,"")</f>
        <v>0</v>
      </c>
      <c r="K428" s="46">
        <f>IF($E$412&lt;&gt;0,I428/$E$412,"")</f>
        <v>0</v>
      </c>
      <c r="L428" s="46">
        <f>IF($F$412&lt;&gt;0,I428/$F$412*100/'Input'!$F$58,"")</f>
        <v>0</v>
      </c>
      <c r="M428" s="17"/>
    </row>
    <row r="429" spans="1:13">
      <c r="A429" s="4" t="s">
        <v>1658</v>
      </c>
      <c r="B429" s="39">
        <f>'Standing'!$O$91</f>
        <v>0</v>
      </c>
      <c r="C429" s="39">
        <f>'Standing'!$O$114</f>
        <v>0</v>
      </c>
      <c r="D429" s="39">
        <f>'Standing'!$O$128</f>
        <v>0</v>
      </c>
      <c r="E429" s="10"/>
      <c r="F429" s="48">
        <f>'Standing'!$O$37</f>
        <v>0</v>
      </c>
      <c r="G429" s="39">
        <f>'Reactive'!$O$34</f>
        <v>0</v>
      </c>
      <c r="H429" s="38">
        <f>IF(H$412&lt;&gt;0,(($B429*B$412+$C429*C$412+$D429*D$412+$G429*G$412))/H$412,0)</f>
        <v>0</v>
      </c>
      <c r="I429" s="21">
        <f>0.01*'Input'!$F$58*(E429*$E$412+F429*$F$412)+10*(B429*$B$412+C429*$C$412+D429*$D$412+G429*$G$412)</f>
        <v>0</v>
      </c>
      <c r="J429" s="38">
        <f>IF($H$412&lt;&gt;0,0.1*I429/$H$412,"")</f>
        <v>0</v>
      </c>
      <c r="K429" s="46">
        <f>IF($E$412&lt;&gt;0,I429/$E$412,"")</f>
        <v>0</v>
      </c>
      <c r="L429" s="46">
        <f>IF($F$412&lt;&gt;0,I429/$F$412*100/'Input'!$F$58,"")</f>
        <v>0</v>
      </c>
      <c r="M429" s="17"/>
    </row>
    <row r="430" spans="1:13">
      <c r="A430" s="4" t="s">
        <v>1659</v>
      </c>
      <c r="B430" s="39">
        <f>'Standing'!$P$91</f>
        <v>0</v>
      </c>
      <c r="C430" s="39">
        <f>'Standing'!$P$114</f>
        <v>0</v>
      </c>
      <c r="D430" s="39">
        <f>'Standing'!$P$128</f>
        <v>0</v>
      </c>
      <c r="E430" s="10"/>
      <c r="F430" s="48">
        <f>'Standing'!$P$37</f>
        <v>0</v>
      </c>
      <c r="G430" s="39">
        <f>'Reactive'!$P$34</f>
        <v>0</v>
      </c>
      <c r="H430" s="38">
        <f>IF(H$412&lt;&gt;0,(($B430*B$412+$C430*C$412+$D430*D$412+$G430*G$412))/H$412,0)</f>
        <v>0</v>
      </c>
      <c r="I430" s="21">
        <f>0.01*'Input'!$F$58*(E430*$E$412+F430*$F$412)+10*(B430*$B$412+C430*$C$412+D430*$D$412+G430*$G$412)</f>
        <v>0</v>
      </c>
      <c r="J430" s="38">
        <f>IF($H$412&lt;&gt;0,0.1*I430/$H$412,"")</f>
        <v>0</v>
      </c>
      <c r="K430" s="46">
        <f>IF($E$412&lt;&gt;0,I430/$E$412,"")</f>
        <v>0</v>
      </c>
      <c r="L430" s="46">
        <f>IF($F$412&lt;&gt;0,I430/$F$412*100/'Input'!$F$58,"")</f>
        <v>0</v>
      </c>
      <c r="M430" s="17"/>
    </row>
    <row r="431" spans="1:13">
      <c r="A431" s="4" t="s">
        <v>1660</v>
      </c>
      <c r="B431" s="39">
        <f>'Standing'!$Q$91</f>
        <v>0</v>
      </c>
      <c r="C431" s="39">
        <f>'Standing'!$Q$114</f>
        <v>0</v>
      </c>
      <c r="D431" s="39">
        <f>'Standing'!$Q$128</f>
        <v>0</v>
      </c>
      <c r="E431" s="10"/>
      <c r="F431" s="48">
        <f>'Standing'!$Q$37</f>
        <v>0</v>
      </c>
      <c r="G431" s="39">
        <f>'Reactive'!$Q$34</f>
        <v>0</v>
      </c>
      <c r="H431" s="38">
        <f>IF(H$412&lt;&gt;0,(($B431*B$412+$C431*C$412+$D431*D$412+$G431*G$412))/H$412,0)</f>
        <v>0</v>
      </c>
      <c r="I431" s="21">
        <f>0.01*'Input'!$F$58*(E431*$E$412+F431*$F$412)+10*(B431*$B$412+C431*$C$412+D431*$D$412+G431*$G$412)</f>
        <v>0</v>
      </c>
      <c r="J431" s="38">
        <f>IF($H$412&lt;&gt;0,0.1*I431/$H$412,"")</f>
        <v>0</v>
      </c>
      <c r="K431" s="46">
        <f>IF($E$412&lt;&gt;0,I431/$E$412,"")</f>
        <v>0</v>
      </c>
      <c r="L431" s="46">
        <f>IF($F$412&lt;&gt;0,I431/$F$412*100/'Input'!$F$58,"")</f>
        <v>0</v>
      </c>
      <c r="M431" s="17"/>
    </row>
    <row r="432" spans="1:13">
      <c r="A432" s="4" t="s">
        <v>1661</v>
      </c>
      <c r="B432" s="39">
        <f>'Standing'!$R$91</f>
        <v>0</v>
      </c>
      <c r="C432" s="39">
        <f>'Standing'!$R$114</f>
        <v>0</v>
      </c>
      <c r="D432" s="39">
        <f>'Standing'!$R$128</f>
        <v>0</v>
      </c>
      <c r="E432" s="10"/>
      <c r="F432" s="48">
        <f>'Standing'!$R$37</f>
        <v>0</v>
      </c>
      <c r="G432" s="39">
        <f>'Reactive'!$R$34</f>
        <v>0</v>
      </c>
      <c r="H432" s="38">
        <f>IF(H$412&lt;&gt;0,(($B432*B$412+$C432*C$412+$D432*D$412+$G432*G$412))/H$412,0)</f>
        <v>0</v>
      </c>
      <c r="I432" s="21">
        <f>0.01*'Input'!$F$58*(E432*$E$412+F432*$F$412)+10*(B432*$B$412+C432*$C$412+D432*$D$412+G432*$G$412)</f>
        <v>0</v>
      </c>
      <c r="J432" s="38">
        <f>IF($H$412&lt;&gt;0,0.1*I432/$H$412,"")</f>
        <v>0</v>
      </c>
      <c r="K432" s="46">
        <f>IF($E$412&lt;&gt;0,I432/$E$412,"")</f>
        <v>0</v>
      </c>
      <c r="L432" s="46">
        <f>IF($F$412&lt;&gt;0,I432/$F$412*100/'Input'!$F$58,"")</f>
        <v>0</v>
      </c>
      <c r="M432" s="17"/>
    </row>
    <row r="433" spans="1:13">
      <c r="A433" s="4" t="s">
        <v>1662</v>
      </c>
      <c r="B433" s="39">
        <f>'Standing'!$S$91</f>
        <v>0</v>
      </c>
      <c r="C433" s="39">
        <f>'Standing'!$S$114</f>
        <v>0</v>
      </c>
      <c r="D433" s="39">
        <f>'Standing'!$S$128</f>
        <v>0</v>
      </c>
      <c r="E433" s="10"/>
      <c r="F433" s="48">
        <f>'Standing'!$S$37</f>
        <v>0</v>
      </c>
      <c r="G433" s="39">
        <f>'Reactive'!$S$34</f>
        <v>0</v>
      </c>
      <c r="H433" s="38">
        <f>IF(H$412&lt;&gt;0,(($B433*B$412+$C433*C$412+$D433*D$412+$G433*G$412))/H$412,0)</f>
        <v>0</v>
      </c>
      <c r="I433" s="21">
        <f>0.01*'Input'!$F$58*(E433*$E$412+F433*$F$412)+10*(B433*$B$412+C433*$C$412+D433*$D$412+G433*$G$412)</f>
        <v>0</v>
      </c>
      <c r="J433" s="38">
        <f>IF($H$412&lt;&gt;0,0.1*I433/$H$412,"")</f>
        <v>0</v>
      </c>
      <c r="K433" s="46">
        <f>IF($E$412&lt;&gt;0,I433/$E$412,"")</f>
        <v>0</v>
      </c>
      <c r="L433" s="46">
        <f>IF($F$412&lt;&gt;0,I433/$F$412*100/'Input'!$F$58,"")</f>
        <v>0</v>
      </c>
      <c r="M433" s="17"/>
    </row>
    <row r="434" spans="1:13">
      <c r="A434" s="4" t="s">
        <v>1663</v>
      </c>
      <c r="B434" s="10"/>
      <c r="C434" s="10"/>
      <c r="D434" s="10"/>
      <c r="E434" s="48">
        <f>'Otex'!$B$133</f>
        <v>0</v>
      </c>
      <c r="F434" s="10"/>
      <c r="G434" s="10"/>
      <c r="H434" s="38">
        <f>IF(H$412&lt;&gt;0,(($B434*B$412+$C434*C$412+$D434*D$412+$G434*G$412))/H$412,0)</f>
        <v>0</v>
      </c>
      <c r="I434" s="21">
        <f>0.01*'Input'!$F$58*(E434*$E$412+F434*$F$412)+10*(B434*$B$412+C434*$C$412+D434*$D$412+G434*$G$412)</f>
        <v>0</v>
      </c>
      <c r="J434" s="38">
        <f>IF($H$412&lt;&gt;0,0.1*I434/$H$412,"")</f>
        <v>0</v>
      </c>
      <c r="K434" s="46">
        <f>IF($E$412&lt;&gt;0,I434/$E$412,"")</f>
        <v>0</v>
      </c>
      <c r="L434" s="46">
        <f>IF($F$412&lt;&gt;0,I434/$F$412*100/'Input'!$F$58,"")</f>
        <v>0</v>
      </c>
      <c r="M434" s="17"/>
    </row>
    <row r="435" spans="1:13">
      <c r="A435" s="4" t="s">
        <v>1664</v>
      </c>
      <c r="B435" s="10"/>
      <c r="C435" s="10"/>
      <c r="D435" s="10"/>
      <c r="E435" s="48">
        <f>'Otex'!$C$133</f>
        <v>0</v>
      </c>
      <c r="F435" s="10"/>
      <c r="G435" s="10"/>
      <c r="H435" s="38">
        <f>IF(H$412&lt;&gt;0,(($B435*B$412+$C435*C$412+$D435*D$412+$G435*G$412))/H$412,0)</f>
        <v>0</v>
      </c>
      <c r="I435" s="21">
        <f>0.01*'Input'!$F$58*(E435*$E$412+F435*$F$412)+10*(B435*$B$412+C435*$C$412+D435*$D$412+G435*$G$412)</f>
        <v>0</v>
      </c>
      <c r="J435" s="38">
        <f>IF($H$412&lt;&gt;0,0.1*I435/$H$412,"")</f>
        <v>0</v>
      </c>
      <c r="K435" s="46">
        <f>IF($E$412&lt;&gt;0,I435/$E$412,"")</f>
        <v>0</v>
      </c>
      <c r="L435" s="46">
        <f>IF($F$412&lt;&gt;0,I435/$F$412*100/'Input'!$F$58,"")</f>
        <v>0</v>
      </c>
      <c r="M435" s="17"/>
    </row>
    <row r="436" spans="1:13">
      <c r="A436" s="4" t="s">
        <v>1665</v>
      </c>
      <c r="B436" s="39">
        <f>'Scaler'!$B$428</f>
        <v>0</v>
      </c>
      <c r="C436" s="39">
        <f>'Scaler'!$C$428</f>
        <v>0</v>
      </c>
      <c r="D436" s="39">
        <f>'Scaler'!$D$428</f>
        <v>0</v>
      </c>
      <c r="E436" s="48">
        <f>'Scaler'!$E$428</f>
        <v>0</v>
      </c>
      <c r="F436" s="48">
        <f>'Scaler'!$F$428</f>
        <v>0</v>
      </c>
      <c r="G436" s="39">
        <f>'Scaler'!$G$428</f>
        <v>0</v>
      </c>
      <c r="H436" s="38">
        <f>IF(H$412&lt;&gt;0,(($B436*B$412+$C436*C$412+$D436*D$412+$G436*G$412))/H$412,0)</f>
        <v>0</v>
      </c>
      <c r="I436" s="21">
        <f>0.01*'Input'!$F$58*(E436*$E$412+F436*$F$412)+10*(B436*$B$412+C436*$C$412+D436*$D$412+G436*$G$412)</f>
        <v>0</v>
      </c>
      <c r="J436" s="38">
        <f>IF($H$412&lt;&gt;0,0.1*I436/$H$412,"")</f>
        <v>0</v>
      </c>
      <c r="K436" s="46">
        <f>IF($E$412&lt;&gt;0,I436/$E$412,"")</f>
        <v>0</v>
      </c>
      <c r="L436" s="46">
        <f>IF($F$412&lt;&gt;0,I436/$F$412*100/'Input'!$F$58,"")</f>
        <v>0</v>
      </c>
      <c r="M436" s="17"/>
    </row>
    <row r="437" spans="1:13">
      <c r="A437" s="4" t="s">
        <v>1666</v>
      </c>
      <c r="B437" s="39">
        <f>'Adjust'!$B$84</f>
        <v>0</v>
      </c>
      <c r="C437" s="39">
        <f>'Adjust'!$C$84</f>
        <v>0</v>
      </c>
      <c r="D437" s="39">
        <f>'Adjust'!$D$84</f>
        <v>0</v>
      </c>
      <c r="E437" s="48">
        <f>'Adjust'!$E$84</f>
        <v>0</v>
      </c>
      <c r="F437" s="48">
        <f>'Adjust'!$F$84</f>
        <v>0</v>
      </c>
      <c r="G437" s="39">
        <f>'Adjust'!$G$84</f>
        <v>0</v>
      </c>
      <c r="H437" s="38">
        <f>IF(H$412&lt;&gt;0,(($B437*B$412+$C437*C$412+$D437*D$412+$G437*G$412))/H$412,0)</f>
        <v>0</v>
      </c>
      <c r="I437" s="21">
        <f>0.01*'Input'!$F$58*(E437*$E$412+F437*$F$412)+10*(B437*$B$412+C437*$C$412+D437*$D$412+G437*$G$412)</f>
        <v>0</v>
      </c>
      <c r="J437" s="38">
        <f>IF($H$412&lt;&gt;0,0.1*I437/$H$412,"")</f>
        <v>0</v>
      </c>
      <c r="K437" s="46">
        <f>IF($E$412&lt;&gt;0,I437/$E$412,"")</f>
        <v>0</v>
      </c>
      <c r="L437" s="46">
        <f>IF($F$412&lt;&gt;0,I437/$F$412*100/'Input'!$F$58,"")</f>
        <v>0</v>
      </c>
      <c r="M437" s="17"/>
    </row>
    <row r="439" spans="1:13">
      <c r="A439" s="4" t="s">
        <v>1667</v>
      </c>
      <c r="B439" s="38">
        <f>SUM($B$415:$B$437)</f>
        <v>0</v>
      </c>
      <c r="C439" s="38">
        <f>SUM($C$415:$C$437)</f>
        <v>0</v>
      </c>
      <c r="D439" s="38">
        <f>SUM($D$415:$D$437)</f>
        <v>0</v>
      </c>
      <c r="E439" s="46">
        <f>SUM($E$415:$E$437)</f>
        <v>0</v>
      </c>
      <c r="F439" s="46">
        <f>SUM($F$415:$F$437)</f>
        <v>0</v>
      </c>
      <c r="G439" s="38">
        <f>SUM($G$415:$G$437)</f>
        <v>0</v>
      </c>
      <c r="H439" s="38">
        <f>SUM(H$415:H$437)</f>
        <v>0</v>
      </c>
      <c r="I439" s="21">
        <f>SUM($I$415:$I$437)</f>
        <v>0</v>
      </c>
      <c r="J439" s="38">
        <f>SUM($J$415:$J$437)</f>
        <v>0</v>
      </c>
      <c r="K439" s="46">
        <f>SUM($K$415:$K$437)</f>
        <v>0</v>
      </c>
      <c r="L439" s="46">
        <f>SUM($L$415:$L$437)</f>
        <v>0</v>
      </c>
    </row>
    <row r="441" spans="1:13" ht="21" customHeight="1">
      <c r="A441" s="1" t="s">
        <v>196</v>
      </c>
    </row>
    <row r="443" spans="1:13">
      <c r="B443" s="15" t="s">
        <v>289</v>
      </c>
      <c r="C443" s="15" t="s">
        <v>290</v>
      </c>
      <c r="D443" s="15" t="s">
        <v>291</v>
      </c>
      <c r="E443" s="15" t="s">
        <v>292</v>
      </c>
      <c r="F443" s="15" t="s">
        <v>293</v>
      </c>
      <c r="G443" s="15" t="s">
        <v>294</v>
      </c>
      <c r="H443" s="15" t="s">
        <v>1648</v>
      </c>
      <c r="I443" s="15" t="s">
        <v>1649</v>
      </c>
    </row>
    <row r="444" spans="1:13">
      <c r="A444" s="4" t="s">
        <v>196</v>
      </c>
      <c r="B444" s="44">
        <f>'Loads'!B$212</f>
        <v>0</v>
      </c>
      <c r="C444" s="44">
        <f>'Loads'!C$212</f>
        <v>0</v>
      </c>
      <c r="D444" s="44">
        <f>'Loads'!D$212</f>
        <v>0</v>
      </c>
      <c r="E444" s="44">
        <f>'Loads'!E$212</f>
        <v>0</v>
      </c>
      <c r="F444" s="44">
        <f>'Loads'!F$212</f>
        <v>0</v>
      </c>
      <c r="G444" s="44">
        <f>'Loads'!G$212</f>
        <v>0</v>
      </c>
      <c r="H444" s="44">
        <f>'Multi'!B$132</f>
        <v>0</v>
      </c>
      <c r="I444" s="38">
        <f>IF(E444,H444/E444,"")</f>
        <v>0</v>
      </c>
      <c r="J444" s="17"/>
    </row>
    <row r="446" spans="1:13">
      <c r="B446" s="15" t="s">
        <v>1481</v>
      </c>
      <c r="C446" s="15" t="s">
        <v>1482</v>
      </c>
      <c r="D446" s="15" t="s">
        <v>1483</v>
      </c>
      <c r="E446" s="15" t="s">
        <v>1484</v>
      </c>
      <c r="F446" s="15" t="s">
        <v>1485</v>
      </c>
      <c r="G446" s="15" t="s">
        <v>1096</v>
      </c>
      <c r="H446" s="15" t="s">
        <v>1668</v>
      </c>
      <c r="I446" s="15" t="s">
        <v>1650</v>
      </c>
      <c r="J446" s="15" t="s">
        <v>1620</v>
      </c>
      <c r="K446" s="15" t="s">
        <v>1651</v>
      </c>
      <c r="L446" s="15" t="s">
        <v>1669</v>
      </c>
    </row>
    <row r="447" spans="1:13">
      <c r="A447" s="4" t="s">
        <v>453</v>
      </c>
      <c r="B447" s="39">
        <f>'Standing'!$C$92</f>
        <v>0</v>
      </c>
      <c r="C447" s="39">
        <f>'Standing'!$C$115</f>
        <v>0</v>
      </c>
      <c r="D447" s="39">
        <f>'Standing'!$C$129</f>
        <v>0</v>
      </c>
      <c r="E447" s="10"/>
      <c r="F447" s="48">
        <f>'Standing'!$C$38</f>
        <v>0</v>
      </c>
      <c r="G447" s="39">
        <f>'Reactive'!$C$35</f>
        <v>0</v>
      </c>
      <c r="H447" s="38">
        <f>IF(H$444&lt;&gt;0,(($B447*B$444+$C447*C$444+$D447*D$444+$G447*G$444))/H$444,0)</f>
        <v>0</v>
      </c>
      <c r="I447" s="21">
        <f>0.01*'Input'!$F$58*(E447*$E$444+F447*$F$444)+10*(B447*$B$444+C447*$C$444+D447*$D$444+G447*$G$444)</f>
        <v>0</v>
      </c>
      <c r="J447" s="38">
        <f>IF($H$444&lt;&gt;0,0.1*I447/$H$444,"")</f>
        <v>0</v>
      </c>
      <c r="K447" s="46">
        <f>IF($E$444&lt;&gt;0,I447/$E$444,"")</f>
        <v>0</v>
      </c>
      <c r="L447" s="46">
        <f>IF($F$444&lt;&gt;0,I447/$F$444*100/'Input'!$F$58,"")</f>
        <v>0</v>
      </c>
      <c r="M447" s="17"/>
    </row>
    <row r="448" spans="1:13">
      <c r="A448" s="4" t="s">
        <v>454</v>
      </c>
      <c r="B448" s="39">
        <f>'Standing'!$D$92</f>
        <v>0</v>
      </c>
      <c r="C448" s="39">
        <f>'Standing'!$D$115</f>
        <v>0</v>
      </c>
      <c r="D448" s="39">
        <f>'Standing'!$D$129</f>
        <v>0</v>
      </c>
      <c r="E448" s="10"/>
      <c r="F448" s="48">
        <f>'Standing'!$D$38</f>
        <v>0</v>
      </c>
      <c r="G448" s="39">
        <f>'Reactive'!$D$35</f>
        <v>0</v>
      </c>
      <c r="H448" s="38">
        <f>IF(H$444&lt;&gt;0,(($B448*B$444+$C448*C$444+$D448*D$444+$G448*G$444))/H$444,0)</f>
        <v>0</v>
      </c>
      <c r="I448" s="21">
        <f>0.01*'Input'!$F$58*(E448*$E$444+F448*$F$444)+10*(B448*$B$444+C448*$C$444+D448*$D$444+G448*$G$444)</f>
        <v>0</v>
      </c>
      <c r="J448" s="38">
        <f>IF($H$444&lt;&gt;0,0.1*I448/$H$444,"")</f>
        <v>0</v>
      </c>
      <c r="K448" s="46">
        <f>IF($E$444&lt;&gt;0,I448/$E$444,"")</f>
        <v>0</v>
      </c>
      <c r="L448" s="46">
        <f>IF($F$444&lt;&gt;0,I448/$F$444*100/'Input'!$F$58,"")</f>
        <v>0</v>
      </c>
      <c r="M448" s="17"/>
    </row>
    <row r="449" spans="1:13">
      <c r="A449" s="4" t="s">
        <v>455</v>
      </c>
      <c r="B449" s="39">
        <f>'Standing'!$E$92</f>
        <v>0</v>
      </c>
      <c r="C449" s="39">
        <f>'Standing'!$E$115</f>
        <v>0</v>
      </c>
      <c r="D449" s="39">
        <f>'Standing'!$E$129</f>
        <v>0</v>
      </c>
      <c r="E449" s="10"/>
      <c r="F449" s="48">
        <f>'Standing'!$E$38</f>
        <v>0</v>
      </c>
      <c r="G449" s="39">
        <f>'Reactive'!$E$35</f>
        <v>0</v>
      </c>
      <c r="H449" s="38">
        <f>IF(H$444&lt;&gt;0,(($B449*B$444+$C449*C$444+$D449*D$444+$G449*G$444))/H$444,0)</f>
        <v>0</v>
      </c>
      <c r="I449" s="21">
        <f>0.01*'Input'!$F$58*(E449*$E$444+F449*$F$444)+10*(B449*$B$444+C449*$C$444+D449*$D$444+G449*$G$444)</f>
        <v>0</v>
      </c>
      <c r="J449" s="38">
        <f>IF($H$444&lt;&gt;0,0.1*I449/$H$444,"")</f>
        <v>0</v>
      </c>
      <c r="K449" s="46">
        <f>IF($E$444&lt;&gt;0,I449/$E$444,"")</f>
        <v>0</v>
      </c>
      <c r="L449" s="46">
        <f>IF($F$444&lt;&gt;0,I449/$F$444*100/'Input'!$F$58,"")</f>
        <v>0</v>
      </c>
      <c r="M449" s="17"/>
    </row>
    <row r="450" spans="1:13">
      <c r="A450" s="4" t="s">
        <v>456</v>
      </c>
      <c r="B450" s="39">
        <f>'Standing'!$F$92</f>
        <v>0</v>
      </c>
      <c r="C450" s="39">
        <f>'Standing'!$F$115</f>
        <v>0</v>
      </c>
      <c r="D450" s="39">
        <f>'Standing'!$F$129</f>
        <v>0</v>
      </c>
      <c r="E450" s="10"/>
      <c r="F450" s="48">
        <f>'Standing'!$F$38</f>
        <v>0</v>
      </c>
      <c r="G450" s="39">
        <f>'Reactive'!$F$35</f>
        <v>0</v>
      </c>
      <c r="H450" s="38">
        <f>IF(H$444&lt;&gt;0,(($B450*B$444+$C450*C$444+$D450*D$444+$G450*G$444))/H$444,0)</f>
        <v>0</v>
      </c>
      <c r="I450" s="21">
        <f>0.01*'Input'!$F$58*(E450*$E$444+F450*$F$444)+10*(B450*$B$444+C450*$C$444+D450*$D$444+G450*$G$444)</f>
        <v>0</v>
      </c>
      <c r="J450" s="38">
        <f>IF($H$444&lt;&gt;0,0.1*I450/$H$444,"")</f>
        <v>0</v>
      </c>
      <c r="K450" s="46">
        <f>IF($E$444&lt;&gt;0,I450/$E$444,"")</f>
        <v>0</v>
      </c>
      <c r="L450" s="46">
        <f>IF($F$444&lt;&gt;0,I450/$F$444*100/'Input'!$F$58,"")</f>
        <v>0</v>
      </c>
      <c r="M450" s="17"/>
    </row>
    <row r="451" spans="1:13">
      <c r="A451" s="4" t="s">
        <v>457</v>
      </c>
      <c r="B451" s="39">
        <f>'Standing'!$G$92</f>
        <v>0</v>
      </c>
      <c r="C451" s="39">
        <f>'Standing'!$G$115</f>
        <v>0</v>
      </c>
      <c r="D451" s="39">
        <f>'Standing'!$G$129</f>
        <v>0</v>
      </c>
      <c r="E451" s="10"/>
      <c r="F451" s="48">
        <f>'Standing'!$G$38</f>
        <v>0</v>
      </c>
      <c r="G451" s="39">
        <f>'Reactive'!$G$35</f>
        <v>0</v>
      </c>
      <c r="H451" s="38">
        <f>IF(H$444&lt;&gt;0,(($B451*B$444+$C451*C$444+$D451*D$444+$G451*G$444))/H$444,0)</f>
        <v>0</v>
      </c>
      <c r="I451" s="21">
        <f>0.01*'Input'!$F$58*(E451*$E$444+F451*$F$444)+10*(B451*$B$444+C451*$C$444+D451*$D$444+G451*$G$444)</f>
        <v>0</v>
      </c>
      <c r="J451" s="38">
        <f>IF($H$444&lt;&gt;0,0.1*I451/$H$444,"")</f>
        <v>0</v>
      </c>
      <c r="K451" s="46">
        <f>IF($E$444&lt;&gt;0,I451/$E$444,"")</f>
        <v>0</v>
      </c>
      <c r="L451" s="46">
        <f>IF($F$444&lt;&gt;0,I451/$F$444*100/'Input'!$F$58,"")</f>
        <v>0</v>
      </c>
      <c r="M451" s="17"/>
    </row>
    <row r="452" spans="1:13">
      <c r="A452" s="4" t="s">
        <v>458</v>
      </c>
      <c r="B452" s="39">
        <f>'Standing'!$H$92</f>
        <v>0</v>
      </c>
      <c r="C452" s="39">
        <f>'Standing'!$H$115</f>
        <v>0</v>
      </c>
      <c r="D452" s="39">
        <f>'Standing'!$H$129</f>
        <v>0</v>
      </c>
      <c r="E452" s="10"/>
      <c r="F452" s="48">
        <f>'Standing'!$H$38</f>
        <v>0</v>
      </c>
      <c r="G452" s="39">
        <f>'Reactive'!$H$35</f>
        <v>0</v>
      </c>
      <c r="H452" s="38">
        <f>IF(H$444&lt;&gt;0,(($B452*B$444+$C452*C$444+$D452*D$444+$G452*G$444))/H$444,0)</f>
        <v>0</v>
      </c>
      <c r="I452" s="21">
        <f>0.01*'Input'!$F$58*(E452*$E$444+F452*$F$444)+10*(B452*$B$444+C452*$C$444+D452*$D$444+G452*$G$444)</f>
        <v>0</v>
      </c>
      <c r="J452" s="38">
        <f>IF($H$444&lt;&gt;0,0.1*I452/$H$444,"")</f>
        <v>0</v>
      </c>
      <c r="K452" s="46">
        <f>IF($E$444&lt;&gt;0,I452/$E$444,"")</f>
        <v>0</v>
      </c>
      <c r="L452" s="46">
        <f>IF($F$444&lt;&gt;0,I452/$F$444*100/'Input'!$F$58,"")</f>
        <v>0</v>
      </c>
      <c r="M452" s="17"/>
    </row>
    <row r="453" spans="1:13">
      <c r="A453" s="4" t="s">
        <v>459</v>
      </c>
      <c r="B453" s="39">
        <f>'Standing'!$I$92</f>
        <v>0</v>
      </c>
      <c r="C453" s="39">
        <f>'Standing'!$I$115</f>
        <v>0</v>
      </c>
      <c r="D453" s="39">
        <f>'Standing'!$I$129</f>
        <v>0</v>
      </c>
      <c r="E453" s="10"/>
      <c r="F453" s="48">
        <f>'Standing'!$I$38</f>
        <v>0</v>
      </c>
      <c r="G453" s="39">
        <f>'Reactive'!$I$35</f>
        <v>0</v>
      </c>
      <c r="H453" s="38">
        <f>IF(H$444&lt;&gt;0,(($B453*B$444+$C453*C$444+$D453*D$444+$G453*G$444))/H$444,0)</f>
        <v>0</v>
      </c>
      <c r="I453" s="21">
        <f>0.01*'Input'!$F$58*(E453*$E$444+F453*$F$444)+10*(B453*$B$444+C453*$C$444+D453*$D$444+G453*$G$444)</f>
        <v>0</v>
      </c>
      <c r="J453" s="38">
        <f>IF($H$444&lt;&gt;0,0.1*I453/$H$444,"")</f>
        <v>0</v>
      </c>
      <c r="K453" s="46">
        <f>IF($E$444&lt;&gt;0,I453/$E$444,"")</f>
        <v>0</v>
      </c>
      <c r="L453" s="46">
        <f>IF($F$444&lt;&gt;0,I453/$F$444*100/'Input'!$F$58,"")</f>
        <v>0</v>
      </c>
      <c r="M453" s="17"/>
    </row>
    <row r="454" spans="1:13">
      <c r="A454" s="4" t="s">
        <v>460</v>
      </c>
      <c r="B454" s="39">
        <f>'Standing'!$J$92</f>
        <v>0</v>
      </c>
      <c r="C454" s="39">
        <f>'Standing'!$J$115</f>
        <v>0</v>
      </c>
      <c r="D454" s="39">
        <f>'Standing'!$J$129</f>
        <v>0</v>
      </c>
      <c r="E454" s="10"/>
      <c r="F454" s="48">
        <f>'Standing'!$J$38</f>
        <v>0</v>
      </c>
      <c r="G454" s="39">
        <f>'Reactive'!$J$35</f>
        <v>0</v>
      </c>
      <c r="H454" s="38">
        <f>IF(H$444&lt;&gt;0,(($B454*B$444+$C454*C$444+$D454*D$444+$G454*G$444))/H$444,0)</f>
        <v>0</v>
      </c>
      <c r="I454" s="21">
        <f>0.01*'Input'!$F$58*(E454*$E$444+F454*$F$444)+10*(B454*$B$444+C454*$C$444+D454*$D$444+G454*$G$444)</f>
        <v>0</v>
      </c>
      <c r="J454" s="38">
        <f>IF($H$444&lt;&gt;0,0.1*I454/$H$444,"")</f>
        <v>0</v>
      </c>
      <c r="K454" s="46">
        <f>IF($E$444&lt;&gt;0,I454/$E$444,"")</f>
        <v>0</v>
      </c>
      <c r="L454" s="46">
        <f>IF($F$444&lt;&gt;0,I454/$F$444*100/'Input'!$F$58,"")</f>
        <v>0</v>
      </c>
      <c r="M454" s="17"/>
    </row>
    <row r="455" spans="1:13">
      <c r="A455" s="4" t="s">
        <v>1652</v>
      </c>
      <c r="B455" s="10"/>
      <c r="C455" s="10"/>
      <c r="D455" s="10"/>
      <c r="E455" s="48">
        <f>'SM'!$B$119</f>
        <v>0</v>
      </c>
      <c r="F455" s="10"/>
      <c r="G455" s="10"/>
      <c r="H455" s="38">
        <f>IF(H$444&lt;&gt;0,(($B455*B$444+$C455*C$444+$D455*D$444+$G455*G$444))/H$444,0)</f>
        <v>0</v>
      </c>
      <c r="I455" s="21">
        <f>0.01*'Input'!$F$58*(E455*$E$444+F455*$F$444)+10*(B455*$B$444+C455*$C$444+D455*$D$444+G455*$G$444)</f>
        <v>0</v>
      </c>
      <c r="J455" s="38">
        <f>IF($H$444&lt;&gt;0,0.1*I455/$H$444,"")</f>
        <v>0</v>
      </c>
      <c r="K455" s="46">
        <f>IF($E$444&lt;&gt;0,I455/$E$444,"")</f>
        <v>0</v>
      </c>
      <c r="L455" s="46">
        <f>IF($F$444&lt;&gt;0,I455/$F$444*100/'Input'!$F$58,"")</f>
        <v>0</v>
      </c>
      <c r="M455" s="17"/>
    </row>
    <row r="456" spans="1:13">
      <c r="A456" s="4" t="s">
        <v>1653</v>
      </c>
      <c r="B456" s="10"/>
      <c r="C456" s="10"/>
      <c r="D456" s="10"/>
      <c r="E456" s="48">
        <f>'SM'!$C$119</f>
        <v>0</v>
      </c>
      <c r="F456" s="10"/>
      <c r="G456" s="10"/>
      <c r="H456" s="38">
        <f>IF(H$444&lt;&gt;0,(($B456*B$444+$C456*C$444+$D456*D$444+$G456*G$444))/H$444,0)</f>
        <v>0</v>
      </c>
      <c r="I456" s="21">
        <f>0.01*'Input'!$F$58*(E456*$E$444+F456*$F$444)+10*(B456*$B$444+C456*$C$444+D456*$D$444+G456*$G$444)</f>
        <v>0</v>
      </c>
      <c r="J456" s="38">
        <f>IF($H$444&lt;&gt;0,0.1*I456/$H$444,"")</f>
        <v>0</v>
      </c>
      <c r="K456" s="46">
        <f>IF($E$444&lt;&gt;0,I456/$E$444,"")</f>
        <v>0</v>
      </c>
      <c r="L456" s="46">
        <f>IF($F$444&lt;&gt;0,I456/$F$444*100/'Input'!$F$58,"")</f>
        <v>0</v>
      </c>
      <c r="M456" s="17"/>
    </row>
    <row r="457" spans="1:13">
      <c r="A457" s="4" t="s">
        <v>1654</v>
      </c>
      <c r="B457" s="39">
        <f>'Standing'!$K$92</f>
        <v>0</v>
      </c>
      <c r="C457" s="39">
        <f>'Standing'!$K$115</f>
        <v>0</v>
      </c>
      <c r="D457" s="39">
        <f>'Standing'!$K$129</f>
        <v>0</v>
      </c>
      <c r="E457" s="10"/>
      <c r="F457" s="48">
        <f>'Standing'!$K$38</f>
        <v>0</v>
      </c>
      <c r="G457" s="39">
        <f>'Reactive'!$K$35</f>
        <v>0</v>
      </c>
      <c r="H457" s="38">
        <f>IF(H$444&lt;&gt;0,(($B457*B$444+$C457*C$444+$D457*D$444+$G457*G$444))/H$444,0)</f>
        <v>0</v>
      </c>
      <c r="I457" s="21">
        <f>0.01*'Input'!$F$58*(E457*$E$444+F457*$F$444)+10*(B457*$B$444+C457*$C$444+D457*$D$444+G457*$G$444)</f>
        <v>0</v>
      </c>
      <c r="J457" s="38">
        <f>IF($H$444&lt;&gt;0,0.1*I457/$H$444,"")</f>
        <v>0</v>
      </c>
      <c r="K457" s="46">
        <f>IF($E$444&lt;&gt;0,I457/$E$444,"")</f>
        <v>0</v>
      </c>
      <c r="L457" s="46">
        <f>IF($F$444&lt;&gt;0,I457/$F$444*100/'Input'!$F$58,"")</f>
        <v>0</v>
      </c>
      <c r="M457" s="17"/>
    </row>
    <row r="458" spans="1:13">
      <c r="A458" s="4" t="s">
        <v>1655</v>
      </c>
      <c r="B458" s="39">
        <f>'Standing'!$L$92</f>
        <v>0</v>
      </c>
      <c r="C458" s="39">
        <f>'Standing'!$L$115</f>
        <v>0</v>
      </c>
      <c r="D458" s="39">
        <f>'Standing'!$L$129</f>
        <v>0</v>
      </c>
      <c r="E458" s="10"/>
      <c r="F458" s="48">
        <f>'Standing'!$L$38</f>
        <v>0</v>
      </c>
      <c r="G458" s="39">
        <f>'Reactive'!$L$35</f>
        <v>0</v>
      </c>
      <c r="H458" s="38">
        <f>IF(H$444&lt;&gt;0,(($B458*B$444+$C458*C$444+$D458*D$444+$G458*G$444))/H$444,0)</f>
        <v>0</v>
      </c>
      <c r="I458" s="21">
        <f>0.01*'Input'!$F$58*(E458*$E$444+F458*$F$444)+10*(B458*$B$444+C458*$C$444+D458*$D$444+G458*$G$444)</f>
        <v>0</v>
      </c>
      <c r="J458" s="38">
        <f>IF($H$444&lt;&gt;0,0.1*I458/$H$444,"")</f>
        <v>0</v>
      </c>
      <c r="K458" s="46">
        <f>IF($E$444&lt;&gt;0,I458/$E$444,"")</f>
        <v>0</v>
      </c>
      <c r="L458" s="46">
        <f>IF($F$444&lt;&gt;0,I458/$F$444*100/'Input'!$F$58,"")</f>
        <v>0</v>
      </c>
      <c r="M458" s="17"/>
    </row>
    <row r="459" spans="1:13">
      <c r="A459" s="4" t="s">
        <v>1656</v>
      </c>
      <c r="B459" s="39">
        <f>'Standing'!$M$92</f>
        <v>0</v>
      </c>
      <c r="C459" s="39">
        <f>'Standing'!$M$115</f>
        <v>0</v>
      </c>
      <c r="D459" s="39">
        <f>'Standing'!$M$129</f>
        <v>0</v>
      </c>
      <c r="E459" s="10"/>
      <c r="F459" s="48">
        <f>'Standing'!$M$38</f>
        <v>0</v>
      </c>
      <c r="G459" s="39">
        <f>'Reactive'!$M$35</f>
        <v>0</v>
      </c>
      <c r="H459" s="38">
        <f>IF(H$444&lt;&gt;0,(($B459*B$444+$C459*C$444+$D459*D$444+$G459*G$444))/H$444,0)</f>
        <v>0</v>
      </c>
      <c r="I459" s="21">
        <f>0.01*'Input'!$F$58*(E459*$E$444+F459*$F$444)+10*(B459*$B$444+C459*$C$444+D459*$D$444+G459*$G$444)</f>
        <v>0</v>
      </c>
      <c r="J459" s="38">
        <f>IF($H$444&lt;&gt;0,0.1*I459/$H$444,"")</f>
        <v>0</v>
      </c>
      <c r="K459" s="46">
        <f>IF($E$444&lt;&gt;0,I459/$E$444,"")</f>
        <v>0</v>
      </c>
      <c r="L459" s="46">
        <f>IF($F$444&lt;&gt;0,I459/$F$444*100/'Input'!$F$58,"")</f>
        <v>0</v>
      </c>
      <c r="M459" s="17"/>
    </row>
    <row r="460" spans="1:13">
      <c r="A460" s="4" t="s">
        <v>1657</v>
      </c>
      <c r="B460" s="39">
        <f>'Standing'!$N$92</f>
        <v>0</v>
      </c>
      <c r="C460" s="39">
        <f>'Standing'!$N$115</f>
        <v>0</v>
      </c>
      <c r="D460" s="39">
        <f>'Standing'!$N$129</f>
        <v>0</v>
      </c>
      <c r="E460" s="10"/>
      <c r="F460" s="48">
        <f>'Standing'!$N$38</f>
        <v>0</v>
      </c>
      <c r="G460" s="39">
        <f>'Reactive'!$N$35</f>
        <v>0</v>
      </c>
      <c r="H460" s="38">
        <f>IF(H$444&lt;&gt;0,(($B460*B$444+$C460*C$444+$D460*D$444+$G460*G$444))/H$444,0)</f>
        <v>0</v>
      </c>
      <c r="I460" s="21">
        <f>0.01*'Input'!$F$58*(E460*$E$444+F460*$F$444)+10*(B460*$B$444+C460*$C$444+D460*$D$444+G460*$G$444)</f>
        <v>0</v>
      </c>
      <c r="J460" s="38">
        <f>IF($H$444&lt;&gt;0,0.1*I460/$H$444,"")</f>
        <v>0</v>
      </c>
      <c r="K460" s="46">
        <f>IF($E$444&lt;&gt;0,I460/$E$444,"")</f>
        <v>0</v>
      </c>
      <c r="L460" s="46">
        <f>IF($F$444&lt;&gt;0,I460/$F$444*100/'Input'!$F$58,"")</f>
        <v>0</v>
      </c>
      <c r="M460" s="17"/>
    </row>
    <row r="461" spans="1:13">
      <c r="A461" s="4" t="s">
        <v>1658</v>
      </c>
      <c r="B461" s="39">
        <f>'Standing'!$O$92</f>
        <v>0</v>
      </c>
      <c r="C461" s="39">
        <f>'Standing'!$O$115</f>
        <v>0</v>
      </c>
      <c r="D461" s="39">
        <f>'Standing'!$O$129</f>
        <v>0</v>
      </c>
      <c r="E461" s="10"/>
      <c r="F461" s="48">
        <f>'Standing'!$O$38</f>
        <v>0</v>
      </c>
      <c r="G461" s="39">
        <f>'Reactive'!$O$35</f>
        <v>0</v>
      </c>
      <c r="H461" s="38">
        <f>IF(H$444&lt;&gt;0,(($B461*B$444+$C461*C$444+$D461*D$444+$G461*G$444))/H$444,0)</f>
        <v>0</v>
      </c>
      <c r="I461" s="21">
        <f>0.01*'Input'!$F$58*(E461*$E$444+F461*$F$444)+10*(B461*$B$444+C461*$C$444+D461*$D$444+G461*$G$444)</f>
        <v>0</v>
      </c>
      <c r="J461" s="38">
        <f>IF($H$444&lt;&gt;0,0.1*I461/$H$444,"")</f>
        <v>0</v>
      </c>
      <c r="K461" s="46">
        <f>IF($E$444&lt;&gt;0,I461/$E$444,"")</f>
        <v>0</v>
      </c>
      <c r="L461" s="46">
        <f>IF($F$444&lt;&gt;0,I461/$F$444*100/'Input'!$F$58,"")</f>
        <v>0</v>
      </c>
      <c r="M461" s="17"/>
    </row>
    <row r="462" spans="1:13">
      <c r="A462" s="4" t="s">
        <v>1659</v>
      </c>
      <c r="B462" s="39">
        <f>'Standing'!$P$92</f>
        <v>0</v>
      </c>
      <c r="C462" s="39">
        <f>'Standing'!$P$115</f>
        <v>0</v>
      </c>
      <c r="D462" s="39">
        <f>'Standing'!$P$129</f>
        <v>0</v>
      </c>
      <c r="E462" s="10"/>
      <c r="F462" s="48">
        <f>'Standing'!$P$38</f>
        <v>0</v>
      </c>
      <c r="G462" s="39">
        <f>'Reactive'!$P$35</f>
        <v>0</v>
      </c>
      <c r="H462" s="38">
        <f>IF(H$444&lt;&gt;0,(($B462*B$444+$C462*C$444+$D462*D$444+$G462*G$444))/H$444,0)</f>
        <v>0</v>
      </c>
      <c r="I462" s="21">
        <f>0.01*'Input'!$F$58*(E462*$E$444+F462*$F$444)+10*(B462*$B$444+C462*$C$444+D462*$D$444+G462*$G$444)</f>
        <v>0</v>
      </c>
      <c r="J462" s="38">
        <f>IF($H$444&lt;&gt;0,0.1*I462/$H$444,"")</f>
        <v>0</v>
      </c>
      <c r="K462" s="46">
        <f>IF($E$444&lt;&gt;0,I462/$E$444,"")</f>
        <v>0</v>
      </c>
      <c r="L462" s="46">
        <f>IF($F$444&lt;&gt;0,I462/$F$444*100/'Input'!$F$58,"")</f>
        <v>0</v>
      </c>
      <c r="M462" s="17"/>
    </row>
    <row r="463" spans="1:13">
      <c r="A463" s="4" t="s">
        <v>1660</v>
      </c>
      <c r="B463" s="39">
        <f>'Standing'!$Q$92</f>
        <v>0</v>
      </c>
      <c r="C463" s="39">
        <f>'Standing'!$Q$115</f>
        <v>0</v>
      </c>
      <c r="D463" s="39">
        <f>'Standing'!$Q$129</f>
        <v>0</v>
      </c>
      <c r="E463" s="10"/>
      <c r="F463" s="48">
        <f>'Standing'!$Q$38</f>
        <v>0</v>
      </c>
      <c r="G463" s="39">
        <f>'Reactive'!$Q$35</f>
        <v>0</v>
      </c>
      <c r="H463" s="38">
        <f>IF(H$444&lt;&gt;0,(($B463*B$444+$C463*C$444+$D463*D$444+$G463*G$444))/H$444,0)</f>
        <v>0</v>
      </c>
      <c r="I463" s="21">
        <f>0.01*'Input'!$F$58*(E463*$E$444+F463*$F$444)+10*(B463*$B$444+C463*$C$444+D463*$D$444+G463*$G$444)</f>
        <v>0</v>
      </c>
      <c r="J463" s="38">
        <f>IF($H$444&lt;&gt;0,0.1*I463/$H$444,"")</f>
        <v>0</v>
      </c>
      <c r="K463" s="46">
        <f>IF($E$444&lt;&gt;0,I463/$E$444,"")</f>
        <v>0</v>
      </c>
      <c r="L463" s="46">
        <f>IF($F$444&lt;&gt;0,I463/$F$444*100/'Input'!$F$58,"")</f>
        <v>0</v>
      </c>
      <c r="M463" s="17"/>
    </row>
    <row r="464" spans="1:13">
      <c r="A464" s="4" t="s">
        <v>1661</v>
      </c>
      <c r="B464" s="39">
        <f>'Standing'!$R$92</f>
        <v>0</v>
      </c>
      <c r="C464" s="39">
        <f>'Standing'!$R$115</f>
        <v>0</v>
      </c>
      <c r="D464" s="39">
        <f>'Standing'!$R$129</f>
        <v>0</v>
      </c>
      <c r="E464" s="10"/>
      <c r="F464" s="48">
        <f>'Standing'!$R$38</f>
        <v>0</v>
      </c>
      <c r="G464" s="39">
        <f>'Reactive'!$R$35</f>
        <v>0</v>
      </c>
      <c r="H464" s="38">
        <f>IF(H$444&lt;&gt;0,(($B464*B$444+$C464*C$444+$D464*D$444+$G464*G$444))/H$444,0)</f>
        <v>0</v>
      </c>
      <c r="I464" s="21">
        <f>0.01*'Input'!$F$58*(E464*$E$444+F464*$F$444)+10*(B464*$B$444+C464*$C$444+D464*$D$444+G464*$G$444)</f>
        <v>0</v>
      </c>
      <c r="J464" s="38">
        <f>IF($H$444&lt;&gt;0,0.1*I464/$H$444,"")</f>
        <v>0</v>
      </c>
      <c r="K464" s="46">
        <f>IF($E$444&lt;&gt;0,I464/$E$444,"")</f>
        <v>0</v>
      </c>
      <c r="L464" s="46">
        <f>IF($F$444&lt;&gt;0,I464/$F$444*100/'Input'!$F$58,"")</f>
        <v>0</v>
      </c>
      <c r="M464" s="17"/>
    </row>
    <row r="465" spans="1:13">
      <c r="A465" s="4" t="s">
        <v>1662</v>
      </c>
      <c r="B465" s="39">
        <f>'Standing'!$S$92</f>
        <v>0</v>
      </c>
      <c r="C465" s="39">
        <f>'Standing'!$S$115</f>
        <v>0</v>
      </c>
      <c r="D465" s="39">
        <f>'Standing'!$S$129</f>
        <v>0</v>
      </c>
      <c r="E465" s="10"/>
      <c r="F465" s="48">
        <f>'Standing'!$S$38</f>
        <v>0</v>
      </c>
      <c r="G465" s="39">
        <f>'Reactive'!$S$35</f>
        <v>0</v>
      </c>
      <c r="H465" s="38">
        <f>IF(H$444&lt;&gt;0,(($B465*B$444+$C465*C$444+$D465*D$444+$G465*G$444))/H$444,0)</f>
        <v>0</v>
      </c>
      <c r="I465" s="21">
        <f>0.01*'Input'!$F$58*(E465*$E$444+F465*$F$444)+10*(B465*$B$444+C465*$C$444+D465*$D$444+G465*$G$444)</f>
        <v>0</v>
      </c>
      <c r="J465" s="38">
        <f>IF($H$444&lt;&gt;0,0.1*I465/$H$444,"")</f>
        <v>0</v>
      </c>
      <c r="K465" s="46">
        <f>IF($E$444&lt;&gt;0,I465/$E$444,"")</f>
        <v>0</v>
      </c>
      <c r="L465" s="46">
        <f>IF($F$444&lt;&gt;0,I465/$F$444*100/'Input'!$F$58,"")</f>
        <v>0</v>
      </c>
      <c r="M465" s="17"/>
    </row>
    <row r="466" spans="1:13">
      <c r="A466" s="4" t="s">
        <v>1663</v>
      </c>
      <c r="B466" s="10"/>
      <c r="C466" s="10"/>
      <c r="D466" s="10"/>
      <c r="E466" s="48">
        <f>'Otex'!$B$134</f>
        <v>0</v>
      </c>
      <c r="F466" s="10"/>
      <c r="G466" s="10"/>
      <c r="H466" s="38">
        <f>IF(H$444&lt;&gt;0,(($B466*B$444+$C466*C$444+$D466*D$444+$G466*G$444))/H$444,0)</f>
        <v>0</v>
      </c>
      <c r="I466" s="21">
        <f>0.01*'Input'!$F$58*(E466*$E$444+F466*$F$444)+10*(B466*$B$444+C466*$C$444+D466*$D$444+G466*$G$444)</f>
        <v>0</v>
      </c>
      <c r="J466" s="38">
        <f>IF($H$444&lt;&gt;0,0.1*I466/$H$444,"")</f>
        <v>0</v>
      </c>
      <c r="K466" s="46">
        <f>IF($E$444&lt;&gt;0,I466/$E$444,"")</f>
        <v>0</v>
      </c>
      <c r="L466" s="46">
        <f>IF($F$444&lt;&gt;0,I466/$F$444*100/'Input'!$F$58,"")</f>
        <v>0</v>
      </c>
      <c r="M466" s="17"/>
    </row>
    <row r="467" spans="1:13">
      <c r="A467" s="4" t="s">
        <v>1664</v>
      </c>
      <c r="B467" s="10"/>
      <c r="C467" s="10"/>
      <c r="D467" s="10"/>
      <c r="E467" s="48">
        <f>'Otex'!$C$134</f>
        <v>0</v>
      </c>
      <c r="F467" s="10"/>
      <c r="G467" s="10"/>
      <c r="H467" s="38">
        <f>IF(H$444&lt;&gt;0,(($B467*B$444+$C467*C$444+$D467*D$444+$G467*G$444))/H$444,0)</f>
        <v>0</v>
      </c>
      <c r="I467" s="21">
        <f>0.01*'Input'!$F$58*(E467*$E$444+F467*$F$444)+10*(B467*$B$444+C467*$C$444+D467*$D$444+G467*$G$444)</f>
        <v>0</v>
      </c>
      <c r="J467" s="38">
        <f>IF($H$444&lt;&gt;0,0.1*I467/$H$444,"")</f>
        <v>0</v>
      </c>
      <c r="K467" s="46">
        <f>IF($E$444&lt;&gt;0,I467/$E$444,"")</f>
        <v>0</v>
      </c>
      <c r="L467" s="46">
        <f>IF($F$444&lt;&gt;0,I467/$F$444*100/'Input'!$F$58,"")</f>
        <v>0</v>
      </c>
      <c r="M467" s="17"/>
    </row>
    <row r="468" spans="1:13">
      <c r="A468" s="4" t="s">
        <v>1665</v>
      </c>
      <c r="B468" s="39">
        <f>'Scaler'!$B$429</f>
        <v>0</v>
      </c>
      <c r="C468" s="39">
        <f>'Scaler'!$C$429</f>
        <v>0</v>
      </c>
      <c r="D468" s="39">
        <f>'Scaler'!$D$429</f>
        <v>0</v>
      </c>
      <c r="E468" s="48">
        <f>'Scaler'!$E$429</f>
        <v>0</v>
      </c>
      <c r="F468" s="48">
        <f>'Scaler'!$F$429</f>
        <v>0</v>
      </c>
      <c r="G468" s="39">
        <f>'Scaler'!$G$429</f>
        <v>0</v>
      </c>
      <c r="H468" s="38">
        <f>IF(H$444&lt;&gt;0,(($B468*B$444+$C468*C$444+$D468*D$444+$G468*G$444))/H$444,0)</f>
        <v>0</v>
      </c>
      <c r="I468" s="21">
        <f>0.01*'Input'!$F$58*(E468*$E$444+F468*$F$444)+10*(B468*$B$444+C468*$C$444+D468*$D$444+G468*$G$444)</f>
        <v>0</v>
      </c>
      <c r="J468" s="38">
        <f>IF($H$444&lt;&gt;0,0.1*I468/$H$444,"")</f>
        <v>0</v>
      </c>
      <c r="K468" s="46">
        <f>IF($E$444&lt;&gt;0,I468/$E$444,"")</f>
        <v>0</v>
      </c>
      <c r="L468" s="46">
        <f>IF($F$444&lt;&gt;0,I468/$F$444*100/'Input'!$F$58,"")</f>
        <v>0</v>
      </c>
      <c r="M468" s="17"/>
    </row>
    <row r="469" spans="1:13">
      <c r="A469" s="4" t="s">
        <v>1666</v>
      </c>
      <c r="B469" s="39">
        <f>'Adjust'!$B$85</f>
        <v>0</v>
      </c>
      <c r="C469" s="39">
        <f>'Adjust'!$C$85</f>
        <v>0</v>
      </c>
      <c r="D469" s="39">
        <f>'Adjust'!$D$85</f>
        <v>0</v>
      </c>
      <c r="E469" s="48">
        <f>'Adjust'!$E$85</f>
        <v>0</v>
      </c>
      <c r="F469" s="48">
        <f>'Adjust'!$F$85</f>
        <v>0</v>
      </c>
      <c r="G469" s="39">
        <f>'Adjust'!$G$85</f>
        <v>0</v>
      </c>
      <c r="H469" s="38">
        <f>IF(H$444&lt;&gt;0,(($B469*B$444+$C469*C$444+$D469*D$444+$G469*G$444))/H$444,0)</f>
        <v>0</v>
      </c>
      <c r="I469" s="21">
        <f>0.01*'Input'!$F$58*(E469*$E$444+F469*$F$444)+10*(B469*$B$444+C469*$C$444+D469*$D$444+G469*$G$444)</f>
        <v>0</v>
      </c>
      <c r="J469" s="38">
        <f>IF($H$444&lt;&gt;0,0.1*I469/$H$444,"")</f>
        <v>0</v>
      </c>
      <c r="K469" s="46">
        <f>IF($E$444&lt;&gt;0,I469/$E$444,"")</f>
        <v>0</v>
      </c>
      <c r="L469" s="46">
        <f>IF($F$444&lt;&gt;0,I469/$F$444*100/'Input'!$F$58,"")</f>
        <v>0</v>
      </c>
      <c r="M469" s="17"/>
    </row>
    <row r="471" spans="1:13">
      <c r="A471" s="4" t="s">
        <v>1667</v>
      </c>
      <c r="B471" s="38">
        <f>SUM($B$447:$B$469)</f>
        <v>0</v>
      </c>
      <c r="C471" s="38">
        <f>SUM($C$447:$C$469)</f>
        <v>0</v>
      </c>
      <c r="D471" s="38">
        <f>SUM($D$447:$D$469)</f>
        <v>0</v>
      </c>
      <c r="E471" s="46">
        <f>SUM($E$447:$E$469)</f>
        <v>0</v>
      </c>
      <c r="F471" s="46">
        <f>SUM($F$447:$F$469)</f>
        <v>0</v>
      </c>
      <c r="G471" s="38">
        <f>SUM($G$447:$G$469)</f>
        <v>0</v>
      </c>
      <c r="H471" s="38">
        <f>SUM(H$447:H$469)</f>
        <v>0</v>
      </c>
      <c r="I471" s="21">
        <f>SUM($I$447:$I$469)</f>
        <v>0</v>
      </c>
      <c r="J471" s="38">
        <f>SUM($J$447:$J$469)</f>
        <v>0</v>
      </c>
      <c r="K471" s="46">
        <f>SUM($K$447:$K$469)</f>
        <v>0</v>
      </c>
      <c r="L471" s="46">
        <f>SUM($L$447:$L$469)</f>
        <v>0</v>
      </c>
    </row>
    <row r="473" spans="1:13" ht="21" customHeight="1">
      <c r="A473" s="1" t="s">
        <v>243</v>
      </c>
    </row>
    <row r="475" spans="1:13">
      <c r="B475" s="15" t="s">
        <v>289</v>
      </c>
      <c r="C475" s="15" t="s">
        <v>1648</v>
      </c>
    </row>
    <row r="476" spans="1:13">
      <c r="A476" s="4" t="s">
        <v>243</v>
      </c>
      <c r="B476" s="44">
        <f>'Loads'!B$213</f>
        <v>0</v>
      </c>
      <c r="C476" s="44">
        <f>'Multi'!B$133</f>
        <v>0</v>
      </c>
      <c r="D476" s="17"/>
    </row>
    <row r="478" spans="1:13">
      <c r="B478" s="15" t="s">
        <v>1481</v>
      </c>
      <c r="C478" s="15" t="s">
        <v>1650</v>
      </c>
      <c r="D478" s="15" t="s">
        <v>1620</v>
      </c>
    </row>
    <row r="479" spans="1:13">
      <c r="A479" s="4" t="s">
        <v>453</v>
      </c>
      <c r="B479" s="39">
        <f>'Yard'!$C$75</f>
        <v>0</v>
      </c>
      <c r="C479" s="21">
        <f>0+10*(B479*$B$476)</f>
        <v>0</v>
      </c>
      <c r="D479" s="38">
        <f>IF($C$476&lt;&gt;0,0.1*C479/$C$476,"")</f>
        <v>0</v>
      </c>
      <c r="E479" s="17"/>
    </row>
    <row r="480" spans="1:13">
      <c r="A480" s="4" t="s">
        <v>454</v>
      </c>
      <c r="B480" s="39">
        <f>'Yard'!$D$75</f>
        <v>0</v>
      </c>
      <c r="C480" s="21">
        <f>0+10*(B480*$B$476)</f>
        <v>0</v>
      </c>
      <c r="D480" s="38">
        <f>IF($C$476&lt;&gt;0,0.1*C480/$C$476,"")</f>
        <v>0</v>
      </c>
      <c r="E480" s="17"/>
    </row>
    <row r="481" spans="1:5">
      <c r="A481" s="4" t="s">
        <v>455</v>
      </c>
      <c r="B481" s="39">
        <f>'Yard'!$E$75</f>
        <v>0</v>
      </c>
      <c r="C481" s="21">
        <f>0+10*(B481*$B$476)</f>
        <v>0</v>
      </c>
      <c r="D481" s="38">
        <f>IF($C$476&lt;&gt;0,0.1*C481/$C$476,"")</f>
        <v>0</v>
      </c>
      <c r="E481" s="17"/>
    </row>
    <row r="482" spans="1:5">
      <c r="A482" s="4" t="s">
        <v>456</v>
      </c>
      <c r="B482" s="39">
        <f>'Yard'!$F$75</f>
        <v>0</v>
      </c>
      <c r="C482" s="21">
        <f>0+10*(B482*$B$476)</f>
        <v>0</v>
      </c>
      <c r="D482" s="38">
        <f>IF($C$476&lt;&gt;0,0.1*C482/$C$476,"")</f>
        <v>0</v>
      </c>
      <c r="E482" s="17"/>
    </row>
    <row r="483" spans="1:5">
      <c r="A483" s="4" t="s">
        <v>457</v>
      </c>
      <c r="B483" s="39">
        <f>'Yard'!$G$75</f>
        <v>0</v>
      </c>
      <c r="C483" s="21">
        <f>0+10*(B483*$B$476)</f>
        <v>0</v>
      </c>
      <c r="D483" s="38">
        <f>IF($C$476&lt;&gt;0,0.1*C483/$C$476,"")</f>
        <v>0</v>
      </c>
      <c r="E483" s="17"/>
    </row>
    <row r="484" spans="1:5">
      <c r="A484" s="4" t="s">
        <v>458</v>
      </c>
      <c r="B484" s="39">
        <f>'Yard'!$H$75</f>
        <v>0</v>
      </c>
      <c r="C484" s="21">
        <f>0+10*(B484*$B$476)</f>
        <v>0</v>
      </c>
      <c r="D484" s="38">
        <f>IF($C$476&lt;&gt;0,0.1*C484/$C$476,"")</f>
        <v>0</v>
      </c>
      <c r="E484" s="17"/>
    </row>
    <row r="485" spans="1:5">
      <c r="A485" s="4" t="s">
        <v>459</v>
      </c>
      <c r="B485" s="39">
        <f>'Yard'!$I$75</f>
        <v>0</v>
      </c>
      <c r="C485" s="21">
        <f>0+10*(B485*$B$476)</f>
        <v>0</v>
      </c>
      <c r="D485" s="38">
        <f>IF($C$476&lt;&gt;0,0.1*C485/$C$476,"")</f>
        <v>0</v>
      </c>
      <c r="E485" s="17"/>
    </row>
    <row r="486" spans="1:5">
      <c r="A486" s="4" t="s">
        <v>460</v>
      </c>
      <c r="B486" s="39">
        <f>'Yard'!$J$75</f>
        <v>0</v>
      </c>
      <c r="C486" s="21">
        <f>0+10*(B486*$B$476)</f>
        <v>0</v>
      </c>
      <c r="D486" s="38">
        <f>IF($C$476&lt;&gt;0,0.1*C486/$C$476,"")</f>
        <v>0</v>
      </c>
      <c r="E486" s="17"/>
    </row>
    <row r="487" spans="1:5">
      <c r="A487" s="4" t="s">
        <v>1652</v>
      </c>
      <c r="B487" s="10"/>
      <c r="C487" s="21">
        <f>0+10*(B487*$B$476)</f>
        <v>0</v>
      </c>
      <c r="D487" s="38">
        <f>IF($C$476&lt;&gt;0,0.1*C487/$C$476,"")</f>
        <v>0</v>
      </c>
      <c r="E487" s="17"/>
    </row>
    <row r="488" spans="1:5">
      <c r="A488" s="4" t="s">
        <v>1654</v>
      </c>
      <c r="B488" s="39">
        <f>'Yard'!$K$75</f>
        <v>0</v>
      </c>
      <c r="C488" s="21">
        <f>0+10*(B488*$B$476)</f>
        <v>0</v>
      </c>
      <c r="D488" s="38">
        <f>IF($C$476&lt;&gt;0,0.1*C488/$C$476,"")</f>
        <v>0</v>
      </c>
      <c r="E488" s="17"/>
    </row>
    <row r="489" spans="1:5">
      <c r="A489" s="4" t="s">
        <v>1655</v>
      </c>
      <c r="B489" s="39">
        <f>'Yard'!$L$75</f>
        <v>0</v>
      </c>
      <c r="C489" s="21">
        <f>0+10*(B489*$B$476)</f>
        <v>0</v>
      </c>
      <c r="D489" s="38">
        <f>IF($C$476&lt;&gt;0,0.1*C489/$C$476,"")</f>
        <v>0</v>
      </c>
      <c r="E489" s="17"/>
    </row>
    <row r="490" spans="1:5">
      <c r="A490" s="4" t="s">
        <v>1656</v>
      </c>
      <c r="B490" s="39">
        <f>'Yard'!$M$75</f>
        <v>0</v>
      </c>
      <c r="C490" s="21">
        <f>0+10*(B490*$B$476)</f>
        <v>0</v>
      </c>
      <c r="D490" s="38">
        <f>IF($C$476&lt;&gt;0,0.1*C490/$C$476,"")</f>
        <v>0</v>
      </c>
      <c r="E490" s="17"/>
    </row>
    <row r="491" spans="1:5">
      <c r="A491" s="4" t="s">
        <v>1657</v>
      </c>
      <c r="B491" s="39">
        <f>'Yard'!$N$75</f>
        <v>0</v>
      </c>
      <c r="C491" s="21">
        <f>0+10*(B491*$B$476)</f>
        <v>0</v>
      </c>
      <c r="D491" s="38">
        <f>IF($C$476&lt;&gt;0,0.1*C491/$C$476,"")</f>
        <v>0</v>
      </c>
      <c r="E491" s="17"/>
    </row>
    <row r="492" spans="1:5">
      <c r="A492" s="4" t="s">
        <v>1658</v>
      </c>
      <c r="B492" s="39">
        <f>'Yard'!$O$75</f>
        <v>0</v>
      </c>
      <c r="C492" s="21">
        <f>0+10*(B492*$B$476)</f>
        <v>0</v>
      </c>
      <c r="D492" s="38">
        <f>IF($C$476&lt;&gt;0,0.1*C492/$C$476,"")</f>
        <v>0</v>
      </c>
      <c r="E492" s="17"/>
    </row>
    <row r="493" spans="1:5">
      <c r="A493" s="4" t="s">
        <v>1659</v>
      </c>
      <c r="B493" s="39">
        <f>'Yard'!$P$75</f>
        <v>0</v>
      </c>
      <c r="C493" s="21">
        <f>0+10*(B493*$B$476)</f>
        <v>0</v>
      </c>
      <c r="D493" s="38">
        <f>IF($C$476&lt;&gt;0,0.1*C493/$C$476,"")</f>
        <v>0</v>
      </c>
      <c r="E493" s="17"/>
    </row>
    <row r="494" spans="1:5">
      <c r="A494" s="4" t="s">
        <v>1660</v>
      </c>
      <c r="B494" s="39">
        <f>'Yard'!$Q$75</f>
        <v>0</v>
      </c>
      <c r="C494" s="21">
        <f>0+10*(B494*$B$476)</f>
        <v>0</v>
      </c>
      <c r="D494" s="38">
        <f>IF($C$476&lt;&gt;0,0.1*C494/$C$476,"")</f>
        <v>0</v>
      </c>
      <c r="E494" s="17"/>
    </row>
    <row r="495" spans="1:5">
      <c r="A495" s="4" t="s">
        <v>1661</v>
      </c>
      <c r="B495" s="39">
        <f>'Yard'!$R$75</f>
        <v>0</v>
      </c>
      <c r="C495" s="21">
        <f>0+10*(B495*$B$476)</f>
        <v>0</v>
      </c>
      <c r="D495" s="38">
        <f>IF($C$476&lt;&gt;0,0.1*C495/$C$476,"")</f>
        <v>0</v>
      </c>
      <c r="E495" s="17"/>
    </row>
    <row r="496" spans="1:5">
      <c r="A496" s="4" t="s">
        <v>1662</v>
      </c>
      <c r="B496" s="39">
        <f>'Yard'!$S$75</f>
        <v>0</v>
      </c>
      <c r="C496" s="21">
        <f>0+10*(B496*$B$476)</f>
        <v>0</v>
      </c>
      <c r="D496" s="38">
        <f>IF($C$476&lt;&gt;0,0.1*C496/$C$476,"")</f>
        <v>0</v>
      </c>
      <c r="E496" s="17"/>
    </row>
    <row r="497" spans="1:5">
      <c r="A497" s="4" t="s">
        <v>1663</v>
      </c>
      <c r="B497" s="39">
        <f>'Otex'!$B$156</f>
        <v>0</v>
      </c>
      <c r="C497" s="21">
        <f>0+10*(B497*$B$476)</f>
        <v>0</v>
      </c>
      <c r="D497" s="38">
        <f>IF($C$476&lt;&gt;0,0.1*C497/$C$476,"")</f>
        <v>0</v>
      </c>
      <c r="E497" s="17"/>
    </row>
    <row r="498" spans="1:5">
      <c r="A498" s="4" t="s">
        <v>1665</v>
      </c>
      <c r="B498" s="39">
        <f>'Scaler'!$B$430</f>
        <v>0</v>
      </c>
      <c r="C498" s="21">
        <f>0+10*(B498*$B$476)</f>
        <v>0</v>
      </c>
      <c r="D498" s="38">
        <f>IF($C$476&lt;&gt;0,0.1*C498/$C$476,"")</f>
        <v>0</v>
      </c>
      <c r="E498" s="17"/>
    </row>
    <row r="499" spans="1:5">
      <c r="A499" s="4" t="s">
        <v>1666</v>
      </c>
      <c r="B499" s="39">
        <f>'Adjust'!$B$86</f>
        <v>0</v>
      </c>
      <c r="C499" s="21">
        <f>0+10*(B499*$B$476)</f>
        <v>0</v>
      </c>
      <c r="D499" s="38">
        <f>IF($C$476&lt;&gt;0,0.1*C499/$C$476,"")</f>
        <v>0</v>
      </c>
      <c r="E499" s="17"/>
    </row>
    <row r="501" spans="1:5">
      <c r="A501" s="4" t="s">
        <v>1667</v>
      </c>
      <c r="B501" s="38">
        <f>SUM($B$479:$B$499)</f>
        <v>0</v>
      </c>
      <c r="C501" s="21">
        <f>SUM($C$479:$C$499)</f>
        <v>0</v>
      </c>
      <c r="D501" s="38">
        <f>SUM($D$479:$D$499)</f>
        <v>0</v>
      </c>
    </row>
    <row r="503" spans="1:5" ht="21" customHeight="1">
      <c r="A503" s="1" t="s">
        <v>247</v>
      </c>
    </row>
    <row r="505" spans="1:5">
      <c r="B505" s="15" t="s">
        <v>289</v>
      </c>
      <c r="C505" s="15" t="s">
        <v>1648</v>
      </c>
    </row>
    <row r="506" spans="1:5">
      <c r="A506" s="4" t="s">
        <v>247</v>
      </c>
      <c r="B506" s="44">
        <f>'Loads'!B$214</f>
        <v>0</v>
      </c>
      <c r="C506" s="44">
        <f>'Multi'!B$134</f>
        <v>0</v>
      </c>
      <c r="D506" s="17"/>
    </row>
    <row r="508" spans="1:5">
      <c r="B508" s="15" t="s">
        <v>1481</v>
      </c>
      <c r="C508" s="15" t="s">
        <v>1650</v>
      </c>
      <c r="D508" s="15" t="s">
        <v>1620</v>
      </c>
    </row>
    <row r="509" spans="1:5">
      <c r="A509" s="4" t="s">
        <v>453</v>
      </c>
      <c r="B509" s="39">
        <f>'Yard'!$C$76</f>
        <v>0</v>
      </c>
      <c r="C509" s="21">
        <f>0+10*(B509*$B$506)</f>
        <v>0</v>
      </c>
      <c r="D509" s="38">
        <f>IF($C$506&lt;&gt;0,0.1*C509/$C$506,"")</f>
        <v>0</v>
      </c>
      <c r="E509" s="17"/>
    </row>
    <row r="510" spans="1:5">
      <c r="A510" s="4" t="s">
        <v>454</v>
      </c>
      <c r="B510" s="39">
        <f>'Yard'!$D$76</f>
        <v>0</v>
      </c>
      <c r="C510" s="21">
        <f>0+10*(B510*$B$506)</f>
        <v>0</v>
      </c>
      <c r="D510" s="38">
        <f>IF($C$506&lt;&gt;0,0.1*C510/$C$506,"")</f>
        <v>0</v>
      </c>
      <c r="E510" s="17"/>
    </row>
    <row r="511" spans="1:5">
      <c r="A511" s="4" t="s">
        <v>455</v>
      </c>
      <c r="B511" s="39">
        <f>'Yard'!$E$76</f>
        <v>0</v>
      </c>
      <c r="C511" s="21">
        <f>0+10*(B511*$B$506)</f>
        <v>0</v>
      </c>
      <c r="D511" s="38">
        <f>IF($C$506&lt;&gt;0,0.1*C511/$C$506,"")</f>
        <v>0</v>
      </c>
      <c r="E511" s="17"/>
    </row>
    <row r="512" spans="1:5">
      <c r="A512" s="4" t="s">
        <v>456</v>
      </c>
      <c r="B512" s="39">
        <f>'Yard'!$F$76</f>
        <v>0</v>
      </c>
      <c r="C512" s="21">
        <f>0+10*(B512*$B$506)</f>
        <v>0</v>
      </c>
      <c r="D512" s="38">
        <f>IF($C$506&lt;&gt;0,0.1*C512/$C$506,"")</f>
        <v>0</v>
      </c>
      <c r="E512" s="17"/>
    </row>
    <row r="513" spans="1:5">
      <c r="A513" s="4" t="s">
        <v>457</v>
      </c>
      <c r="B513" s="39">
        <f>'Yard'!$G$76</f>
        <v>0</v>
      </c>
      <c r="C513" s="21">
        <f>0+10*(B513*$B$506)</f>
        <v>0</v>
      </c>
      <c r="D513" s="38">
        <f>IF($C$506&lt;&gt;0,0.1*C513/$C$506,"")</f>
        <v>0</v>
      </c>
      <c r="E513" s="17"/>
    </row>
    <row r="514" spans="1:5">
      <c r="A514" s="4" t="s">
        <v>458</v>
      </c>
      <c r="B514" s="39">
        <f>'Yard'!$H$76</f>
        <v>0</v>
      </c>
      <c r="C514" s="21">
        <f>0+10*(B514*$B$506)</f>
        <v>0</v>
      </c>
      <c r="D514" s="38">
        <f>IF($C$506&lt;&gt;0,0.1*C514/$C$506,"")</f>
        <v>0</v>
      </c>
      <c r="E514" s="17"/>
    </row>
    <row r="515" spans="1:5">
      <c r="A515" s="4" t="s">
        <v>459</v>
      </c>
      <c r="B515" s="39">
        <f>'Yard'!$I$76</f>
        <v>0</v>
      </c>
      <c r="C515" s="21">
        <f>0+10*(B515*$B$506)</f>
        <v>0</v>
      </c>
      <c r="D515" s="38">
        <f>IF($C$506&lt;&gt;0,0.1*C515/$C$506,"")</f>
        <v>0</v>
      </c>
      <c r="E515" s="17"/>
    </row>
    <row r="516" spans="1:5">
      <c r="A516" s="4" t="s">
        <v>460</v>
      </c>
      <c r="B516" s="39">
        <f>'Yard'!$J$76</f>
        <v>0</v>
      </c>
      <c r="C516" s="21">
        <f>0+10*(B516*$B$506)</f>
        <v>0</v>
      </c>
      <c r="D516" s="38">
        <f>IF($C$506&lt;&gt;0,0.1*C516/$C$506,"")</f>
        <v>0</v>
      </c>
      <c r="E516" s="17"/>
    </row>
    <row r="517" spans="1:5">
      <c r="A517" s="4" t="s">
        <v>1652</v>
      </c>
      <c r="B517" s="10"/>
      <c r="C517" s="21">
        <f>0+10*(B517*$B$506)</f>
        <v>0</v>
      </c>
      <c r="D517" s="38">
        <f>IF($C$506&lt;&gt;0,0.1*C517/$C$506,"")</f>
        <v>0</v>
      </c>
      <c r="E517" s="17"/>
    </row>
    <row r="518" spans="1:5">
      <c r="A518" s="4" t="s">
        <v>1654</v>
      </c>
      <c r="B518" s="39">
        <f>'Yard'!$K$76</f>
        <v>0</v>
      </c>
      <c r="C518" s="21">
        <f>0+10*(B518*$B$506)</f>
        <v>0</v>
      </c>
      <c r="D518" s="38">
        <f>IF($C$506&lt;&gt;0,0.1*C518/$C$506,"")</f>
        <v>0</v>
      </c>
      <c r="E518" s="17"/>
    </row>
    <row r="519" spans="1:5">
      <c r="A519" s="4" t="s">
        <v>1655</v>
      </c>
      <c r="B519" s="39">
        <f>'Yard'!$L$76</f>
        <v>0</v>
      </c>
      <c r="C519" s="21">
        <f>0+10*(B519*$B$506)</f>
        <v>0</v>
      </c>
      <c r="D519" s="38">
        <f>IF($C$506&lt;&gt;0,0.1*C519/$C$506,"")</f>
        <v>0</v>
      </c>
      <c r="E519" s="17"/>
    </row>
    <row r="520" spans="1:5">
      <c r="A520" s="4" t="s">
        <v>1656</v>
      </c>
      <c r="B520" s="39">
        <f>'Yard'!$M$76</f>
        <v>0</v>
      </c>
      <c r="C520" s="21">
        <f>0+10*(B520*$B$506)</f>
        <v>0</v>
      </c>
      <c r="D520" s="38">
        <f>IF($C$506&lt;&gt;0,0.1*C520/$C$506,"")</f>
        <v>0</v>
      </c>
      <c r="E520" s="17"/>
    </row>
    <row r="521" spans="1:5">
      <c r="A521" s="4" t="s">
        <v>1657</v>
      </c>
      <c r="B521" s="39">
        <f>'Yard'!$N$76</f>
        <v>0</v>
      </c>
      <c r="C521" s="21">
        <f>0+10*(B521*$B$506)</f>
        <v>0</v>
      </c>
      <c r="D521" s="38">
        <f>IF($C$506&lt;&gt;0,0.1*C521/$C$506,"")</f>
        <v>0</v>
      </c>
      <c r="E521" s="17"/>
    </row>
    <row r="522" spans="1:5">
      <c r="A522" s="4" t="s">
        <v>1658</v>
      </c>
      <c r="B522" s="39">
        <f>'Yard'!$O$76</f>
        <v>0</v>
      </c>
      <c r="C522" s="21">
        <f>0+10*(B522*$B$506)</f>
        <v>0</v>
      </c>
      <c r="D522" s="38">
        <f>IF($C$506&lt;&gt;0,0.1*C522/$C$506,"")</f>
        <v>0</v>
      </c>
      <c r="E522" s="17"/>
    </row>
    <row r="523" spans="1:5">
      <c r="A523" s="4" t="s">
        <v>1659</v>
      </c>
      <c r="B523" s="39">
        <f>'Yard'!$P$76</f>
        <v>0</v>
      </c>
      <c r="C523" s="21">
        <f>0+10*(B523*$B$506)</f>
        <v>0</v>
      </c>
      <c r="D523" s="38">
        <f>IF($C$506&lt;&gt;0,0.1*C523/$C$506,"")</f>
        <v>0</v>
      </c>
      <c r="E523" s="17"/>
    </row>
    <row r="524" spans="1:5">
      <c r="A524" s="4" t="s">
        <v>1660</v>
      </c>
      <c r="B524" s="39">
        <f>'Yard'!$Q$76</f>
        <v>0</v>
      </c>
      <c r="C524" s="21">
        <f>0+10*(B524*$B$506)</f>
        <v>0</v>
      </c>
      <c r="D524" s="38">
        <f>IF($C$506&lt;&gt;0,0.1*C524/$C$506,"")</f>
        <v>0</v>
      </c>
      <c r="E524" s="17"/>
    </row>
    <row r="525" spans="1:5">
      <c r="A525" s="4" t="s">
        <v>1661</v>
      </c>
      <c r="B525" s="39">
        <f>'Yard'!$R$76</f>
        <v>0</v>
      </c>
      <c r="C525" s="21">
        <f>0+10*(B525*$B$506)</f>
        <v>0</v>
      </c>
      <c r="D525" s="38">
        <f>IF($C$506&lt;&gt;0,0.1*C525/$C$506,"")</f>
        <v>0</v>
      </c>
      <c r="E525" s="17"/>
    </row>
    <row r="526" spans="1:5">
      <c r="A526" s="4" t="s">
        <v>1662</v>
      </c>
      <c r="B526" s="39">
        <f>'Yard'!$S$76</f>
        <v>0</v>
      </c>
      <c r="C526" s="21">
        <f>0+10*(B526*$B$506)</f>
        <v>0</v>
      </c>
      <c r="D526" s="38">
        <f>IF($C$506&lt;&gt;0,0.1*C526/$C$506,"")</f>
        <v>0</v>
      </c>
      <c r="E526" s="17"/>
    </row>
    <row r="527" spans="1:5">
      <c r="A527" s="4" t="s">
        <v>1663</v>
      </c>
      <c r="B527" s="39">
        <f>'Otex'!$B$157</f>
        <v>0</v>
      </c>
      <c r="C527" s="21">
        <f>0+10*(B527*$B$506)</f>
        <v>0</v>
      </c>
      <c r="D527" s="38">
        <f>IF($C$506&lt;&gt;0,0.1*C527/$C$506,"")</f>
        <v>0</v>
      </c>
      <c r="E527" s="17"/>
    </row>
    <row r="528" spans="1:5">
      <c r="A528" s="4" t="s">
        <v>1665</v>
      </c>
      <c r="B528" s="39">
        <f>'Scaler'!$B$431</f>
        <v>0</v>
      </c>
      <c r="C528" s="21">
        <f>0+10*(B528*$B$506)</f>
        <v>0</v>
      </c>
      <c r="D528" s="38">
        <f>IF($C$506&lt;&gt;0,0.1*C528/$C$506,"")</f>
        <v>0</v>
      </c>
      <c r="E528" s="17"/>
    </row>
    <row r="529" spans="1:5">
      <c r="A529" s="4" t="s">
        <v>1666</v>
      </c>
      <c r="B529" s="39">
        <f>'Adjust'!$B$87</f>
        <v>0</v>
      </c>
      <c r="C529" s="21">
        <f>0+10*(B529*$B$506)</f>
        <v>0</v>
      </c>
      <c r="D529" s="38">
        <f>IF($C$506&lt;&gt;0,0.1*C529/$C$506,"")</f>
        <v>0</v>
      </c>
      <c r="E529" s="17"/>
    </row>
    <row r="531" spans="1:5">
      <c r="A531" s="4" t="s">
        <v>1667</v>
      </c>
      <c r="B531" s="38">
        <f>SUM($B$509:$B$529)</f>
        <v>0</v>
      </c>
      <c r="C531" s="21">
        <f>SUM($C$509:$C$529)</f>
        <v>0</v>
      </c>
      <c r="D531" s="38">
        <f>SUM($D$509:$D$529)</f>
        <v>0</v>
      </c>
    </row>
    <row r="533" spans="1:5" ht="21" customHeight="1">
      <c r="A533" s="1" t="s">
        <v>251</v>
      </c>
    </row>
    <row r="535" spans="1:5">
      <c r="B535" s="15" t="s">
        <v>289</v>
      </c>
      <c r="C535" s="15" t="s">
        <v>1648</v>
      </c>
    </row>
    <row r="536" spans="1:5">
      <c r="A536" s="4" t="s">
        <v>251</v>
      </c>
      <c r="B536" s="44">
        <f>'Loads'!B$215</f>
        <v>0</v>
      </c>
      <c r="C536" s="44">
        <f>'Multi'!B$135</f>
        <v>0</v>
      </c>
      <c r="D536" s="17"/>
    </row>
    <row r="538" spans="1:5">
      <c r="B538" s="15" t="s">
        <v>1481</v>
      </c>
      <c r="C538" s="15" t="s">
        <v>1650</v>
      </c>
      <c r="D538" s="15" t="s">
        <v>1620</v>
      </c>
    </row>
    <row r="539" spans="1:5">
      <c r="A539" s="4" t="s">
        <v>453</v>
      </c>
      <c r="B539" s="39">
        <f>'Yard'!$C$77</f>
        <v>0</v>
      </c>
      <c r="C539" s="21">
        <f>0+10*(B539*$B$536)</f>
        <v>0</v>
      </c>
      <c r="D539" s="38">
        <f>IF($C$536&lt;&gt;0,0.1*C539/$C$536,"")</f>
        <v>0</v>
      </c>
      <c r="E539" s="17"/>
    </row>
    <row r="540" spans="1:5">
      <c r="A540" s="4" t="s">
        <v>454</v>
      </c>
      <c r="B540" s="39">
        <f>'Yard'!$D$77</f>
        <v>0</v>
      </c>
      <c r="C540" s="21">
        <f>0+10*(B540*$B$536)</f>
        <v>0</v>
      </c>
      <c r="D540" s="38">
        <f>IF($C$536&lt;&gt;0,0.1*C540/$C$536,"")</f>
        <v>0</v>
      </c>
      <c r="E540" s="17"/>
    </row>
    <row r="541" spans="1:5">
      <c r="A541" s="4" t="s">
        <v>455</v>
      </c>
      <c r="B541" s="39">
        <f>'Yard'!$E$77</f>
        <v>0</v>
      </c>
      <c r="C541" s="21">
        <f>0+10*(B541*$B$536)</f>
        <v>0</v>
      </c>
      <c r="D541" s="38">
        <f>IF($C$536&lt;&gt;0,0.1*C541/$C$536,"")</f>
        <v>0</v>
      </c>
      <c r="E541" s="17"/>
    </row>
    <row r="542" spans="1:5">
      <c r="A542" s="4" t="s">
        <v>456</v>
      </c>
      <c r="B542" s="39">
        <f>'Yard'!$F$77</f>
        <v>0</v>
      </c>
      <c r="C542" s="21">
        <f>0+10*(B542*$B$536)</f>
        <v>0</v>
      </c>
      <c r="D542" s="38">
        <f>IF($C$536&lt;&gt;0,0.1*C542/$C$536,"")</f>
        <v>0</v>
      </c>
      <c r="E542" s="17"/>
    </row>
    <row r="543" spans="1:5">
      <c r="A543" s="4" t="s">
        <v>457</v>
      </c>
      <c r="B543" s="39">
        <f>'Yard'!$G$77</f>
        <v>0</v>
      </c>
      <c r="C543" s="21">
        <f>0+10*(B543*$B$536)</f>
        <v>0</v>
      </c>
      <c r="D543" s="38">
        <f>IF($C$536&lt;&gt;0,0.1*C543/$C$536,"")</f>
        <v>0</v>
      </c>
      <c r="E543" s="17"/>
    </row>
    <row r="544" spans="1:5">
      <c r="A544" s="4" t="s">
        <v>458</v>
      </c>
      <c r="B544" s="39">
        <f>'Yard'!$H$77</f>
        <v>0</v>
      </c>
      <c r="C544" s="21">
        <f>0+10*(B544*$B$536)</f>
        <v>0</v>
      </c>
      <c r="D544" s="38">
        <f>IF($C$536&lt;&gt;0,0.1*C544/$C$536,"")</f>
        <v>0</v>
      </c>
      <c r="E544" s="17"/>
    </row>
    <row r="545" spans="1:5">
      <c r="A545" s="4" t="s">
        <v>459</v>
      </c>
      <c r="B545" s="39">
        <f>'Yard'!$I$77</f>
        <v>0</v>
      </c>
      <c r="C545" s="21">
        <f>0+10*(B545*$B$536)</f>
        <v>0</v>
      </c>
      <c r="D545" s="38">
        <f>IF($C$536&lt;&gt;0,0.1*C545/$C$536,"")</f>
        <v>0</v>
      </c>
      <c r="E545" s="17"/>
    </row>
    <row r="546" spans="1:5">
      <c r="A546" s="4" t="s">
        <v>460</v>
      </c>
      <c r="B546" s="39">
        <f>'Yard'!$J$77</f>
        <v>0</v>
      </c>
      <c r="C546" s="21">
        <f>0+10*(B546*$B$536)</f>
        <v>0</v>
      </c>
      <c r="D546" s="38">
        <f>IF($C$536&lt;&gt;0,0.1*C546/$C$536,"")</f>
        <v>0</v>
      </c>
      <c r="E546" s="17"/>
    </row>
    <row r="547" spans="1:5">
      <c r="A547" s="4" t="s">
        <v>1652</v>
      </c>
      <c r="B547" s="10"/>
      <c r="C547" s="21">
        <f>0+10*(B547*$B$536)</f>
        <v>0</v>
      </c>
      <c r="D547" s="38">
        <f>IF($C$536&lt;&gt;0,0.1*C547/$C$536,"")</f>
        <v>0</v>
      </c>
      <c r="E547" s="17"/>
    </row>
    <row r="548" spans="1:5">
      <c r="A548" s="4" t="s">
        <v>1654</v>
      </c>
      <c r="B548" s="39">
        <f>'Yard'!$K$77</f>
        <v>0</v>
      </c>
      <c r="C548" s="21">
        <f>0+10*(B548*$B$536)</f>
        <v>0</v>
      </c>
      <c r="D548" s="38">
        <f>IF($C$536&lt;&gt;0,0.1*C548/$C$536,"")</f>
        <v>0</v>
      </c>
      <c r="E548" s="17"/>
    </row>
    <row r="549" spans="1:5">
      <c r="A549" s="4" t="s">
        <v>1655</v>
      </c>
      <c r="B549" s="39">
        <f>'Yard'!$L$77</f>
        <v>0</v>
      </c>
      <c r="C549" s="21">
        <f>0+10*(B549*$B$536)</f>
        <v>0</v>
      </c>
      <c r="D549" s="38">
        <f>IF($C$536&lt;&gt;0,0.1*C549/$C$536,"")</f>
        <v>0</v>
      </c>
      <c r="E549" s="17"/>
    </row>
    <row r="550" spans="1:5">
      <c r="A550" s="4" t="s">
        <v>1656</v>
      </c>
      <c r="B550" s="39">
        <f>'Yard'!$M$77</f>
        <v>0</v>
      </c>
      <c r="C550" s="21">
        <f>0+10*(B550*$B$536)</f>
        <v>0</v>
      </c>
      <c r="D550" s="38">
        <f>IF($C$536&lt;&gt;0,0.1*C550/$C$536,"")</f>
        <v>0</v>
      </c>
      <c r="E550" s="17"/>
    </row>
    <row r="551" spans="1:5">
      <c r="A551" s="4" t="s">
        <v>1657</v>
      </c>
      <c r="B551" s="39">
        <f>'Yard'!$N$77</f>
        <v>0</v>
      </c>
      <c r="C551" s="21">
        <f>0+10*(B551*$B$536)</f>
        <v>0</v>
      </c>
      <c r="D551" s="38">
        <f>IF($C$536&lt;&gt;0,0.1*C551/$C$536,"")</f>
        <v>0</v>
      </c>
      <c r="E551" s="17"/>
    </row>
    <row r="552" spans="1:5">
      <c r="A552" s="4" t="s">
        <v>1658</v>
      </c>
      <c r="B552" s="39">
        <f>'Yard'!$O$77</f>
        <v>0</v>
      </c>
      <c r="C552" s="21">
        <f>0+10*(B552*$B$536)</f>
        <v>0</v>
      </c>
      <c r="D552" s="38">
        <f>IF($C$536&lt;&gt;0,0.1*C552/$C$536,"")</f>
        <v>0</v>
      </c>
      <c r="E552" s="17"/>
    </row>
    <row r="553" spans="1:5">
      <c r="A553" s="4" t="s">
        <v>1659</v>
      </c>
      <c r="B553" s="39">
        <f>'Yard'!$P$77</f>
        <v>0</v>
      </c>
      <c r="C553" s="21">
        <f>0+10*(B553*$B$536)</f>
        <v>0</v>
      </c>
      <c r="D553" s="38">
        <f>IF($C$536&lt;&gt;0,0.1*C553/$C$536,"")</f>
        <v>0</v>
      </c>
      <c r="E553" s="17"/>
    </row>
    <row r="554" spans="1:5">
      <c r="A554" s="4" t="s">
        <v>1660</v>
      </c>
      <c r="B554" s="39">
        <f>'Yard'!$Q$77</f>
        <v>0</v>
      </c>
      <c r="C554" s="21">
        <f>0+10*(B554*$B$536)</f>
        <v>0</v>
      </c>
      <c r="D554" s="38">
        <f>IF($C$536&lt;&gt;0,0.1*C554/$C$536,"")</f>
        <v>0</v>
      </c>
      <c r="E554" s="17"/>
    </row>
    <row r="555" spans="1:5">
      <c r="A555" s="4" t="s">
        <v>1661</v>
      </c>
      <c r="B555" s="39">
        <f>'Yard'!$R$77</f>
        <v>0</v>
      </c>
      <c r="C555" s="21">
        <f>0+10*(B555*$B$536)</f>
        <v>0</v>
      </c>
      <c r="D555" s="38">
        <f>IF($C$536&lt;&gt;0,0.1*C555/$C$536,"")</f>
        <v>0</v>
      </c>
      <c r="E555" s="17"/>
    </row>
    <row r="556" spans="1:5">
      <c r="A556" s="4" t="s">
        <v>1662</v>
      </c>
      <c r="B556" s="39">
        <f>'Yard'!$S$77</f>
        <v>0</v>
      </c>
      <c r="C556" s="21">
        <f>0+10*(B556*$B$536)</f>
        <v>0</v>
      </c>
      <c r="D556" s="38">
        <f>IF($C$536&lt;&gt;0,0.1*C556/$C$536,"")</f>
        <v>0</v>
      </c>
      <c r="E556" s="17"/>
    </row>
    <row r="557" spans="1:5">
      <c r="A557" s="4" t="s">
        <v>1663</v>
      </c>
      <c r="B557" s="39">
        <f>'Otex'!$B$158</f>
        <v>0</v>
      </c>
      <c r="C557" s="21">
        <f>0+10*(B557*$B$536)</f>
        <v>0</v>
      </c>
      <c r="D557" s="38">
        <f>IF($C$536&lt;&gt;0,0.1*C557/$C$536,"")</f>
        <v>0</v>
      </c>
      <c r="E557" s="17"/>
    </row>
    <row r="558" spans="1:5">
      <c r="A558" s="4" t="s">
        <v>1665</v>
      </c>
      <c r="B558" s="39">
        <f>'Scaler'!$B$432</f>
        <v>0</v>
      </c>
      <c r="C558" s="21">
        <f>0+10*(B558*$B$536)</f>
        <v>0</v>
      </c>
      <c r="D558" s="38">
        <f>IF($C$536&lt;&gt;0,0.1*C558/$C$536,"")</f>
        <v>0</v>
      </c>
      <c r="E558" s="17"/>
    </row>
    <row r="559" spans="1:5">
      <c r="A559" s="4" t="s">
        <v>1666</v>
      </c>
      <c r="B559" s="39">
        <f>'Adjust'!$B$88</f>
        <v>0</v>
      </c>
      <c r="C559" s="21">
        <f>0+10*(B559*$B$536)</f>
        <v>0</v>
      </c>
      <c r="D559" s="38">
        <f>IF($C$536&lt;&gt;0,0.1*C559/$C$536,"")</f>
        <v>0</v>
      </c>
      <c r="E559" s="17"/>
    </row>
    <row r="561" spans="1:5">
      <c r="A561" s="4" t="s">
        <v>1667</v>
      </c>
      <c r="B561" s="38">
        <f>SUM($B$539:$B$559)</f>
        <v>0</v>
      </c>
      <c r="C561" s="21">
        <f>SUM($C$539:$C$559)</f>
        <v>0</v>
      </c>
      <c r="D561" s="38">
        <f>SUM($D$539:$D$559)</f>
        <v>0</v>
      </c>
    </row>
    <row r="563" spans="1:5" ht="21" customHeight="1">
      <c r="A563" s="1" t="s">
        <v>255</v>
      </c>
    </row>
    <row r="565" spans="1:5">
      <c r="B565" s="15" t="s">
        <v>289</v>
      </c>
      <c r="C565" s="15" t="s">
        <v>1648</v>
      </c>
    </row>
    <row r="566" spans="1:5">
      <c r="A566" s="4" t="s">
        <v>255</v>
      </c>
      <c r="B566" s="44">
        <f>'Loads'!B$216</f>
        <v>0</v>
      </c>
      <c r="C566" s="44">
        <f>'Multi'!B$136</f>
        <v>0</v>
      </c>
      <c r="D566" s="17"/>
    </row>
    <row r="568" spans="1:5">
      <c r="B568" s="15" t="s">
        <v>1481</v>
      </c>
      <c r="C568" s="15" t="s">
        <v>1650</v>
      </c>
      <c r="D568" s="15" t="s">
        <v>1620</v>
      </c>
    </row>
    <row r="569" spans="1:5">
      <c r="A569" s="4" t="s">
        <v>453</v>
      </c>
      <c r="B569" s="39">
        <f>'Yard'!$C$78</f>
        <v>0</v>
      </c>
      <c r="C569" s="21">
        <f>0+10*(B569*$B$566)</f>
        <v>0</v>
      </c>
      <c r="D569" s="38">
        <f>IF($C$566&lt;&gt;0,0.1*C569/$C$566,"")</f>
        <v>0</v>
      </c>
      <c r="E569" s="17"/>
    </row>
    <row r="570" spans="1:5">
      <c r="A570" s="4" t="s">
        <v>454</v>
      </c>
      <c r="B570" s="39">
        <f>'Yard'!$D$78</f>
        <v>0</v>
      </c>
      <c r="C570" s="21">
        <f>0+10*(B570*$B$566)</f>
        <v>0</v>
      </c>
      <c r="D570" s="38">
        <f>IF($C$566&lt;&gt;0,0.1*C570/$C$566,"")</f>
        <v>0</v>
      </c>
      <c r="E570" s="17"/>
    </row>
    <row r="571" spans="1:5">
      <c r="A571" s="4" t="s">
        <v>455</v>
      </c>
      <c r="B571" s="39">
        <f>'Yard'!$E$78</f>
        <v>0</v>
      </c>
      <c r="C571" s="21">
        <f>0+10*(B571*$B$566)</f>
        <v>0</v>
      </c>
      <c r="D571" s="38">
        <f>IF($C$566&lt;&gt;0,0.1*C571/$C$566,"")</f>
        <v>0</v>
      </c>
      <c r="E571" s="17"/>
    </row>
    <row r="572" spans="1:5">
      <c r="A572" s="4" t="s">
        <v>456</v>
      </c>
      <c r="B572" s="39">
        <f>'Yard'!$F$78</f>
        <v>0</v>
      </c>
      <c r="C572" s="21">
        <f>0+10*(B572*$B$566)</f>
        <v>0</v>
      </c>
      <c r="D572" s="38">
        <f>IF($C$566&lt;&gt;0,0.1*C572/$C$566,"")</f>
        <v>0</v>
      </c>
      <c r="E572" s="17"/>
    </row>
    <row r="573" spans="1:5">
      <c r="A573" s="4" t="s">
        <v>457</v>
      </c>
      <c r="B573" s="39">
        <f>'Yard'!$G$78</f>
        <v>0</v>
      </c>
      <c r="C573" s="21">
        <f>0+10*(B573*$B$566)</f>
        <v>0</v>
      </c>
      <c r="D573" s="38">
        <f>IF($C$566&lt;&gt;0,0.1*C573/$C$566,"")</f>
        <v>0</v>
      </c>
      <c r="E573" s="17"/>
    </row>
    <row r="574" spans="1:5">
      <c r="A574" s="4" t="s">
        <v>458</v>
      </c>
      <c r="B574" s="39">
        <f>'Yard'!$H$78</f>
        <v>0</v>
      </c>
      <c r="C574" s="21">
        <f>0+10*(B574*$B$566)</f>
        <v>0</v>
      </c>
      <c r="D574" s="38">
        <f>IF($C$566&lt;&gt;0,0.1*C574/$C$566,"")</f>
        <v>0</v>
      </c>
      <c r="E574" s="17"/>
    </row>
    <row r="575" spans="1:5">
      <c r="A575" s="4" t="s">
        <v>459</v>
      </c>
      <c r="B575" s="39">
        <f>'Yard'!$I$78</f>
        <v>0</v>
      </c>
      <c r="C575" s="21">
        <f>0+10*(B575*$B$566)</f>
        <v>0</v>
      </c>
      <c r="D575" s="38">
        <f>IF($C$566&lt;&gt;0,0.1*C575/$C$566,"")</f>
        <v>0</v>
      </c>
      <c r="E575" s="17"/>
    </row>
    <row r="576" spans="1:5">
      <c r="A576" s="4" t="s">
        <v>460</v>
      </c>
      <c r="B576" s="39">
        <f>'Yard'!$J$78</f>
        <v>0</v>
      </c>
      <c r="C576" s="21">
        <f>0+10*(B576*$B$566)</f>
        <v>0</v>
      </c>
      <c r="D576" s="38">
        <f>IF($C$566&lt;&gt;0,0.1*C576/$C$566,"")</f>
        <v>0</v>
      </c>
      <c r="E576" s="17"/>
    </row>
    <row r="577" spans="1:5">
      <c r="A577" s="4" t="s">
        <v>1652</v>
      </c>
      <c r="B577" s="10"/>
      <c r="C577" s="21">
        <f>0+10*(B577*$B$566)</f>
        <v>0</v>
      </c>
      <c r="D577" s="38">
        <f>IF($C$566&lt;&gt;0,0.1*C577/$C$566,"")</f>
        <v>0</v>
      </c>
      <c r="E577" s="17"/>
    </row>
    <row r="578" spans="1:5">
      <c r="A578" s="4" t="s">
        <v>1654</v>
      </c>
      <c r="B578" s="39">
        <f>'Yard'!$K$78</f>
        <v>0</v>
      </c>
      <c r="C578" s="21">
        <f>0+10*(B578*$B$566)</f>
        <v>0</v>
      </c>
      <c r="D578" s="38">
        <f>IF($C$566&lt;&gt;0,0.1*C578/$C$566,"")</f>
        <v>0</v>
      </c>
      <c r="E578" s="17"/>
    </row>
    <row r="579" spans="1:5">
      <c r="A579" s="4" t="s">
        <v>1655</v>
      </c>
      <c r="B579" s="39">
        <f>'Yard'!$L$78</f>
        <v>0</v>
      </c>
      <c r="C579" s="21">
        <f>0+10*(B579*$B$566)</f>
        <v>0</v>
      </c>
      <c r="D579" s="38">
        <f>IF($C$566&lt;&gt;0,0.1*C579/$C$566,"")</f>
        <v>0</v>
      </c>
      <c r="E579" s="17"/>
    </row>
    <row r="580" spans="1:5">
      <c r="A580" s="4" t="s">
        <v>1656</v>
      </c>
      <c r="B580" s="39">
        <f>'Yard'!$M$78</f>
        <v>0</v>
      </c>
      <c r="C580" s="21">
        <f>0+10*(B580*$B$566)</f>
        <v>0</v>
      </c>
      <c r="D580" s="38">
        <f>IF($C$566&lt;&gt;0,0.1*C580/$C$566,"")</f>
        <v>0</v>
      </c>
      <c r="E580" s="17"/>
    </row>
    <row r="581" spans="1:5">
      <c r="A581" s="4" t="s">
        <v>1657</v>
      </c>
      <c r="B581" s="39">
        <f>'Yard'!$N$78</f>
        <v>0</v>
      </c>
      <c r="C581" s="21">
        <f>0+10*(B581*$B$566)</f>
        <v>0</v>
      </c>
      <c r="D581" s="38">
        <f>IF($C$566&lt;&gt;0,0.1*C581/$C$566,"")</f>
        <v>0</v>
      </c>
      <c r="E581" s="17"/>
    </row>
    <row r="582" spans="1:5">
      <c r="A582" s="4" t="s">
        <v>1658</v>
      </c>
      <c r="B582" s="39">
        <f>'Yard'!$O$78</f>
        <v>0</v>
      </c>
      <c r="C582" s="21">
        <f>0+10*(B582*$B$566)</f>
        <v>0</v>
      </c>
      <c r="D582" s="38">
        <f>IF($C$566&lt;&gt;0,0.1*C582/$C$566,"")</f>
        <v>0</v>
      </c>
      <c r="E582" s="17"/>
    </row>
    <row r="583" spans="1:5">
      <c r="A583" s="4" t="s">
        <v>1659</v>
      </c>
      <c r="B583" s="39">
        <f>'Yard'!$P$78</f>
        <v>0</v>
      </c>
      <c r="C583" s="21">
        <f>0+10*(B583*$B$566)</f>
        <v>0</v>
      </c>
      <c r="D583" s="38">
        <f>IF($C$566&lt;&gt;0,0.1*C583/$C$566,"")</f>
        <v>0</v>
      </c>
      <c r="E583" s="17"/>
    </row>
    <row r="584" spans="1:5">
      <c r="A584" s="4" t="s">
        <v>1660</v>
      </c>
      <c r="B584" s="39">
        <f>'Yard'!$Q$78</f>
        <v>0</v>
      </c>
      <c r="C584" s="21">
        <f>0+10*(B584*$B$566)</f>
        <v>0</v>
      </c>
      <c r="D584" s="38">
        <f>IF($C$566&lt;&gt;0,0.1*C584/$C$566,"")</f>
        <v>0</v>
      </c>
      <c r="E584" s="17"/>
    </row>
    <row r="585" spans="1:5">
      <c r="A585" s="4" t="s">
        <v>1661</v>
      </c>
      <c r="B585" s="39">
        <f>'Yard'!$R$78</f>
        <v>0</v>
      </c>
      <c r="C585" s="21">
        <f>0+10*(B585*$B$566)</f>
        <v>0</v>
      </c>
      <c r="D585" s="38">
        <f>IF($C$566&lt;&gt;0,0.1*C585/$C$566,"")</f>
        <v>0</v>
      </c>
      <c r="E585" s="17"/>
    </row>
    <row r="586" spans="1:5">
      <c r="A586" s="4" t="s">
        <v>1662</v>
      </c>
      <c r="B586" s="39">
        <f>'Yard'!$S$78</f>
        <v>0</v>
      </c>
      <c r="C586" s="21">
        <f>0+10*(B586*$B$566)</f>
        <v>0</v>
      </c>
      <c r="D586" s="38">
        <f>IF($C$566&lt;&gt;0,0.1*C586/$C$566,"")</f>
        <v>0</v>
      </c>
      <c r="E586" s="17"/>
    </row>
    <row r="587" spans="1:5">
      <c r="A587" s="4" t="s">
        <v>1663</v>
      </c>
      <c r="B587" s="39">
        <f>'Otex'!$B$159</f>
        <v>0</v>
      </c>
      <c r="C587" s="21">
        <f>0+10*(B587*$B$566)</f>
        <v>0</v>
      </c>
      <c r="D587" s="38">
        <f>IF($C$566&lt;&gt;0,0.1*C587/$C$566,"")</f>
        <v>0</v>
      </c>
      <c r="E587" s="17"/>
    </row>
    <row r="588" spans="1:5">
      <c r="A588" s="4" t="s">
        <v>1665</v>
      </c>
      <c r="B588" s="39">
        <f>'Scaler'!$B$433</f>
        <v>0</v>
      </c>
      <c r="C588" s="21">
        <f>0+10*(B588*$B$566)</f>
        <v>0</v>
      </c>
      <c r="D588" s="38">
        <f>IF($C$566&lt;&gt;0,0.1*C588/$C$566,"")</f>
        <v>0</v>
      </c>
      <c r="E588" s="17"/>
    </row>
    <row r="589" spans="1:5">
      <c r="A589" s="4" t="s">
        <v>1666</v>
      </c>
      <c r="B589" s="39">
        <f>'Adjust'!$B$89</f>
        <v>0</v>
      </c>
      <c r="C589" s="21">
        <f>0+10*(B589*$B$566)</f>
        <v>0</v>
      </c>
      <c r="D589" s="38">
        <f>IF($C$566&lt;&gt;0,0.1*C589/$C$566,"")</f>
        <v>0</v>
      </c>
      <c r="E589" s="17"/>
    </row>
    <row r="591" spans="1:5">
      <c r="A591" s="4" t="s">
        <v>1667</v>
      </c>
      <c r="B591" s="38">
        <f>SUM($B$569:$B$589)</f>
        <v>0</v>
      </c>
      <c r="C591" s="21">
        <f>SUM($C$569:$C$589)</f>
        <v>0</v>
      </c>
      <c r="D591" s="38">
        <f>SUM($D$569:$D$589)</f>
        <v>0</v>
      </c>
    </row>
    <row r="593" spans="1:8" ht="21" customHeight="1">
      <c r="A593" s="1" t="s">
        <v>259</v>
      </c>
    </row>
    <row r="595" spans="1:8">
      <c r="B595" s="15" t="s">
        <v>289</v>
      </c>
      <c r="C595" s="15" t="s">
        <v>290</v>
      </c>
      <c r="D595" s="15" t="s">
        <v>291</v>
      </c>
      <c r="E595" s="15" t="s">
        <v>1648</v>
      </c>
    </row>
    <row r="596" spans="1:8">
      <c r="A596" s="4" t="s">
        <v>259</v>
      </c>
      <c r="B596" s="44">
        <f>'Loads'!B$217</f>
        <v>0</v>
      </c>
      <c r="C596" s="44">
        <f>'Loads'!C$217</f>
        <v>0</v>
      </c>
      <c r="D596" s="44">
        <f>'Loads'!D$217</f>
        <v>0</v>
      </c>
      <c r="E596" s="44">
        <f>'Multi'!B$137</f>
        <v>0</v>
      </c>
      <c r="F596" s="17"/>
    </row>
    <row r="598" spans="1:8">
      <c r="B598" s="15" t="s">
        <v>1481</v>
      </c>
      <c r="C598" s="15" t="s">
        <v>1482</v>
      </c>
      <c r="D598" s="15" t="s">
        <v>1483</v>
      </c>
      <c r="E598" s="15" t="s">
        <v>1668</v>
      </c>
      <c r="F598" s="15" t="s">
        <v>1650</v>
      </c>
      <c r="G598" s="15" t="s">
        <v>1620</v>
      </c>
    </row>
    <row r="599" spans="1:8">
      <c r="A599" s="4" t="s">
        <v>453</v>
      </c>
      <c r="B599" s="39">
        <f>'Yard'!$C$79</f>
        <v>0</v>
      </c>
      <c r="C599" s="39">
        <f>'Yard'!$C$104</f>
        <v>0</v>
      </c>
      <c r="D599" s="39">
        <f>'Yard'!$C$124</f>
        <v>0</v>
      </c>
      <c r="E599" s="38">
        <f>IF(E$596&lt;&gt;0,(($B599*B$596+$C599*C$596+$D599*D$596))/E$596,0)</f>
        <v>0</v>
      </c>
      <c r="F599" s="21">
        <f>0+10*(B599*$B$596+C599*$C$596+D599*$D$596)</f>
        <v>0</v>
      </c>
      <c r="G599" s="38">
        <f>IF($E$596&lt;&gt;0,0.1*F599/$E$596,"")</f>
        <v>0</v>
      </c>
      <c r="H599" s="17"/>
    </row>
    <row r="600" spans="1:8">
      <c r="A600" s="4" t="s">
        <v>454</v>
      </c>
      <c r="B600" s="39">
        <f>'Yard'!$D$79</f>
        <v>0</v>
      </c>
      <c r="C600" s="39">
        <f>'Yard'!$D$104</f>
        <v>0</v>
      </c>
      <c r="D600" s="39">
        <f>'Yard'!$D$124</f>
        <v>0</v>
      </c>
      <c r="E600" s="38">
        <f>IF(E$596&lt;&gt;0,(($B600*B$596+$C600*C$596+$D600*D$596))/E$596,0)</f>
        <v>0</v>
      </c>
      <c r="F600" s="21">
        <f>0+10*(B600*$B$596+C600*$C$596+D600*$D$596)</f>
        <v>0</v>
      </c>
      <c r="G600" s="38">
        <f>IF($E$596&lt;&gt;0,0.1*F600/$E$596,"")</f>
        <v>0</v>
      </c>
      <c r="H600" s="17"/>
    </row>
    <row r="601" spans="1:8">
      <c r="A601" s="4" t="s">
        <v>455</v>
      </c>
      <c r="B601" s="39">
        <f>'Yard'!$E$79</f>
        <v>0</v>
      </c>
      <c r="C601" s="39">
        <f>'Yard'!$E$104</f>
        <v>0</v>
      </c>
      <c r="D601" s="39">
        <f>'Yard'!$E$124</f>
        <v>0</v>
      </c>
      <c r="E601" s="38">
        <f>IF(E$596&lt;&gt;0,(($B601*B$596+$C601*C$596+$D601*D$596))/E$596,0)</f>
        <v>0</v>
      </c>
      <c r="F601" s="21">
        <f>0+10*(B601*$B$596+C601*$C$596+D601*$D$596)</f>
        <v>0</v>
      </c>
      <c r="G601" s="38">
        <f>IF($E$596&lt;&gt;0,0.1*F601/$E$596,"")</f>
        <v>0</v>
      </c>
      <c r="H601" s="17"/>
    </row>
    <row r="602" spans="1:8">
      <c r="A602" s="4" t="s">
        <v>456</v>
      </c>
      <c r="B602" s="39">
        <f>'Yard'!$F$79</f>
        <v>0</v>
      </c>
      <c r="C602" s="39">
        <f>'Yard'!$F$104</f>
        <v>0</v>
      </c>
      <c r="D602" s="39">
        <f>'Yard'!$F$124</f>
        <v>0</v>
      </c>
      <c r="E602" s="38">
        <f>IF(E$596&lt;&gt;0,(($B602*B$596+$C602*C$596+$D602*D$596))/E$596,0)</f>
        <v>0</v>
      </c>
      <c r="F602" s="21">
        <f>0+10*(B602*$B$596+C602*$C$596+D602*$D$596)</f>
        <v>0</v>
      </c>
      <c r="G602" s="38">
        <f>IF($E$596&lt;&gt;0,0.1*F602/$E$596,"")</f>
        <v>0</v>
      </c>
      <c r="H602" s="17"/>
    </row>
    <row r="603" spans="1:8">
      <c r="A603" s="4" t="s">
        <v>457</v>
      </c>
      <c r="B603" s="39">
        <f>'Yard'!$G$79</f>
        <v>0</v>
      </c>
      <c r="C603" s="39">
        <f>'Yard'!$G$104</f>
        <v>0</v>
      </c>
      <c r="D603" s="39">
        <f>'Yard'!$G$124</f>
        <v>0</v>
      </c>
      <c r="E603" s="38">
        <f>IF(E$596&lt;&gt;0,(($B603*B$596+$C603*C$596+$D603*D$596))/E$596,0)</f>
        <v>0</v>
      </c>
      <c r="F603" s="21">
        <f>0+10*(B603*$B$596+C603*$C$596+D603*$D$596)</f>
        <v>0</v>
      </c>
      <c r="G603" s="38">
        <f>IF($E$596&lt;&gt;0,0.1*F603/$E$596,"")</f>
        <v>0</v>
      </c>
      <c r="H603" s="17"/>
    </row>
    <row r="604" spans="1:8">
      <c r="A604" s="4" t="s">
        <v>458</v>
      </c>
      <c r="B604" s="39">
        <f>'Yard'!$H$79</f>
        <v>0</v>
      </c>
      <c r="C604" s="39">
        <f>'Yard'!$H$104</f>
        <v>0</v>
      </c>
      <c r="D604" s="39">
        <f>'Yard'!$H$124</f>
        <v>0</v>
      </c>
      <c r="E604" s="38">
        <f>IF(E$596&lt;&gt;0,(($B604*B$596+$C604*C$596+$D604*D$596))/E$596,0)</f>
        <v>0</v>
      </c>
      <c r="F604" s="21">
        <f>0+10*(B604*$B$596+C604*$C$596+D604*$D$596)</f>
        <v>0</v>
      </c>
      <c r="G604" s="38">
        <f>IF($E$596&lt;&gt;0,0.1*F604/$E$596,"")</f>
        <v>0</v>
      </c>
      <c r="H604" s="17"/>
    </row>
    <row r="605" spans="1:8">
      <c r="A605" s="4" t="s">
        <v>459</v>
      </c>
      <c r="B605" s="39">
        <f>'Yard'!$I$79</f>
        <v>0</v>
      </c>
      <c r="C605" s="39">
        <f>'Yard'!$I$104</f>
        <v>0</v>
      </c>
      <c r="D605" s="39">
        <f>'Yard'!$I$124</f>
        <v>0</v>
      </c>
      <c r="E605" s="38">
        <f>IF(E$596&lt;&gt;0,(($B605*B$596+$C605*C$596+$D605*D$596))/E$596,0)</f>
        <v>0</v>
      </c>
      <c r="F605" s="21">
        <f>0+10*(B605*$B$596+C605*$C$596+D605*$D$596)</f>
        <v>0</v>
      </c>
      <c r="G605" s="38">
        <f>IF($E$596&lt;&gt;0,0.1*F605/$E$596,"")</f>
        <v>0</v>
      </c>
      <c r="H605" s="17"/>
    </row>
    <row r="606" spans="1:8">
      <c r="A606" s="4" t="s">
        <v>460</v>
      </c>
      <c r="B606" s="39">
        <f>'Yard'!$J$79</f>
        <v>0</v>
      </c>
      <c r="C606" s="39">
        <f>'Yard'!$J$104</f>
        <v>0</v>
      </c>
      <c r="D606" s="39">
        <f>'Yard'!$J$124</f>
        <v>0</v>
      </c>
      <c r="E606" s="38">
        <f>IF(E$596&lt;&gt;0,(($B606*B$596+$C606*C$596+$D606*D$596))/E$596,0)</f>
        <v>0</v>
      </c>
      <c r="F606" s="21">
        <f>0+10*(B606*$B$596+C606*$C$596+D606*$D$596)</f>
        <v>0</v>
      </c>
      <c r="G606" s="38">
        <f>IF($E$596&lt;&gt;0,0.1*F606/$E$596,"")</f>
        <v>0</v>
      </c>
      <c r="H606" s="17"/>
    </row>
    <row r="607" spans="1:8">
      <c r="A607" s="4" t="s">
        <v>1652</v>
      </c>
      <c r="B607" s="10"/>
      <c r="C607" s="10"/>
      <c r="D607" s="10"/>
      <c r="E607" s="38">
        <f>IF(E$596&lt;&gt;0,(($B607*B$596+$C607*C$596+$D607*D$596))/E$596,0)</f>
        <v>0</v>
      </c>
      <c r="F607" s="21">
        <f>0+10*(B607*$B$596+C607*$C$596+D607*$D$596)</f>
        <v>0</v>
      </c>
      <c r="G607" s="38">
        <f>IF($E$596&lt;&gt;0,0.1*F607/$E$596,"")</f>
        <v>0</v>
      </c>
      <c r="H607" s="17"/>
    </row>
    <row r="608" spans="1:8">
      <c r="A608" s="4" t="s">
        <v>1654</v>
      </c>
      <c r="B608" s="39">
        <f>'Yard'!$K$79</f>
        <v>0</v>
      </c>
      <c r="C608" s="39">
        <f>'Yard'!$K$104</f>
        <v>0</v>
      </c>
      <c r="D608" s="39">
        <f>'Yard'!$K$124</f>
        <v>0</v>
      </c>
      <c r="E608" s="38">
        <f>IF(E$596&lt;&gt;0,(($B608*B$596+$C608*C$596+$D608*D$596))/E$596,0)</f>
        <v>0</v>
      </c>
      <c r="F608" s="21">
        <f>0+10*(B608*$B$596+C608*$C$596+D608*$D$596)</f>
        <v>0</v>
      </c>
      <c r="G608" s="38">
        <f>IF($E$596&lt;&gt;0,0.1*F608/$E$596,"")</f>
        <v>0</v>
      </c>
      <c r="H608" s="17"/>
    </row>
    <row r="609" spans="1:8">
      <c r="A609" s="4" t="s">
        <v>1655</v>
      </c>
      <c r="B609" s="39">
        <f>'Yard'!$L$79</f>
        <v>0</v>
      </c>
      <c r="C609" s="39">
        <f>'Yard'!$L$104</f>
        <v>0</v>
      </c>
      <c r="D609" s="39">
        <f>'Yard'!$L$124</f>
        <v>0</v>
      </c>
      <c r="E609" s="38">
        <f>IF(E$596&lt;&gt;0,(($B609*B$596+$C609*C$596+$D609*D$596))/E$596,0)</f>
        <v>0</v>
      </c>
      <c r="F609" s="21">
        <f>0+10*(B609*$B$596+C609*$C$596+D609*$D$596)</f>
        <v>0</v>
      </c>
      <c r="G609" s="38">
        <f>IF($E$596&lt;&gt;0,0.1*F609/$E$596,"")</f>
        <v>0</v>
      </c>
      <c r="H609" s="17"/>
    </row>
    <row r="610" spans="1:8">
      <c r="A610" s="4" t="s">
        <v>1656</v>
      </c>
      <c r="B610" s="39">
        <f>'Yard'!$M$79</f>
        <v>0</v>
      </c>
      <c r="C610" s="39">
        <f>'Yard'!$M$104</f>
        <v>0</v>
      </c>
      <c r="D610" s="39">
        <f>'Yard'!$M$124</f>
        <v>0</v>
      </c>
      <c r="E610" s="38">
        <f>IF(E$596&lt;&gt;0,(($B610*B$596+$C610*C$596+$D610*D$596))/E$596,0)</f>
        <v>0</v>
      </c>
      <c r="F610" s="21">
        <f>0+10*(B610*$B$596+C610*$C$596+D610*$D$596)</f>
        <v>0</v>
      </c>
      <c r="G610" s="38">
        <f>IF($E$596&lt;&gt;0,0.1*F610/$E$596,"")</f>
        <v>0</v>
      </c>
      <c r="H610" s="17"/>
    </row>
    <row r="611" spans="1:8">
      <c r="A611" s="4" t="s">
        <v>1657</v>
      </c>
      <c r="B611" s="39">
        <f>'Yard'!$N$79</f>
        <v>0</v>
      </c>
      <c r="C611" s="39">
        <f>'Yard'!$N$104</f>
        <v>0</v>
      </c>
      <c r="D611" s="39">
        <f>'Yard'!$N$124</f>
        <v>0</v>
      </c>
      <c r="E611" s="38">
        <f>IF(E$596&lt;&gt;0,(($B611*B$596+$C611*C$596+$D611*D$596))/E$596,0)</f>
        <v>0</v>
      </c>
      <c r="F611" s="21">
        <f>0+10*(B611*$B$596+C611*$C$596+D611*$D$596)</f>
        <v>0</v>
      </c>
      <c r="G611" s="38">
        <f>IF($E$596&lt;&gt;0,0.1*F611/$E$596,"")</f>
        <v>0</v>
      </c>
      <c r="H611" s="17"/>
    </row>
    <row r="612" spans="1:8">
      <c r="A612" s="4" t="s">
        <v>1658</v>
      </c>
      <c r="B612" s="39">
        <f>'Yard'!$O$79</f>
        <v>0</v>
      </c>
      <c r="C612" s="39">
        <f>'Yard'!$O$104</f>
        <v>0</v>
      </c>
      <c r="D612" s="39">
        <f>'Yard'!$O$124</f>
        <v>0</v>
      </c>
      <c r="E612" s="38">
        <f>IF(E$596&lt;&gt;0,(($B612*B$596+$C612*C$596+$D612*D$596))/E$596,0)</f>
        <v>0</v>
      </c>
      <c r="F612" s="21">
        <f>0+10*(B612*$B$596+C612*$C$596+D612*$D$596)</f>
        <v>0</v>
      </c>
      <c r="G612" s="38">
        <f>IF($E$596&lt;&gt;0,0.1*F612/$E$596,"")</f>
        <v>0</v>
      </c>
      <c r="H612" s="17"/>
    </row>
    <row r="613" spans="1:8">
      <c r="A613" s="4" t="s">
        <v>1659</v>
      </c>
      <c r="B613" s="39">
        <f>'Yard'!$P$79</f>
        <v>0</v>
      </c>
      <c r="C613" s="39">
        <f>'Yard'!$P$104</f>
        <v>0</v>
      </c>
      <c r="D613" s="39">
        <f>'Yard'!$P$124</f>
        <v>0</v>
      </c>
      <c r="E613" s="38">
        <f>IF(E$596&lt;&gt;0,(($B613*B$596+$C613*C$596+$D613*D$596))/E$596,0)</f>
        <v>0</v>
      </c>
      <c r="F613" s="21">
        <f>0+10*(B613*$B$596+C613*$C$596+D613*$D$596)</f>
        <v>0</v>
      </c>
      <c r="G613" s="38">
        <f>IF($E$596&lt;&gt;0,0.1*F613/$E$596,"")</f>
        <v>0</v>
      </c>
      <c r="H613" s="17"/>
    </row>
    <row r="614" spans="1:8">
      <c r="A614" s="4" t="s">
        <v>1660</v>
      </c>
      <c r="B614" s="39">
        <f>'Yard'!$Q$79</f>
        <v>0</v>
      </c>
      <c r="C614" s="39">
        <f>'Yard'!$Q$104</f>
        <v>0</v>
      </c>
      <c r="D614" s="39">
        <f>'Yard'!$Q$124</f>
        <v>0</v>
      </c>
      <c r="E614" s="38">
        <f>IF(E$596&lt;&gt;0,(($B614*B$596+$C614*C$596+$D614*D$596))/E$596,0)</f>
        <v>0</v>
      </c>
      <c r="F614" s="21">
        <f>0+10*(B614*$B$596+C614*$C$596+D614*$D$596)</f>
        <v>0</v>
      </c>
      <c r="G614" s="38">
        <f>IF($E$596&lt;&gt;0,0.1*F614/$E$596,"")</f>
        <v>0</v>
      </c>
      <c r="H614" s="17"/>
    </row>
    <row r="615" spans="1:8">
      <c r="A615" s="4" t="s">
        <v>1661</v>
      </c>
      <c r="B615" s="39">
        <f>'Yard'!$R$79</f>
        <v>0</v>
      </c>
      <c r="C615" s="39">
        <f>'Yard'!$R$104</f>
        <v>0</v>
      </c>
      <c r="D615" s="39">
        <f>'Yard'!$R$124</f>
        <v>0</v>
      </c>
      <c r="E615" s="38">
        <f>IF(E$596&lt;&gt;0,(($B615*B$596+$C615*C$596+$D615*D$596))/E$596,0)</f>
        <v>0</v>
      </c>
      <c r="F615" s="21">
        <f>0+10*(B615*$B$596+C615*$C$596+D615*$D$596)</f>
        <v>0</v>
      </c>
      <c r="G615" s="38">
        <f>IF($E$596&lt;&gt;0,0.1*F615/$E$596,"")</f>
        <v>0</v>
      </c>
      <c r="H615" s="17"/>
    </row>
    <row r="616" spans="1:8">
      <c r="A616" s="4" t="s">
        <v>1662</v>
      </c>
      <c r="B616" s="39">
        <f>'Yard'!$S$79</f>
        <v>0</v>
      </c>
      <c r="C616" s="39">
        <f>'Yard'!$S$104</f>
        <v>0</v>
      </c>
      <c r="D616" s="39">
        <f>'Yard'!$S$124</f>
        <v>0</v>
      </c>
      <c r="E616" s="38">
        <f>IF(E$596&lt;&gt;0,(($B616*B$596+$C616*C$596+$D616*D$596))/E$596,0)</f>
        <v>0</v>
      </c>
      <c r="F616" s="21">
        <f>0+10*(B616*$B$596+C616*$C$596+D616*$D$596)</f>
        <v>0</v>
      </c>
      <c r="G616" s="38">
        <f>IF($E$596&lt;&gt;0,0.1*F616/$E$596,"")</f>
        <v>0</v>
      </c>
      <c r="H616" s="17"/>
    </row>
    <row r="617" spans="1:8">
      <c r="A617" s="4" t="s">
        <v>1663</v>
      </c>
      <c r="B617" s="39">
        <f>'Otex'!$B$160</f>
        <v>0</v>
      </c>
      <c r="C617" s="39">
        <f>'Otex'!$B$160</f>
        <v>0</v>
      </c>
      <c r="D617" s="39">
        <f>'Otex'!$B$160</f>
        <v>0</v>
      </c>
      <c r="E617" s="38">
        <f>IF(E$596&lt;&gt;0,(($B617*B$596+$C617*C$596+$D617*D$596))/E$596,0)</f>
        <v>0</v>
      </c>
      <c r="F617" s="21">
        <f>0+10*(B617*$B$596+C617*$C$596+D617*$D$596)</f>
        <v>0</v>
      </c>
      <c r="G617" s="38">
        <f>IF($E$596&lt;&gt;0,0.1*F617/$E$596,"")</f>
        <v>0</v>
      </c>
      <c r="H617" s="17"/>
    </row>
    <row r="618" spans="1:8">
      <c r="A618" s="4" t="s">
        <v>1665</v>
      </c>
      <c r="B618" s="39">
        <f>'Scaler'!$B$434</f>
        <v>0</v>
      </c>
      <c r="C618" s="39">
        <f>'Scaler'!$C$434</f>
        <v>0</v>
      </c>
      <c r="D618" s="39">
        <f>'Scaler'!$D$434</f>
        <v>0</v>
      </c>
      <c r="E618" s="38">
        <f>IF(E$596&lt;&gt;0,(($B618*B$596+$C618*C$596+$D618*D$596))/E$596,0)</f>
        <v>0</v>
      </c>
      <c r="F618" s="21">
        <f>0+10*(B618*$B$596+C618*$C$596+D618*$D$596)</f>
        <v>0</v>
      </c>
      <c r="G618" s="38">
        <f>IF($E$596&lt;&gt;0,0.1*F618/$E$596,"")</f>
        <v>0</v>
      </c>
      <c r="H618" s="17"/>
    </row>
    <row r="619" spans="1:8">
      <c r="A619" s="4" t="s">
        <v>1666</v>
      </c>
      <c r="B619" s="39">
        <f>'Adjust'!$B$90</f>
        <v>0</v>
      </c>
      <c r="C619" s="39">
        <f>'Adjust'!$C$90</f>
        <v>0</v>
      </c>
      <c r="D619" s="39">
        <f>'Adjust'!$D$90</f>
        <v>0</v>
      </c>
      <c r="E619" s="38">
        <f>IF(E$596&lt;&gt;0,(($B619*B$596+$C619*C$596+$D619*D$596))/E$596,0)</f>
        <v>0</v>
      </c>
      <c r="F619" s="21">
        <f>0+10*(B619*$B$596+C619*$C$596+D619*$D$596)</f>
        <v>0</v>
      </c>
      <c r="G619" s="38">
        <f>IF($E$596&lt;&gt;0,0.1*F619/$E$596,"")</f>
        <v>0</v>
      </c>
      <c r="H619" s="17"/>
    </row>
    <row r="621" spans="1:8">
      <c r="A621" s="4" t="s">
        <v>1667</v>
      </c>
      <c r="B621" s="38">
        <f>SUM($B$599:$B$619)</f>
        <v>0</v>
      </c>
      <c r="C621" s="38">
        <f>SUM($C$599:$C$619)</f>
        <v>0</v>
      </c>
      <c r="D621" s="38">
        <f>SUM($D$599:$D$619)</f>
        <v>0</v>
      </c>
      <c r="E621" s="38">
        <f>SUM(E$599:E$619)</f>
        <v>0</v>
      </c>
      <c r="F621" s="21">
        <f>SUM($F$599:$F$619)</f>
        <v>0</v>
      </c>
      <c r="G621" s="38">
        <f>SUM($G$599:$G$619)</f>
        <v>0</v>
      </c>
    </row>
    <row r="623" spans="1:8" ht="21" customHeight="1">
      <c r="A623" s="1" t="s">
        <v>184</v>
      </c>
    </row>
    <row r="625" spans="1:7">
      <c r="B625" s="15" t="s">
        <v>289</v>
      </c>
      <c r="C625" s="15" t="s">
        <v>292</v>
      </c>
      <c r="D625" s="15" t="s">
        <v>1648</v>
      </c>
      <c r="E625" s="15" t="s">
        <v>1649</v>
      </c>
    </row>
    <row r="626" spans="1:7">
      <c r="A626" s="4" t="s">
        <v>184</v>
      </c>
      <c r="B626" s="44">
        <f>'Loads'!B$218</f>
        <v>0</v>
      </c>
      <c r="C626" s="44">
        <f>'Loads'!E$218</f>
        <v>0</v>
      </c>
      <c r="D626" s="44">
        <f>'Multi'!B$138</f>
        <v>0</v>
      </c>
      <c r="E626" s="38">
        <f>IF(C626,D626/C626,"")</f>
        <v>0</v>
      </c>
      <c r="F626" s="17"/>
    </row>
    <row r="628" spans="1:7">
      <c r="B628" s="15" t="s">
        <v>1481</v>
      </c>
      <c r="C628" s="15" t="s">
        <v>1484</v>
      </c>
      <c r="D628" s="15" t="s">
        <v>1650</v>
      </c>
      <c r="E628" s="15" t="s">
        <v>1620</v>
      </c>
      <c r="F628" s="15" t="s">
        <v>1651</v>
      </c>
    </row>
    <row r="629" spans="1:7">
      <c r="A629" s="4" t="s">
        <v>453</v>
      </c>
      <c r="B629" s="39">
        <f>'Yard'!$C$42</f>
        <v>0</v>
      </c>
      <c r="C629" s="10"/>
      <c r="D629" s="21">
        <f>0.01*'Input'!$F$58*(C629*$C$626)+10*(B629*$B$626)</f>
        <v>0</v>
      </c>
      <c r="E629" s="38">
        <f>IF($D$626&lt;&gt;0,0.1*D629/$D$626,"")</f>
        <v>0</v>
      </c>
      <c r="F629" s="46">
        <f>IF($C$626&lt;&gt;0,D629/$C$626,"")</f>
        <v>0</v>
      </c>
      <c r="G629" s="17"/>
    </row>
    <row r="630" spans="1:7">
      <c r="A630" s="4" t="s">
        <v>454</v>
      </c>
      <c r="B630" s="39">
        <f>'Yard'!$D$42</f>
        <v>0</v>
      </c>
      <c r="C630" s="10"/>
      <c r="D630" s="21">
        <f>0.01*'Input'!$F$58*(C630*$C$626)+10*(B630*$B$626)</f>
        <v>0</v>
      </c>
      <c r="E630" s="38">
        <f>IF($D$626&lt;&gt;0,0.1*D630/$D$626,"")</f>
        <v>0</v>
      </c>
      <c r="F630" s="46">
        <f>IF($C$626&lt;&gt;0,D630/$C$626,"")</f>
        <v>0</v>
      </c>
      <c r="G630" s="17"/>
    </row>
    <row r="631" spans="1:7">
      <c r="A631" s="4" t="s">
        <v>455</v>
      </c>
      <c r="B631" s="39">
        <f>'Yard'!$E$42</f>
        <v>0</v>
      </c>
      <c r="C631" s="10"/>
      <c r="D631" s="21">
        <f>0.01*'Input'!$F$58*(C631*$C$626)+10*(B631*$B$626)</f>
        <v>0</v>
      </c>
      <c r="E631" s="38">
        <f>IF($D$626&lt;&gt;0,0.1*D631/$D$626,"")</f>
        <v>0</v>
      </c>
      <c r="F631" s="46">
        <f>IF($C$626&lt;&gt;0,D631/$C$626,"")</f>
        <v>0</v>
      </c>
      <c r="G631" s="17"/>
    </row>
    <row r="632" spans="1:7">
      <c r="A632" s="4" t="s">
        <v>456</v>
      </c>
      <c r="B632" s="39">
        <f>'Yard'!$F$42</f>
        <v>0</v>
      </c>
      <c r="C632" s="10"/>
      <c r="D632" s="21">
        <f>0.01*'Input'!$F$58*(C632*$C$626)+10*(B632*$B$626)</f>
        <v>0</v>
      </c>
      <c r="E632" s="38">
        <f>IF($D$626&lt;&gt;0,0.1*D632/$D$626,"")</f>
        <v>0</v>
      </c>
      <c r="F632" s="46">
        <f>IF($C$626&lt;&gt;0,D632/$C$626,"")</f>
        <v>0</v>
      </c>
      <c r="G632" s="17"/>
    </row>
    <row r="633" spans="1:7">
      <c r="A633" s="4" t="s">
        <v>457</v>
      </c>
      <c r="B633" s="39">
        <f>'Yard'!$G$42</f>
        <v>0</v>
      </c>
      <c r="C633" s="10"/>
      <c r="D633" s="21">
        <f>0.01*'Input'!$F$58*(C633*$C$626)+10*(B633*$B$626)</f>
        <v>0</v>
      </c>
      <c r="E633" s="38">
        <f>IF($D$626&lt;&gt;0,0.1*D633/$D$626,"")</f>
        <v>0</v>
      </c>
      <c r="F633" s="46">
        <f>IF($C$626&lt;&gt;0,D633/$C$626,"")</f>
        <v>0</v>
      </c>
      <c r="G633" s="17"/>
    </row>
    <row r="634" spans="1:7">
      <c r="A634" s="4" t="s">
        <v>458</v>
      </c>
      <c r="B634" s="39">
        <f>'Yard'!$H$42</f>
        <v>0</v>
      </c>
      <c r="C634" s="10"/>
      <c r="D634" s="21">
        <f>0.01*'Input'!$F$58*(C634*$C$626)+10*(B634*$B$626)</f>
        <v>0</v>
      </c>
      <c r="E634" s="38">
        <f>IF($D$626&lt;&gt;0,0.1*D634/$D$626,"")</f>
        <v>0</v>
      </c>
      <c r="F634" s="46">
        <f>IF($C$626&lt;&gt;0,D634/$C$626,"")</f>
        <v>0</v>
      </c>
      <c r="G634" s="17"/>
    </row>
    <row r="635" spans="1:7">
      <c r="A635" s="4" t="s">
        <v>459</v>
      </c>
      <c r="B635" s="39">
        <f>'Yard'!$I$42</f>
        <v>0</v>
      </c>
      <c r="C635" s="10"/>
      <c r="D635" s="21">
        <f>0.01*'Input'!$F$58*(C635*$C$626)+10*(B635*$B$626)</f>
        <v>0</v>
      </c>
      <c r="E635" s="38">
        <f>IF($D$626&lt;&gt;0,0.1*D635/$D$626,"")</f>
        <v>0</v>
      </c>
      <c r="F635" s="46">
        <f>IF($C$626&lt;&gt;0,D635/$C$626,"")</f>
        <v>0</v>
      </c>
      <c r="G635" s="17"/>
    </row>
    <row r="636" spans="1:7">
      <c r="A636" s="4" t="s">
        <v>460</v>
      </c>
      <c r="B636" s="39">
        <f>'Yard'!$J$42</f>
        <v>0</v>
      </c>
      <c r="C636" s="10"/>
      <c r="D636" s="21">
        <f>0.01*'Input'!$F$58*(C636*$C$626)+10*(B636*$B$626)</f>
        <v>0</v>
      </c>
      <c r="E636" s="38">
        <f>IF($D$626&lt;&gt;0,0.1*D636/$D$626,"")</f>
        <v>0</v>
      </c>
      <c r="F636" s="46">
        <f>IF($C$626&lt;&gt;0,D636/$C$626,"")</f>
        <v>0</v>
      </c>
      <c r="G636" s="17"/>
    </row>
    <row r="637" spans="1:7">
      <c r="A637" s="4" t="s">
        <v>1652</v>
      </c>
      <c r="B637" s="10"/>
      <c r="C637" s="48">
        <f>'SM'!$B$125</f>
        <v>0</v>
      </c>
      <c r="D637" s="21">
        <f>0.01*'Input'!$F$58*(C637*$C$626)+10*(B637*$B$626)</f>
        <v>0</v>
      </c>
      <c r="E637" s="38">
        <f>IF($D$626&lt;&gt;0,0.1*D637/$D$626,"")</f>
        <v>0</v>
      </c>
      <c r="F637" s="46">
        <f>IF($C$626&lt;&gt;0,D637/$C$626,"")</f>
        <v>0</v>
      </c>
      <c r="G637" s="17"/>
    </row>
    <row r="638" spans="1:7">
      <c r="A638" s="4" t="s">
        <v>1653</v>
      </c>
      <c r="B638" s="10"/>
      <c r="C638" s="48">
        <f>'SM'!$C$125</f>
        <v>0</v>
      </c>
      <c r="D638" s="21">
        <f>0.01*'Input'!$F$58*(C638*$C$626)+10*(B638*$B$626)</f>
        <v>0</v>
      </c>
      <c r="E638" s="38">
        <f>IF($D$626&lt;&gt;0,0.1*D638/$D$626,"")</f>
        <v>0</v>
      </c>
      <c r="F638" s="46">
        <f>IF($C$626&lt;&gt;0,D638/$C$626,"")</f>
        <v>0</v>
      </c>
      <c r="G638" s="17"/>
    </row>
    <row r="639" spans="1:7">
      <c r="A639" s="4" t="s">
        <v>1654</v>
      </c>
      <c r="B639" s="39">
        <f>'Yard'!$K$42</f>
        <v>0</v>
      </c>
      <c r="C639" s="10"/>
      <c r="D639" s="21">
        <f>0.01*'Input'!$F$58*(C639*$C$626)+10*(B639*$B$626)</f>
        <v>0</v>
      </c>
      <c r="E639" s="38">
        <f>IF($D$626&lt;&gt;0,0.1*D639/$D$626,"")</f>
        <v>0</v>
      </c>
      <c r="F639" s="46">
        <f>IF($C$626&lt;&gt;0,D639/$C$626,"")</f>
        <v>0</v>
      </c>
      <c r="G639" s="17"/>
    </row>
    <row r="640" spans="1:7">
      <c r="A640" s="4" t="s">
        <v>1655</v>
      </c>
      <c r="B640" s="39">
        <f>'Yard'!$L$42</f>
        <v>0</v>
      </c>
      <c r="C640" s="10"/>
      <c r="D640" s="21">
        <f>0.01*'Input'!$F$58*(C640*$C$626)+10*(B640*$B$626)</f>
        <v>0</v>
      </c>
      <c r="E640" s="38">
        <f>IF($D$626&lt;&gt;0,0.1*D640/$D$626,"")</f>
        <v>0</v>
      </c>
      <c r="F640" s="46">
        <f>IF($C$626&lt;&gt;0,D640/$C$626,"")</f>
        <v>0</v>
      </c>
      <c r="G640" s="17"/>
    </row>
    <row r="641" spans="1:7">
      <c r="A641" s="4" t="s">
        <v>1656</v>
      </c>
      <c r="B641" s="39">
        <f>'Yard'!$M$42</f>
        <v>0</v>
      </c>
      <c r="C641" s="10"/>
      <c r="D641" s="21">
        <f>0.01*'Input'!$F$58*(C641*$C$626)+10*(B641*$B$626)</f>
        <v>0</v>
      </c>
      <c r="E641" s="38">
        <f>IF($D$626&lt;&gt;0,0.1*D641/$D$626,"")</f>
        <v>0</v>
      </c>
      <c r="F641" s="46">
        <f>IF($C$626&lt;&gt;0,D641/$C$626,"")</f>
        <v>0</v>
      </c>
      <c r="G641" s="17"/>
    </row>
    <row r="642" spans="1:7">
      <c r="A642" s="4" t="s">
        <v>1657</v>
      </c>
      <c r="B642" s="39">
        <f>'Yard'!$N$42</f>
        <v>0</v>
      </c>
      <c r="C642" s="10"/>
      <c r="D642" s="21">
        <f>0.01*'Input'!$F$58*(C642*$C$626)+10*(B642*$B$626)</f>
        <v>0</v>
      </c>
      <c r="E642" s="38">
        <f>IF($D$626&lt;&gt;0,0.1*D642/$D$626,"")</f>
        <v>0</v>
      </c>
      <c r="F642" s="46">
        <f>IF($C$626&lt;&gt;0,D642/$C$626,"")</f>
        <v>0</v>
      </c>
      <c r="G642" s="17"/>
    </row>
    <row r="643" spans="1:7">
      <c r="A643" s="4" t="s">
        <v>1658</v>
      </c>
      <c r="B643" s="39">
        <f>'Yard'!$O$42</f>
        <v>0</v>
      </c>
      <c r="C643" s="10"/>
      <c r="D643" s="21">
        <f>0.01*'Input'!$F$58*(C643*$C$626)+10*(B643*$B$626)</f>
        <v>0</v>
      </c>
      <c r="E643" s="38">
        <f>IF($D$626&lt;&gt;0,0.1*D643/$D$626,"")</f>
        <v>0</v>
      </c>
      <c r="F643" s="46">
        <f>IF($C$626&lt;&gt;0,D643/$C$626,"")</f>
        <v>0</v>
      </c>
      <c r="G643" s="17"/>
    </row>
    <row r="644" spans="1:7">
      <c r="A644" s="4" t="s">
        <v>1659</v>
      </c>
      <c r="B644" s="39">
        <f>'Yard'!$P$42</f>
        <v>0</v>
      </c>
      <c r="C644" s="10"/>
      <c r="D644" s="21">
        <f>0.01*'Input'!$F$58*(C644*$C$626)+10*(B644*$B$626)</f>
        <v>0</v>
      </c>
      <c r="E644" s="38">
        <f>IF($D$626&lt;&gt;0,0.1*D644/$D$626,"")</f>
        <v>0</v>
      </c>
      <c r="F644" s="46">
        <f>IF($C$626&lt;&gt;0,D644/$C$626,"")</f>
        <v>0</v>
      </c>
      <c r="G644" s="17"/>
    </row>
    <row r="645" spans="1:7">
      <c r="A645" s="4" t="s">
        <v>1660</v>
      </c>
      <c r="B645" s="39">
        <f>'Yard'!$Q$42</f>
        <v>0</v>
      </c>
      <c r="C645" s="10"/>
      <c r="D645" s="21">
        <f>0.01*'Input'!$F$58*(C645*$C$626)+10*(B645*$B$626)</f>
        <v>0</v>
      </c>
      <c r="E645" s="38">
        <f>IF($D$626&lt;&gt;0,0.1*D645/$D$626,"")</f>
        <v>0</v>
      </c>
      <c r="F645" s="46">
        <f>IF($C$626&lt;&gt;0,D645/$C$626,"")</f>
        <v>0</v>
      </c>
      <c r="G645" s="17"/>
    </row>
    <row r="646" spans="1:7">
      <c r="A646" s="4" t="s">
        <v>1661</v>
      </c>
      <c r="B646" s="39">
        <f>'Yard'!$R$42</f>
        <v>0</v>
      </c>
      <c r="C646" s="10"/>
      <c r="D646" s="21">
        <f>0.01*'Input'!$F$58*(C646*$C$626)+10*(B646*$B$626)</f>
        <v>0</v>
      </c>
      <c r="E646" s="38">
        <f>IF($D$626&lt;&gt;0,0.1*D646/$D$626,"")</f>
        <v>0</v>
      </c>
      <c r="F646" s="46">
        <f>IF($C$626&lt;&gt;0,D646/$C$626,"")</f>
        <v>0</v>
      </c>
      <c r="G646" s="17"/>
    </row>
    <row r="647" spans="1:7">
      <c r="A647" s="4" t="s">
        <v>1662</v>
      </c>
      <c r="B647" s="39">
        <f>'Yard'!$S$42</f>
        <v>0</v>
      </c>
      <c r="C647" s="10"/>
      <c r="D647" s="21">
        <f>0.01*'Input'!$F$58*(C647*$C$626)+10*(B647*$B$626)</f>
        <v>0</v>
      </c>
      <c r="E647" s="38">
        <f>IF($D$626&lt;&gt;0,0.1*D647/$D$626,"")</f>
        <v>0</v>
      </c>
      <c r="F647" s="46">
        <f>IF($C$626&lt;&gt;0,D647/$C$626,"")</f>
        <v>0</v>
      </c>
      <c r="G647" s="17"/>
    </row>
    <row r="648" spans="1:7">
      <c r="A648" s="4" t="s">
        <v>1663</v>
      </c>
      <c r="B648" s="10"/>
      <c r="C648" s="48">
        <f>'Otex'!$B$140</f>
        <v>0</v>
      </c>
      <c r="D648" s="21">
        <f>0.01*'Input'!$F$58*(C648*$C$626)+10*(B648*$B$626)</f>
        <v>0</v>
      </c>
      <c r="E648" s="38">
        <f>IF($D$626&lt;&gt;0,0.1*D648/$D$626,"")</f>
        <v>0</v>
      </c>
      <c r="F648" s="46">
        <f>IF($C$626&lt;&gt;0,D648/$C$626,"")</f>
        <v>0</v>
      </c>
      <c r="G648" s="17"/>
    </row>
    <row r="649" spans="1:7">
      <c r="A649" s="4" t="s">
        <v>1664</v>
      </c>
      <c r="B649" s="10"/>
      <c r="C649" s="48">
        <f>'Otex'!$C$140</f>
        <v>0</v>
      </c>
      <c r="D649" s="21">
        <f>0.01*'Input'!$F$58*(C649*$C$626)+10*(B649*$B$626)</f>
        <v>0</v>
      </c>
      <c r="E649" s="38">
        <f>IF($D$626&lt;&gt;0,0.1*D649/$D$626,"")</f>
        <v>0</v>
      </c>
      <c r="F649" s="46">
        <f>IF($C$626&lt;&gt;0,D649/$C$626,"")</f>
        <v>0</v>
      </c>
      <c r="G649" s="17"/>
    </row>
    <row r="650" spans="1:7">
      <c r="A650" s="4" t="s">
        <v>1665</v>
      </c>
      <c r="B650" s="39">
        <f>'Scaler'!$B$435</f>
        <v>0</v>
      </c>
      <c r="C650" s="48">
        <f>'Scaler'!$E$435</f>
        <v>0</v>
      </c>
      <c r="D650" s="21">
        <f>0.01*'Input'!$F$58*(C650*$C$626)+10*(B650*$B$626)</f>
        <v>0</v>
      </c>
      <c r="E650" s="38">
        <f>IF($D$626&lt;&gt;0,0.1*D650/$D$626,"")</f>
        <v>0</v>
      </c>
      <c r="F650" s="46">
        <f>IF($C$626&lt;&gt;0,D650/$C$626,"")</f>
        <v>0</v>
      </c>
      <c r="G650" s="17"/>
    </row>
    <row r="651" spans="1:7">
      <c r="A651" s="4" t="s">
        <v>1666</v>
      </c>
      <c r="B651" s="39">
        <f>'Adjust'!$B$91</f>
        <v>0</v>
      </c>
      <c r="C651" s="48">
        <f>'Adjust'!$E$91</f>
        <v>0</v>
      </c>
      <c r="D651" s="21">
        <f>0.01*'Input'!$F$58*(C651*$C$626)+10*(B651*$B$626)</f>
        <v>0</v>
      </c>
      <c r="E651" s="38">
        <f>IF($D$626&lt;&gt;0,0.1*D651/$D$626,"")</f>
        <v>0</v>
      </c>
      <c r="F651" s="46">
        <f>IF($C$626&lt;&gt;0,D651/$C$626,"")</f>
        <v>0</v>
      </c>
      <c r="G651" s="17"/>
    </row>
    <row r="653" spans="1:7">
      <c r="A653" s="4" t="s">
        <v>1667</v>
      </c>
      <c r="B653" s="38">
        <f>SUM($B$629:$B$651)</f>
        <v>0</v>
      </c>
      <c r="C653" s="46">
        <f>SUM($C$629:$C$651)</f>
        <v>0</v>
      </c>
      <c r="D653" s="21">
        <f>SUM($D$629:$D$651)</f>
        <v>0</v>
      </c>
      <c r="E653" s="38">
        <f>SUM($E$629:$E$651)</f>
        <v>0</v>
      </c>
      <c r="F653" s="46">
        <f>SUM($F$629:$F$651)</f>
        <v>0</v>
      </c>
    </row>
    <row r="655" spans="1:7" ht="21" customHeight="1">
      <c r="A655" s="1" t="s">
        <v>185</v>
      </c>
    </row>
    <row r="657" spans="1:7">
      <c r="B657" s="15" t="s">
        <v>289</v>
      </c>
      <c r="C657" s="15" t="s">
        <v>292</v>
      </c>
      <c r="D657" s="15" t="s">
        <v>1648</v>
      </c>
      <c r="E657" s="15" t="s">
        <v>1649</v>
      </c>
    </row>
    <row r="658" spans="1:7">
      <c r="A658" s="4" t="s">
        <v>185</v>
      </c>
      <c r="B658" s="44">
        <f>'Loads'!B$219</f>
        <v>0</v>
      </c>
      <c r="C658" s="44">
        <f>'Loads'!E$219</f>
        <v>0</v>
      </c>
      <c r="D658" s="44">
        <f>'Multi'!B$139</f>
        <v>0</v>
      </c>
      <c r="E658" s="38">
        <f>IF(C658,D658/C658,"")</f>
        <v>0</v>
      </c>
      <c r="F658" s="17"/>
    </row>
    <row r="660" spans="1:7">
      <c r="B660" s="15" t="s">
        <v>1481</v>
      </c>
      <c r="C660" s="15" t="s">
        <v>1484</v>
      </c>
      <c r="D660" s="15" t="s">
        <v>1650</v>
      </c>
      <c r="E660" s="15" t="s">
        <v>1620</v>
      </c>
      <c r="F660" s="15" t="s">
        <v>1651</v>
      </c>
    </row>
    <row r="661" spans="1:7">
      <c r="A661" s="4" t="s">
        <v>453</v>
      </c>
      <c r="B661" s="39">
        <f>'Yard'!$C$43</f>
        <v>0</v>
      </c>
      <c r="C661" s="10"/>
      <c r="D661" s="21">
        <f>0.01*'Input'!$F$58*(C661*$C$658)+10*(B661*$B$658)</f>
        <v>0</v>
      </c>
      <c r="E661" s="38">
        <f>IF($D$658&lt;&gt;0,0.1*D661/$D$658,"")</f>
        <v>0</v>
      </c>
      <c r="F661" s="46">
        <f>IF($C$658&lt;&gt;0,D661/$C$658,"")</f>
        <v>0</v>
      </c>
      <c r="G661" s="17"/>
    </row>
    <row r="662" spans="1:7">
      <c r="A662" s="4" t="s">
        <v>454</v>
      </c>
      <c r="B662" s="39">
        <f>'Yard'!$D$43</f>
        <v>0</v>
      </c>
      <c r="C662" s="10"/>
      <c r="D662" s="21">
        <f>0.01*'Input'!$F$58*(C662*$C$658)+10*(B662*$B$658)</f>
        <v>0</v>
      </c>
      <c r="E662" s="38">
        <f>IF($D$658&lt;&gt;0,0.1*D662/$D$658,"")</f>
        <v>0</v>
      </c>
      <c r="F662" s="46">
        <f>IF($C$658&lt;&gt;0,D662/$C$658,"")</f>
        <v>0</v>
      </c>
      <c r="G662" s="17"/>
    </row>
    <row r="663" spans="1:7">
      <c r="A663" s="4" t="s">
        <v>455</v>
      </c>
      <c r="B663" s="39">
        <f>'Yard'!$E$43</f>
        <v>0</v>
      </c>
      <c r="C663" s="10"/>
      <c r="D663" s="21">
        <f>0.01*'Input'!$F$58*(C663*$C$658)+10*(B663*$B$658)</f>
        <v>0</v>
      </c>
      <c r="E663" s="38">
        <f>IF($D$658&lt;&gt;0,0.1*D663/$D$658,"")</f>
        <v>0</v>
      </c>
      <c r="F663" s="46">
        <f>IF($C$658&lt;&gt;0,D663/$C$658,"")</f>
        <v>0</v>
      </c>
      <c r="G663" s="17"/>
    </row>
    <row r="664" spans="1:7">
      <c r="A664" s="4" t="s">
        <v>456</v>
      </c>
      <c r="B664" s="39">
        <f>'Yard'!$F$43</f>
        <v>0</v>
      </c>
      <c r="C664" s="10"/>
      <c r="D664" s="21">
        <f>0.01*'Input'!$F$58*(C664*$C$658)+10*(B664*$B$658)</f>
        <v>0</v>
      </c>
      <c r="E664" s="38">
        <f>IF($D$658&lt;&gt;0,0.1*D664/$D$658,"")</f>
        <v>0</v>
      </c>
      <c r="F664" s="46">
        <f>IF($C$658&lt;&gt;0,D664/$C$658,"")</f>
        <v>0</v>
      </c>
      <c r="G664" s="17"/>
    </row>
    <row r="665" spans="1:7">
      <c r="A665" s="4" t="s">
        <v>457</v>
      </c>
      <c r="B665" s="39">
        <f>'Yard'!$G$43</f>
        <v>0</v>
      </c>
      <c r="C665" s="10"/>
      <c r="D665" s="21">
        <f>0.01*'Input'!$F$58*(C665*$C$658)+10*(B665*$B$658)</f>
        <v>0</v>
      </c>
      <c r="E665" s="38">
        <f>IF($D$658&lt;&gt;0,0.1*D665/$D$658,"")</f>
        <v>0</v>
      </c>
      <c r="F665" s="46">
        <f>IF($C$658&lt;&gt;0,D665/$C$658,"")</f>
        <v>0</v>
      </c>
      <c r="G665" s="17"/>
    </row>
    <row r="666" spans="1:7">
      <c r="A666" s="4" t="s">
        <v>458</v>
      </c>
      <c r="B666" s="39">
        <f>'Yard'!$H$43</f>
        <v>0</v>
      </c>
      <c r="C666" s="10"/>
      <c r="D666" s="21">
        <f>0.01*'Input'!$F$58*(C666*$C$658)+10*(B666*$B$658)</f>
        <v>0</v>
      </c>
      <c r="E666" s="38">
        <f>IF($D$658&lt;&gt;0,0.1*D666/$D$658,"")</f>
        <v>0</v>
      </c>
      <c r="F666" s="46">
        <f>IF($C$658&lt;&gt;0,D666/$C$658,"")</f>
        <v>0</v>
      </c>
      <c r="G666" s="17"/>
    </row>
    <row r="667" spans="1:7">
      <c r="A667" s="4" t="s">
        <v>459</v>
      </c>
      <c r="B667" s="39">
        <f>'Yard'!$I$43</f>
        <v>0</v>
      </c>
      <c r="C667" s="10"/>
      <c r="D667" s="21">
        <f>0.01*'Input'!$F$58*(C667*$C$658)+10*(B667*$B$658)</f>
        <v>0</v>
      </c>
      <c r="E667" s="38">
        <f>IF($D$658&lt;&gt;0,0.1*D667/$D$658,"")</f>
        <v>0</v>
      </c>
      <c r="F667" s="46">
        <f>IF($C$658&lt;&gt;0,D667/$C$658,"")</f>
        <v>0</v>
      </c>
      <c r="G667" s="17"/>
    </row>
    <row r="668" spans="1:7">
      <c r="A668" s="4" t="s">
        <v>460</v>
      </c>
      <c r="B668" s="39">
        <f>'Yard'!$J$43</f>
        <v>0</v>
      </c>
      <c r="C668" s="10"/>
      <c r="D668" s="21">
        <f>0.01*'Input'!$F$58*(C668*$C$658)+10*(B668*$B$658)</f>
        <v>0</v>
      </c>
      <c r="E668" s="38">
        <f>IF($D$658&lt;&gt;0,0.1*D668/$D$658,"")</f>
        <v>0</v>
      </c>
      <c r="F668" s="46">
        <f>IF($C$658&lt;&gt;0,D668/$C$658,"")</f>
        <v>0</v>
      </c>
      <c r="G668" s="17"/>
    </row>
    <row r="669" spans="1:7">
      <c r="A669" s="4" t="s">
        <v>1652</v>
      </c>
      <c r="B669" s="10"/>
      <c r="C669" s="48">
        <f>'SM'!$B$126</f>
        <v>0</v>
      </c>
      <c r="D669" s="21">
        <f>0.01*'Input'!$F$58*(C669*$C$658)+10*(B669*$B$658)</f>
        <v>0</v>
      </c>
      <c r="E669" s="38">
        <f>IF($D$658&lt;&gt;0,0.1*D669/$D$658,"")</f>
        <v>0</v>
      </c>
      <c r="F669" s="46">
        <f>IF($C$658&lt;&gt;0,D669/$C$658,"")</f>
        <v>0</v>
      </c>
      <c r="G669" s="17"/>
    </row>
    <row r="670" spans="1:7">
      <c r="A670" s="4" t="s">
        <v>1653</v>
      </c>
      <c r="B670" s="10"/>
      <c r="C670" s="48">
        <f>'SM'!$C$126</f>
        <v>0</v>
      </c>
      <c r="D670" s="21">
        <f>0.01*'Input'!$F$58*(C670*$C$658)+10*(B670*$B$658)</f>
        <v>0</v>
      </c>
      <c r="E670" s="38">
        <f>IF($D$658&lt;&gt;0,0.1*D670/$D$658,"")</f>
        <v>0</v>
      </c>
      <c r="F670" s="46">
        <f>IF($C$658&lt;&gt;0,D670/$C$658,"")</f>
        <v>0</v>
      </c>
      <c r="G670" s="17"/>
    </row>
    <row r="671" spans="1:7">
      <c r="A671" s="4" t="s">
        <v>1654</v>
      </c>
      <c r="B671" s="39">
        <f>'Yard'!$K$43</f>
        <v>0</v>
      </c>
      <c r="C671" s="10"/>
      <c r="D671" s="21">
        <f>0.01*'Input'!$F$58*(C671*$C$658)+10*(B671*$B$658)</f>
        <v>0</v>
      </c>
      <c r="E671" s="38">
        <f>IF($D$658&lt;&gt;0,0.1*D671/$D$658,"")</f>
        <v>0</v>
      </c>
      <c r="F671" s="46">
        <f>IF($C$658&lt;&gt;0,D671/$C$658,"")</f>
        <v>0</v>
      </c>
      <c r="G671" s="17"/>
    </row>
    <row r="672" spans="1:7">
      <c r="A672" s="4" t="s">
        <v>1655</v>
      </c>
      <c r="B672" s="39">
        <f>'Yard'!$L$43</f>
        <v>0</v>
      </c>
      <c r="C672" s="10"/>
      <c r="D672" s="21">
        <f>0.01*'Input'!$F$58*(C672*$C$658)+10*(B672*$B$658)</f>
        <v>0</v>
      </c>
      <c r="E672" s="38">
        <f>IF($D$658&lt;&gt;0,0.1*D672/$D$658,"")</f>
        <v>0</v>
      </c>
      <c r="F672" s="46">
        <f>IF($C$658&lt;&gt;0,D672/$C$658,"")</f>
        <v>0</v>
      </c>
      <c r="G672" s="17"/>
    </row>
    <row r="673" spans="1:7">
      <c r="A673" s="4" t="s">
        <v>1656</v>
      </c>
      <c r="B673" s="39">
        <f>'Yard'!$M$43</f>
        <v>0</v>
      </c>
      <c r="C673" s="10"/>
      <c r="D673" s="21">
        <f>0.01*'Input'!$F$58*(C673*$C$658)+10*(B673*$B$658)</f>
        <v>0</v>
      </c>
      <c r="E673" s="38">
        <f>IF($D$658&lt;&gt;0,0.1*D673/$D$658,"")</f>
        <v>0</v>
      </c>
      <c r="F673" s="46">
        <f>IF($C$658&lt;&gt;0,D673/$C$658,"")</f>
        <v>0</v>
      </c>
      <c r="G673" s="17"/>
    </row>
    <row r="674" spans="1:7">
      <c r="A674" s="4" t="s">
        <v>1657</v>
      </c>
      <c r="B674" s="39">
        <f>'Yard'!$N$43</f>
        <v>0</v>
      </c>
      <c r="C674" s="10"/>
      <c r="D674" s="21">
        <f>0.01*'Input'!$F$58*(C674*$C$658)+10*(B674*$B$658)</f>
        <v>0</v>
      </c>
      <c r="E674" s="38">
        <f>IF($D$658&lt;&gt;0,0.1*D674/$D$658,"")</f>
        <v>0</v>
      </c>
      <c r="F674" s="46">
        <f>IF($C$658&lt;&gt;0,D674/$C$658,"")</f>
        <v>0</v>
      </c>
      <c r="G674" s="17"/>
    </row>
    <row r="675" spans="1:7">
      <c r="A675" s="4" t="s">
        <v>1658</v>
      </c>
      <c r="B675" s="39">
        <f>'Yard'!$O$43</f>
        <v>0</v>
      </c>
      <c r="C675" s="10"/>
      <c r="D675" s="21">
        <f>0.01*'Input'!$F$58*(C675*$C$658)+10*(B675*$B$658)</f>
        <v>0</v>
      </c>
      <c r="E675" s="38">
        <f>IF($D$658&lt;&gt;0,0.1*D675/$D$658,"")</f>
        <v>0</v>
      </c>
      <c r="F675" s="46">
        <f>IF($C$658&lt;&gt;0,D675/$C$658,"")</f>
        <v>0</v>
      </c>
      <c r="G675" s="17"/>
    </row>
    <row r="676" spans="1:7">
      <c r="A676" s="4" t="s">
        <v>1659</v>
      </c>
      <c r="B676" s="39">
        <f>'Yard'!$P$43</f>
        <v>0</v>
      </c>
      <c r="C676" s="10"/>
      <c r="D676" s="21">
        <f>0.01*'Input'!$F$58*(C676*$C$658)+10*(B676*$B$658)</f>
        <v>0</v>
      </c>
      <c r="E676" s="38">
        <f>IF($D$658&lt;&gt;0,0.1*D676/$D$658,"")</f>
        <v>0</v>
      </c>
      <c r="F676" s="46">
        <f>IF($C$658&lt;&gt;0,D676/$C$658,"")</f>
        <v>0</v>
      </c>
      <c r="G676" s="17"/>
    </row>
    <row r="677" spans="1:7">
      <c r="A677" s="4" t="s">
        <v>1660</v>
      </c>
      <c r="B677" s="39">
        <f>'Yard'!$Q$43</f>
        <v>0</v>
      </c>
      <c r="C677" s="10"/>
      <c r="D677" s="21">
        <f>0.01*'Input'!$F$58*(C677*$C$658)+10*(B677*$B$658)</f>
        <v>0</v>
      </c>
      <c r="E677" s="38">
        <f>IF($D$658&lt;&gt;0,0.1*D677/$D$658,"")</f>
        <v>0</v>
      </c>
      <c r="F677" s="46">
        <f>IF($C$658&lt;&gt;0,D677/$C$658,"")</f>
        <v>0</v>
      </c>
      <c r="G677" s="17"/>
    </row>
    <row r="678" spans="1:7">
      <c r="A678" s="4" t="s">
        <v>1661</v>
      </c>
      <c r="B678" s="39">
        <f>'Yard'!$R$43</f>
        <v>0</v>
      </c>
      <c r="C678" s="10"/>
      <c r="D678" s="21">
        <f>0.01*'Input'!$F$58*(C678*$C$658)+10*(B678*$B$658)</f>
        <v>0</v>
      </c>
      <c r="E678" s="38">
        <f>IF($D$658&lt;&gt;0,0.1*D678/$D$658,"")</f>
        <v>0</v>
      </c>
      <c r="F678" s="46">
        <f>IF($C$658&lt;&gt;0,D678/$C$658,"")</f>
        <v>0</v>
      </c>
      <c r="G678" s="17"/>
    </row>
    <row r="679" spans="1:7">
      <c r="A679" s="4" t="s">
        <v>1662</v>
      </c>
      <c r="B679" s="39">
        <f>'Yard'!$S$43</f>
        <v>0</v>
      </c>
      <c r="C679" s="10"/>
      <c r="D679" s="21">
        <f>0.01*'Input'!$F$58*(C679*$C$658)+10*(B679*$B$658)</f>
        <v>0</v>
      </c>
      <c r="E679" s="38">
        <f>IF($D$658&lt;&gt;0,0.1*D679/$D$658,"")</f>
        <v>0</v>
      </c>
      <c r="F679" s="46">
        <f>IF($C$658&lt;&gt;0,D679/$C$658,"")</f>
        <v>0</v>
      </c>
      <c r="G679" s="17"/>
    </row>
    <row r="680" spans="1:7">
      <c r="A680" s="4" t="s">
        <v>1663</v>
      </c>
      <c r="B680" s="10"/>
      <c r="C680" s="48">
        <f>'Otex'!$B$141</f>
        <v>0</v>
      </c>
      <c r="D680" s="21">
        <f>0.01*'Input'!$F$58*(C680*$C$658)+10*(B680*$B$658)</f>
        <v>0</v>
      </c>
      <c r="E680" s="38">
        <f>IF($D$658&lt;&gt;0,0.1*D680/$D$658,"")</f>
        <v>0</v>
      </c>
      <c r="F680" s="46">
        <f>IF($C$658&lt;&gt;0,D680/$C$658,"")</f>
        <v>0</v>
      </c>
      <c r="G680" s="17"/>
    </row>
    <row r="681" spans="1:7">
      <c r="A681" s="4" t="s">
        <v>1664</v>
      </c>
      <c r="B681" s="10"/>
      <c r="C681" s="48">
        <f>'Otex'!$C$141</f>
        <v>0</v>
      </c>
      <c r="D681" s="21">
        <f>0.01*'Input'!$F$58*(C681*$C$658)+10*(B681*$B$658)</f>
        <v>0</v>
      </c>
      <c r="E681" s="38">
        <f>IF($D$658&lt;&gt;0,0.1*D681/$D$658,"")</f>
        <v>0</v>
      </c>
      <c r="F681" s="46">
        <f>IF($C$658&lt;&gt;0,D681/$C$658,"")</f>
        <v>0</v>
      </c>
      <c r="G681" s="17"/>
    </row>
    <row r="682" spans="1:7">
      <c r="A682" s="4" t="s">
        <v>1665</v>
      </c>
      <c r="B682" s="39">
        <f>'Scaler'!$B$436</f>
        <v>0</v>
      </c>
      <c r="C682" s="48">
        <f>'Scaler'!$E$436</f>
        <v>0</v>
      </c>
      <c r="D682" s="21">
        <f>0.01*'Input'!$F$58*(C682*$C$658)+10*(B682*$B$658)</f>
        <v>0</v>
      </c>
      <c r="E682" s="38">
        <f>IF($D$658&lt;&gt;0,0.1*D682/$D$658,"")</f>
        <v>0</v>
      </c>
      <c r="F682" s="46">
        <f>IF($C$658&lt;&gt;0,D682/$C$658,"")</f>
        <v>0</v>
      </c>
      <c r="G682" s="17"/>
    </row>
    <row r="683" spans="1:7">
      <c r="A683" s="4" t="s">
        <v>1666</v>
      </c>
      <c r="B683" s="39">
        <f>'Adjust'!$B$92</f>
        <v>0</v>
      </c>
      <c r="C683" s="48">
        <f>'Adjust'!$E$92</f>
        <v>0</v>
      </c>
      <c r="D683" s="21">
        <f>0.01*'Input'!$F$58*(C683*$C$658)+10*(B683*$B$658)</f>
        <v>0</v>
      </c>
      <c r="E683" s="38">
        <f>IF($D$658&lt;&gt;0,0.1*D683/$D$658,"")</f>
        <v>0</v>
      </c>
      <c r="F683" s="46">
        <f>IF($C$658&lt;&gt;0,D683/$C$658,"")</f>
        <v>0</v>
      </c>
      <c r="G683" s="17"/>
    </row>
    <row r="685" spans="1:7">
      <c r="A685" s="4" t="s">
        <v>1667</v>
      </c>
      <c r="B685" s="38">
        <f>SUM($B$661:$B$683)</f>
        <v>0</v>
      </c>
      <c r="C685" s="46">
        <f>SUM($C$661:$C$683)</f>
        <v>0</v>
      </c>
      <c r="D685" s="21">
        <f>SUM($D$661:$D$683)</f>
        <v>0</v>
      </c>
      <c r="E685" s="38">
        <f>SUM($E$661:$E$683)</f>
        <v>0</v>
      </c>
      <c r="F685" s="46">
        <f>SUM($F$661:$F$683)</f>
        <v>0</v>
      </c>
    </row>
    <row r="687" spans="1:7" ht="21" customHeight="1">
      <c r="A687" s="1" t="s">
        <v>186</v>
      </c>
    </row>
    <row r="689" spans="1:8">
      <c r="B689" s="15" t="s">
        <v>289</v>
      </c>
      <c r="C689" s="15" t="s">
        <v>292</v>
      </c>
      <c r="D689" s="15" t="s">
        <v>294</v>
      </c>
      <c r="E689" s="15" t="s">
        <v>1648</v>
      </c>
      <c r="F689" s="15" t="s">
        <v>1649</v>
      </c>
    </row>
    <row r="690" spans="1:8">
      <c r="A690" s="4" t="s">
        <v>186</v>
      </c>
      <c r="B690" s="44">
        <f>'Loads'!B$220</f>
        <v>0</v>
      </c>
      <c r="C690" s="44">
        <f>'Loads'!E$220</f>
        <v>0</v>
      </c>
      <c r="D690" s="44">
        <f>'Loads'!G$220</f>
        <v>0</v>
      </c>
      <c r="E690" s="44">
        <f>'Multi'!B$140</f>
        <v>0</v>
      </c>
      <c r="F690" s="38">
        <f>IF(C690,E690/C690,"")</f>
        <v>0</v>
      </c>
      <c r="G690" s="17"/>
    </row>
    <row r="692" spans="1:8">
      <c r="B692" s="15" t="s">
        <v>1481</v>
      </c>
      <c r="C692" s="15" t="s">
        <v>1484</v>
      </c>
      <c r="D692" s="15" t="s">
        <v>1096</v>
      </c>
      <c r="E692" s="15" t="s">
        <v>1650</v>
      </c>
      <c r="F692" s="15" t="s">
        <v>1620</v>
      </c>
      <c r="G692" s="15" t="s">
        <v>1651</v>
      </c>
    </row>
    <row r="693" spans="1:8">
      <c r="A693" s="4" t="s">
        <v>453</v>
      </c>
      <c r="B693" s="39">
        <f>'Yard'!$C$44</f>
        <v>0</v>
      </c>
      <c r="C693" s="10"/>
      <c r="D693" s="39">
        <f>'Reactive'!$C$77</f>
        <v>0</v>
      </c>
      <c r="E693" s="21">
        <f>0.01*'Input'!$F$58*(C693*$C$690)+10*(B693*$B$690+D693*$D$690)</f>
        <v>0</v>
      </c>
      <c r="F693" s="38">
        <f>IF($E$690&lt;&gt;0,0.1*E693/$E$690,"")</f>
        <v>0</v>
      </c>
      <c r="G693" s="46">
        <f>IF($C$690&lt;&gt;0,E693/$C$690,"")</f>
        <v>0</v>
      </c>
      <c r="H693" s="17"/>
    </row>
    <row r="694" spans="1:8">
      <c r="A694" s="4" t="s">
        <v>454</v>
      </c>
      <c r="B694" s="39">
        <f>'Yard'!$D$44</f>
        <v>0</v>
      </c>
      <c r="C694" s="10"/>
      <c r="D694" s="39">
        <f>'Reactive'!$D$77</f>
        <v>0</v>
      </c>
      <c r="E694" s="21">
        <f>0.01*'Input'!$F$58*(C694*$C$690)+10*(B694*$B$690+D694*$D$690)</f>
        <v>0</v>
      </c>
      <c r="F694" s="38">
        <f>IF($E$690&lt;&gt;0,0.1*E694/$E$690,"")</f>
        <v>0</v>
      </c>
      <c r="G694" s="46">
        <f>IF($C$690&lt;&gt;0,E694/$C$690,"")</f>
        <v>0</v>
      </c>
      <c r="H694" s="17"/>
    </row>
    <row r="695" spans="1:8">
      <c r="A695" s="4" t="s">
        <v>455</v>
      </c>
      <c r="B695" s="39">
        <f>'Yard'!$E$44</f>
        <v>0</v>
      </c>
      <c r="C695" s="10"/>
      <c r="D695" s="39">
        <f>'Reactive'!$E$77</f>
        <v>0</v>
      </c>
      <c r="E695" s="21">
        <f>0.01*'Input'!$F$58*(C695*$C$690)+10*(B695*$B$690+D695*$D$690)</f>
        <v>0</v>
      </c>
      <c r="F695" s="38">
        <f>IF($E$690&lt;&gt;0,0.1*E695/$E$690,"")</f>
        <v>0</v>
      </c>
      <c r="G695" s="46">
        <f>IF($C$690&lt;&gt;0,E695/$C$690,"")</f>
        <v>0</v>
      </c>
      <c r="H695" s="17"/>
    </row>
    <row r="696" spans="1:8">
      <c r="A696" s="4" t="s">
        <v>456</v>
      </c>
      <c r="B696" s="39">
        <f>'Yard'!$F$44</f>
        <v>0</v>
      </c>
      <c r="C696" s="10"/>
      <c r="D696" s="39">
        <f>'Reactive'!$F$77</f>
        <v>0</v>
      </c>
      <c r="E696" s="21">
        <f>0.01*'Input'!$F$58*(C696*$C$690)+10*(B696*$B$690+D696*$D$690)</f>
        <v>0</v>
      </c>
      <c r="F696" s="38">
        <f>IF($E$690&lt;&gt;0,0.1*E696/$E$690,"")</f>
        <v>0</v>
      </c>
      <c r="G696" s="46">
        <f>IF($C$690&lt;&gt;0,E696/$C$690,"")</f>
        <v>0</v>
      </c>
      <c r="H696" s="17"/>
    </row>
    <row r="697" spans="1:8">
      <c r="A697" s="4" t="s">
        <v>457</v>
      </c>
      <c r="B697" s="39">
        <f>'Yard'!$G$44</f>
        <v>0</v>
      </c>
      <c r="C697" s="10"/>
      <c r="D697" s="39">
        <f>'Reactive'!$G$77</f>
        <v>0</v>
      </c>
      <c r="E697" s="21">
        <f>0.01*'Input'!$F$58*(C697*$C$690)+10*(B697*$B$690+D697*$D$690)</f>
        <v>0</v>
      </c>
      <c r="F697" s="38">
        <f>IF($E$690&lt;&gt;0,0.1*E697/$E$690,"")</f>
        <v>0</v>
      </c>
      <c r="G697" s="46">
        <f>IF($C$690&lt;&gt;0,E697/$C$690,"")</f>
        <v>0</v>
      </c>
      <c r="H697" s="17"/>
    </row>
    <row r="698" spans="1:8">
      <c r="A698" s="4" t="s">
        <v>458</v>
      </c>
      <c r="B698" s="39">
        <f>'Yard'!$H$44</f>
        <v>0</v>
      </c>
      <c r="C698" s="10"/>
      <c r="D698" s="39">
        <f>'Reactive'!$H$77</f>
        <v>0</v>
      </c>
      <c r="E698" s="21">
        <f>0.01*'Input'!$F$58*(C698*$C$690)+10*(B698*$B$690+D698*$D$690)</f>
        <v>0</v>
      </c>
      <c r="F698" s="38">
        <f>IF($E$690&lt;&gt;0,0.1*E698/$E$690,"")</f>
        <v>0</v>
      </c>
      <c r="G698" s="46">
        <f>IF($C$690&lt;&gt;0,E698/$C$690,"")</f>
        <v>0</v>
      </c>
      <c r="H698" s="17"/>
    </row>
    <row r="699" spans="1:8">
      <c r="A699" s="4" t="s">
        <v>459</v>
      </c>
      <c r="B699" s="39">
        <f>'Yard'!$I$44</f>
        <v>0</v>
      </c>
      <c r="C699" s="10"/>
      <c r="D699" s="39">
        <f>'Reactive'!$I$77</f>
        <v>0</v>
      </c>
      <c r="E699" s="21">
        <f>0.01*'Input'!$F$58*(C699*$C$690)+10*(B699*$B$690+D699*$D$690)</f>
        <v>0</v>
      </c>
      <c r="F699" s="38">
        <f>IF($E$690&lt;&gt;0,0.1*E699/$E$690,"")</f>
        <v>0</v>
      </c>
      <c r="G699" s="46">
        <f>IF($C$690&lt;&gt;0,E699/$C$690,"")</f>
        <v>0</v>
      </c>
      <c r="H699" s="17"/>
    </row>
    <row r="700" spans="1:8">
      <c r="A700" s="4" t="s">
        <v>460</v>
      </c>
      <c r="B700" s="39">
        <f>'Yard'!$J$44</f>
        <v>0</v>
      </c>
      <c r="C700" s="10"/>
      <c r="D700" s="39">
        <f>'Reactive'!$J$77</f>
        <v>0</v>
      </c>
      <c r="E700" s="21">
        <f>0.01*'Input'!$F$58*(C700*$C$690)+10*(B700*$B$690+D700*$D$690)</f>
        <v>0</v>
      </c>
      <c r="F700" s="38">
        <f>IF($E$690&lt;&gt;0,0.1*E700/$E$690,"")</f>
        <v>0</v>
      </c>
      <c r="G700" s="46">
        <f>IF($C$690&lt;&gt;0,E700/$C$690,"")</f>
        <v>0</v>
      </c>
      <c r="H700" s="17"/>
    </row>
    <row r="701" spans="1:8">
      <c r="A701" s="4" t="s">
        <v>1652</v>
      </c>
      <c r="B701" s="10"/>
      <c r="C701" s="48">
        <f>'SM'!$B$127</f>
        <v>0</v>
      </c>
      <c r="D701" s="10"/>
      <c r="E701" s="21">
        <f>0.01*'Input'!$F$58*(C701*$C$690)+10*(B701*$B$690+D701*$D$690)</f>
        <v>0</v>
      </c>
      <c r="F701" s="38">
        <f>IF($E$690&lt;&gt;0,0.1*E701/$E$690,"")</f>
        <v>0</v>
      </c>
      <c r="G701" s="46">
        <f>IF($C$690&lt;&gt;0,E701/$C$690,"")</f>
        <v>0</v>
      </c>
      <c r="H701" s="17"/>
    </row>
    <row r="702" spans="1:8">
      <c r="A702" s="4" t="s">
        <v>1653</v>
      </c>
      <c r="B702" s="10"/>
      <c r="C702" s="48">
        <f>'SM'!$C$127</f>
        <v>0</v>
      </c>
      <c r="D702" s="10"/>
      <c r="E702" s="21">
        <f>0.01*'Input'!$F$58*(C702*$C$690)+10*(B702*$B$690+D702*$D$690)</f>
        <v>0</v>
      </c>
      <c r="F702" s="38">
        <f>IF($E$690&lt;&gt;0,0.1*E702/$E$690,"")</f>
        <v>0</v>
      </c>
      <c r="G702" s="46">
        <f>IF($C$690&lt;&gt;0,E702/$C$690,"")</f>
        <v>0</v>
      </c>
      <c r="H702" s="17"/>
    </row>
    <row r="703" spans="1:8">
      <c r="A703" s="4" t="s">
        <v>1654</v>
      </c>
      <c r="B703" s="39">
        <f>'Yard'!$K$44</f>
        <v>0</v>
      </c>
      <c r="C703" s="10"/>
      <c r="D703" s="39">
        <f>'Reactive'!$K$77</f>
        <v>0</v>
      </c>
      <c r="E703" s="21">
        <f>0.01*'Input'!$F$58*(C703*$C$690)+10*(B703*$B$690+D703*$D$690)</f>
        <v>0</v>
      </c>
      <c r="F703" s="38">
        <f>IF($E$690&lt;&gt;0,0.1*E703/$E$690,"")</f>
        <v>0</v>
      </c>
      <c r="G703" s="46">
        <f>IF($C$690&lt;&gt;0,E703/$C$690,"")</f>
        <v>0</v>
      </c>
      <c r="H703" s="17"/>
    </row>
    <row r="704" spans="1:8">
      <c r="A704" s="4" t="s">
        <v>1655</v>
      </c>
      <c r="B704" s="39">
        <f>'Yard'!$L$44</f>
        <v>0</v>
      </c>
      <c r="C704" s="10"/>
      <c r="D704" s="39">
        <f>'Reactive'!$L$77</f>
        <v>0</v>
      </c>
      <c r="E704" s="21">
        <f>0.01*'Input'!$F$58*(C704*$C$690)+10*(B704*$B$690+D704*$D$690)</f>
        <v>0</v>
      </c>
      <c r="F704" s="38">
        <f>IF($E$690&lt;&gt;0,0.1*E704/$E$690,"")</f>
        <v>0</v>
      </c>
      <c r="G704" s="46">
        <f>IF($C$690&lt;&gt;0,E704/$C$690,"")</f>
        <v>0</v>
      </c>
      <c r="H704" s="17"/>
    </row>
    <row r="705" spans="1:8">
      <c r="A705" s="4" t="s">
        <v>1656</v>
      </c>
      <c r="B705" s="39">
        <f>'Yard'!$M$44</f>
        <v>0</v>
      </c>
      <c r="C705" s="10"/>
      <c r="D705" s="39">
        <f>'Reactive'!$M$77</f>
        <v>0</v>
      </c>
      <c r="E705" s="21">
        <f>0.01*'Input'!$F$58*(C705*$C$690)+10*(B705*$B$690+D705*$D$690)</f>
        <v>0</v>
      </c>
      <c r="F705" s="38">
        <f>IF($E$690&lt;&gt;0,0.1*E705/$E$690,"")</f>
        <v>0</v>
      </c>
      <c r="G705" s="46">
        <f>IF($C$690&lt;&gt;0,E705/$C$690,"")</f>
        <v>0</v>
      </c>
      <c r="H705" s="17"/>
    </row>
    <row r="706" spans="1:8">
      <c r="A706" s="4" t="s">
        <v>1657</v>
      </c>
      <c r="B706" s="39">
        <f>'Yard'!$N$44</f>
        <v>0</v>
      </c>
      <c r="C706" s="10"/>
      <c r="D706" s="39">
        <f>'Reactive'!$N$77</f>
        <v>0</v>
      </c>
      <c r="E706" s="21">
        <f>0.01*'Input'!$F$58*(C706*$C$690)+10*(B706*$B$690+D706*$D$690)</f>
        <v>0</v>
      </c>
      <c r="F706" s="38">
        <f>IF($E$690&lt;&gt;0,0.1*E706/$E$690,"")</f>
        <v>0</v>
      </c>
      <c r="G706" s="46">
        <f>IF($C$690&lt;&gt;0,E706/$C$690,"")</f>
        <v>0</v>
      </c>
      <c r="H706" s="17"/>
    </row>
    <row r="707" spans="1:8">
      <c r="A707" s="4" t="s">
        <v>1658</v>
      </c>
      <c r="B707" s="39">
        <f>'Yard'!$O$44</f>
        <v>0</v>
      </c>
      <c r="C707" s="10"/>
      <c r="D707" s="39">
        <f>'Reactive'!$O$77</f>
        <v>0</v>
      </c>
      <c r="E707" s="21">
        <f>0.01*'Input'!$F$58*(C707*$C$690)+10*(B707*$B$690+D707*$D$690)</f>
        <v>0</v>
      </c>
      <c r="F707" s="38">
        <f>IF($E$690&lt;&gt;0,0.1*E707/$E$690,"")</f>
        <v>0</v>
      </c>
      <c r="G707" s="46">
        <f>IF($C$690&lt;&gt;0,E707/$C$690,"")</f>
        <v>0</v>
      </c>
      <c r="H707" s="17"/>
    </row>
    <row r="708" spans="1:8">
      <c r="A708" s="4" t="s">
        <v>1659</v>
      </c>
      <c r="B708" s="39">
        <f>'Yard'!$P$44</f>
        <v>0</v>
      </c>
      <c r="C708" s="10"/>
      <c r="D708" s="39">
        <f>'Reactive'!$P$77</f>
        <v>0</v>
      </c>
      <c r="E708" s="21">
        <f>0.01*'Input'!$F$58*(C708*$C$690)+10*(B708*$B$690+D708*$D$690)</f>
        <v>0</v>
      </c>
      <c r="F708" s="38">
        <f>IF($E$690&lt;&gt;0,0.1*E708/$E$690,"")</f>
        <v>0</v>
      </c>
      <c r="G708" s="46">
        <f>IF($C$690&lt;&gt;0,E708/$C$690,"")</f>
        <v>0</v>
      </c>
      <c r="H708" s="17"/>
    </row>
    <row r="709" spans="1:8">
      <c r="A709" s="4" t="s">
        <v>1660</v>
      </c>
      <c r="B709" s="39">
        <f>'Yard'!$Q$44</f>
        <v>0</v>
      </c>
      <c r="C709" s="10"/>
      <c r="D709" s="39">
        <f>'Reactive'!$Q$77</f>
        <v>0</v>
      </c>
      <c r="E709" s="21">
        <f>0.01*'Input'!$F$58*(C709*$C$690)+10*(B709*$B$690+D709*$D$690)</f>
        <v>0</v>
      </c>
      <c r="F709" s="38">
        <f>IF($E$690&lt;&gt;0,0.1*E709/$E$690,"")</f>
        <v>0</v>
      </c>
      <c r="G709" s="46">
        <f>IF($C$690&lt;&gt;0,E709/$C$690,"")</f>
        <v>0</v>
      </c>
      <c r="H709" s="17"/>
    </row>
    <row r="710" spans="1:8">
      <c r="A710" s="4" t="s">
        <v>1661</v>
      </c>
      <c r="B710" s="39">
        <f>'Yard'!$R$44</f>
        <v>0</v>
      </c>
      <c r="C710" s="10"/>
      <c r="D710" s="39">
        <f>'Reactive'!$R$77</f>
        <v>0</v>
      </c>
      <c r="E710" s="21">
        <f>0.01*'Input'!$F$58*(C710*$C$690)+10*(B710*$B$690+D710*$D$690)</f>
        <v>0</v>
      </c>
      <c r="F710" s="38">
        <f>IF($E$690&lt;&gt;0,0.1*E710/$E$690,"")</f>
        <v>0</v>
      </c>
      <c r="G710" s="46">
        <f>IF($C$690&lt;&gt;0,E710/$C$690,"")</f>
        <v>0</v>
      </c>
      <c r="H710" s="17"/>
    </row>
    <row r="711" spans="1:8">
      <c r="A711" s="4" t="s">
        <v>1662</v>
      </c>
      <c r="B711" s="39">
        <f>'Yard'!$S$44</f>
        <v>0</v>
      </c>
      <c r="C711" s="10"/>
      <c r="D711" s="39">
        <f>'Reactive'!$S$77</f>
        <v>0</v>
      </c>
      <c r="E711" s="21">
        <f>0.01*'Input'!$F$58*(C711*$C$690)+10*(B711*$B$690+D711*$D$690)</f>
        <v>0</v>
      </c>
      <c r="F711" s="38">
        <f>IF($E$690&lt;&gt;0,0.1*E711/$E$690,"")</f>
        <v>0</v>
      </c>
      <c r="G711" s="46">
        <f>IF($C$690&lt;&gt;0,E711/$C$690,"")</f>
        <v>0</v>
      </c>
      <c r="H711" s="17"/>
    </row>
    <row r="712" spans="1:8">
      <c r="A712" s="4" t="s">
        <v>1663</v>
      </c>
      <c r="B712" s="10"/>
      <c r="C712" s="48">
        <f>'Otex'!$B$142</f>
        <v>0</v>
      </c>
      <c r="D712" s="10"/>
      <c r="E712" s="21">
        <f>0.01*'Input'!$F$58*(C712*$C$690)+10*(B712*$B$690+D712*$D$690)</f>
        <v>0</v>
      </c>
      <c r="F712" s="38">
        <f>IF($E$690&lt;&gt;0,0.1*E712/$E$690,"")</f>
        <v>0</v>
      </c>
      <c r="G712" s="46">
        <f>IF($C$690&lt;&gt;0,E712/$C$690,"")</f>
        <v>0</v>
      </c>
      <c r="H712" s="17"/>
    </row>
    <row r="713" spans="1:8">
      <c r="A713" s="4" t="s">
        <v>1664</v>
      </c>
      <c r="B713" s="10"/>
      <c r="C713" s="48">
        <f>'Otex'!$C$142</f>
        <v>0</v>
      </c>
      <c r="D713" s="10"/>
      <c r="E713" s="21">
        <f>0.01*'Input'!$F$58*(C713*$C$690)+10*(B713*$B$690+D713*$D$690)</f>
        <v>0</v>
      </c>
      <c r="F713" s="38">
        <f>IF($E$690&lt;&gt;0,0.1*E713/$E$690,"")</f>
        <v>0</v>
      </c>
      <c r="G713" s="46">
        <f>IF($C$690&lt;&gt;0,E713/$C$690,"")</f>
        <v>0</v>
      </c>
      <c r="H713" s="17"/>
    </row>
    <row r="714" spans="1:8">
      <c r="A714" s="4" t="s">
        <v>1665</v>
      </c>
      <c r="B714" s="39">
        <f>'Scaler'!$B$437</f>
        <v>0</v>
      </c>
      <c r="C714" s="48">
        <f>'Scaler'!$E$437</f>
        <v>0</v>
      </c>
      <c r="D714" s="39">
        <f>'Scaler'!$G$437</f>
        <v>0</v>
      </c>
      <c r="E714" s="21">
        <f>0.01*'Input'!$F$58*(C714*$C$690)+10*(B714*$B$690+D714*$D$690)</f>
        <v>0</v>
      </c>
      <c r="F714" s="38">
        <f>IF($E$690&lt;&gt;0,0.1*E714/$E$690,"")</f>
        <v>0</v>
      </c>
      <c r="G714" s="46">
        <f>IF($C$690&lt;&gt;0,E714/$C$690,"")</f>
        <v>0</v>
      </c>
      <c r="H714" s="17"/>
    </row>
    <row r="715" spans="1:8">
      <c r="A715" s="4" t="s">
        <v>1666</v>
      </c>
      <c r="B715" s="39">
        <f>'Adjust'!$B$93</f>
        <v>0</v>
      </c>
      <c r="C715" s="48">
        <f>'Adjust'!$E$93</f>
        <v>0</v>
      </c>
      <c r="D715" s="39">
        <f>'Adjust'!$G$93</f>
        <v>0</v>
      </c>
      <c r="E715" s="21">
        <f>0.01*'Input'!$F$58*(C715*$C$690)+10*(B715*$B$690+D715*$D$690)</f>
        <v>0</v>
      </c>
      <c r="F715" s="38">
        <f>IF($E$690&lt;&gt;0,0.1*E715/$E$690,"")</f>
        <v>0</v>
      </c>
      <c r="G715" s="46">
        <f>IF($C$690&lt;&gt;0,E715/$C$690,"")</f>
        <v>0</v>
      </c>
      <c r="H715" s="17"/>
    </row>
    <row r="717" spans="1:8">
      <c r="A717" s="4" t="s">
        <v>1667</v>
      </c>
      <c r="B717" s="38">
        <f>SUM($B$693:$B$715)</f>
        <v>0</v>
      </c>
      <c r="C717" s="46">
        <f>SUM($C$693:$C$715)</f>
        <v>0</v>
      </c>
      <c r="D717" s="38">
        <f>SUM($D$693:$D$715)</f>
        <v>0</v>
      </c>
      <c r="E717" s="21">
        <f>SUM($E$693:$E$715)</f>
        <v>0</v>
      </c>
      <c r="F717" s="38">
        <f>SUM($F$693:$F$715)</f>
        <v>0</v>
      </c>
      <c r="G717" s="46">
        <f>SUM($G$693:$G$715)</f>
        <v>0</v>
      </c>
    </row>
    <row r="719" spans="1:8" ht="21" customHeight="1">
      <c r="A719" s="1" t="s">
        <v>187</v>
      </c>
    </row>
    <row r="721" spans="1:11">
      <c r="B721" s="15" t="s">
        <v>289</v>
      </c>
      <c r="C721" s="15" t="s">
        <v>290</v>
      </c>
      <c r="D721" s="15" t="s">
        <v>291</v>
      </c>
      <c r="E721" s="15" t="s">
        <v>292</v>
      </c>
      <c r="F721" s="15" t="s">
        <v>294</v>
      </c>
      <c r="G721" s="15" t="s">
        <v>1648</v>
      </c>
      <c r="H721" s="15" t="s">
        <v>1649</v>
      </c>
    </row>
    <row r="722" spans="1:11">
      <c r="A722" s="4" t="s">
        <v>187</v>
      </c>
      <c r="B722" s="44">
        <f>'Loads'!B$221</f>
        <v>0</v>
      </c>
      <c r="C722" s="44">
        <f>'Loads'!C$221</f>
        <v>0</v>
      </c>
      <c r="D722" s="44">
        <f>'Loads'!D$221</f>
        <v>0</v>
      </c>
      <c r="E722" s="44">
        <f>'Loads'!E$221</f>
        <v>0</v>
      </c>
      <c r="F722" s="44">
        <f>'Loads'!G$221</f>
        <v>0</v>
      </c>
      <c r="G722" s="44">
        <f>'Multi'!B$141</f>
        <v>0</v>
      </c>
      <c r="H722" s="38">
        <f>IF(E722,G722/E722,"")</f>
        <v>0</v>
      </c>
      <c r="I722" s="17"/>
    </row>
    <row r="724" spans="1:11">
      <c r="B724" s="15" t="s">
        <v>1481</v>
      </c>
      <c r="C724" s="15" t="s">
        <v>1482</v>
      </c>
      <c r="D724" s="15" t="s">
        <v>1483</v>
      </c>
      <c r="E724" s="15" t="s">
        <v>1484</v>
      </c>
      <c r="F724" s="15" t="s">
        <v>1096</v>
      </c>
      <c r="G724" s="15" t="s">
        <v>1668</v>
      </c>
      <c r="H724" s="15" t="s">
        <v>1650</v>
      </c>
      <c r="I724" s="15" t="s">
        <v>1620</v>
      </c>
      <c r="J724" s="15" t="s">
        <v>1651</v>
      </c>
    </row>
    <row r="725" spans="1:11">
      <c r="A725" s="4" t="s">
        <v>453</v>
      </c>
      <c r="B725" s="39">
        <f>'Yard'!$C$80</f>
        <v>0</v>
      </c>
      <c r="C725" s="39">
        <f>'Yard'!$C$105</f>
        <v>0</v>
      </c>
      <c r="D725" s="39">
        <f>'Yard'!$C$125</f>
        <v>0</v>
      </c>
      <c r="E725" s="10"/>
      <c r="F725" s="39">
        <f>'Reactive'!$C$78</f>
        <v>0</v>
      </c>
      <c r="G725" s="38">
        <f>IF(G$722&lt;&gt;0,(($B725*B$722+$C725*C$722+$D725*D$722+$F725*F$722))/G$722,0)</f>
        <v>0</v>
      </c>
      <c r="H725" s="21">
        <f>0.01*'Input'!$F$58*(E725*$E$722)+10*(B725*$B$722+C725*$C$722+D725*$D$722+F725*$F$722)</f>
        <v>0</v>
      </c>
      <c r="I725" s="38">
        <f>IF($G$722&lt;&gt;0,0.1*H725/$G$722,"")</f>
        <v>0</v>
      </c>
      <c r="J725" s="46">
        <f>IF($E$722&lt;&gt;0,H725/$E$722,"")</f>
        <v>0</v>
      </c>
      <c r="K725" s="17"/>
    </row>
    <row r="726" spans="1:11">
      <c r="A726" s="4" t="s">
        <v>454</v>
      </c>
      <c r="B726" s="39">
        <f>'Yard'!$D$80</f>
        <v>0</v>
      </c>
      <c r="C726" s="39">
        <f>'Yard'!$D$105</f>
        <v>0</v>
      </c>
      <c r="D726" s="39">
        <f>'Yard'!$D$125</f>
        <v>0</v>
      </c>
      <c r="E726" s="10"/>
      <c r="F726" s="39">
        <f>'Reactive'!$D$78</f>
        <v>0</v>
      </c>
      <c r="G726" s="38">
        <f>IF(G$722&lt;&gt;0,(($B726*B$722+$C726*C$722+$D726*D$722+$F726*F$722))/G$722,0)</f>
        <v>0</v>
      </c>
      <c r="H726" s="21">
        <f>0.01*'Input'!$F$58*(E726*$E$722)+10*(B726*$B$722+C726*$C$722+D726*$D$722+F726*$F$722)</f>
        <v>0</v>
      </c>
      <c r="I726" s="38">
        <f>IF($G$722&lt;&gt;0,0.1*H726/$G$722,"")</f>
        <v>0</v>
      </c>
      <c r="J726" s="46">
        <f>IF($E$722&lt;&gt;0,H726/$E$722,"")</f>
        <v>0</v>
      </c>
      <c r="K726" s="17"/>
    </row>
    <row r="727" spans="1:11">
      <c r="A727" s="4" t="s">
        <v>455</v>
      </c>
      <c r="B727" s="39">
        <f>'Yard'!$E$80</f>
        <v>0</v>
      </c>
      <c r="C727" s="39">
        <f>'Yard'!$E$105</f>
        <v>0</v>
      </c>
      <c r="D727" s="39">
        <f>'Yard'!$E$125</f>
        <v>0</v>
      </c>
      <c r="E727" s="10"/>
      <c r="F727" s="39">
        <f>'Reactive'!$E$78</f>
        <v>0</v>
      </c>
      <c r="G727" s="38">
        <f>IF(G$722&lt;&gt;0,(($B727*B$722+$C727*C$722+$D727*D$722+$F727*F$722))/G$722,0)</f>
        <v>0</v>
      </c>
      <c r="H727" s="21">
        <f>0.01*'Input'!$F$58*(E727*$E$722)+10*(B727*$B$722+C727*$C$722+D727*$D$722+F727*$F$722)</f>
        <v>0</v>
      </c>
      <c r="I727" s="38">
        <f>IF($G$722&lt;&gt;0,0.1*H727/$G$722,"")</f>
        <v>0</v>
      </c>
      <c r="J727" s="46">
        <f>IF($E$722&lt;&gt;0,H727/$E$722,"")</f>
        <v>0</v>
      </c>
      <c r="K727" s="17"/>
    </row>
    <row r="728" spans="1:11">
      <c r="A728" s="4" t="s">
        <v>456</v>
      </c>
      <c r="B728" s="39">
        <f>'Yard'!$F$80</f>
        <v>0</v>
      </c>
      <c r="C728" s="39">
        <f>'Yard'!$F$105</f>
        <v>0</v>
      </c>
      <c r="D728" s="39">
        <f>'Yard'!$F$125</f>
        <v>0</v>
      </c>
      <c r="E728" s="10"/>
      <c r="F728" s="39">
        <f>'Reactive'!$F$78</f>
        <v>0</v>
      </c>
      <c r="G728" s="38">
        <f>IF(G$722&lt;&gt;0,(($B728*B$722+$C728*C$722+$D728*D$722+$F728*F$722))/G$722,0)</f>
        <v>0</v>
      </c>
      <c r="H728" s="21">
        <f>0.01*'Input'!$F$58*(E728*$E$722)+10*(B728*$B$722+C728*$C$722+D728*$D$722+F728*$F$722)</f>
        <v>0</v>
      </c>
      <c r="I728" s="38">
        <f>IF($G$722&lt;&gt;0,0.1*H728/$G$722,"")</f>
        <v>0</v>
      </c>
      <c r="J728" s="46">
        <f>IF($E$722&lt;&gt;0,H728/$E$722,"")</f>
        <v>0</v>
      </c>
      <c r="K728" s="17"/>
    </row>
    <row r="729" spans="1:11">
      <c r="A729" s="4" t="s">
        <v>457</v>
      </c>
      <c r="B729" s="39">
        <f>'Yard'!$G$80</f>
        <v>0</v>
      </c>
      <c r="C729" s="39">
        <f>'Yard'!$G$105</f>
        <v>0</v>
      </c>
      <c r="D729" s="39">
        <f>'Yard'!$G$125</f>
        <v>0</v>
      </c>
      <c r="E729" s="10"/>
      <c r="F729" s="39">
        <f>'Reactive'!$G$78</f>
        <v>0</v>
      </c>
      <c r="G729" s="38">
        <f>IF(G$722&lt;&gt;0,(($B729*B$722+$C729*C$722+$D729*D$722+$F729*F$722))/G$722,0)</f>
        <v>0</v>
      </c>
      <c r="H729" s="21">
        <f>0.01*'Input'!$F$58*(E729*$E$722)+10*(B729*$B$722+C729*$C$722+D729*$D$722+F729*$F$722)</f>
        <v>0</v>
      </c>
      <c r="I729" s="38">
        <f>IF($G$722&lt;&gt;0,0.1*H729/$G$722,"")</f>
        <v>0</v>
      </c>
      <c r="J729" s="46">
        <f>IF($E$722&lt;&gt;0,H729/$E$722,"")</f>
        <v>0</v>
      </c>
      <c r="K729" s="17"/>
    </row>
    <row r="730" spans="1:11">
      <c r="A730" s="4" t="s">
        <v>458</v>
      </c>
      <c r="B730" s="39">
        <f>'Yard'!$H$80</f>
        <v>0</v>
      </c>
      <c r="C730" s="39">
        <f>'Yard'!$H$105</f>
        <v>0</v>
      </c>
      <c r="D730" s="39">
        <f>'Yard'!$H$125</f>
        <v>0</v>
      </c>
      <c r="E730" s="10"/>
      <c r="F730" s="39">
        <f>'Reactive'!$H$78</f>
        <v>0</v>
      </c>
      <c r="G730" s="38">
        <f>IF(G$722&lt;&gt;0,(($B730*B$722+$C730*C$722+$D730*D$722+$F730*F$722))/G$722,0)</f>
        <v>0</v>
      </c>
      <c r="H730" s="21">
        <f>0.01*'Input'!$F$58*(E730*$E$722)+10*(B730*$B$722+C730*$C$722+D730*$D$722+F730*$F$722)</f>
        <v>0</v>
      </c>
      <c r="I730" s="38">
        <f>IF($G$722&lt;&gt;0,0.1*H730/$G$722,"")</f>
        <v>0</v>
      </c>
      <c r="J730" s="46">
        <f>IF($E$722&lt;&gt;0,H730/$E$722,"")</f>
        <v>0</v>
      </c>
      <c r="K730" s="17"/>
    </row>
    <row r="731" spans="1:11">
      <c r="A731" s="4" t="s">
        <v>459</v>
      </c>
      <c r="B731" s="39">
        <f>'Yard'!$I$80</f>
        <v>0</v>
      </c>
      <c r="C731" s="39">
        <f>'Yard'!$I$105</f>
        <v>0</v>
      </c>
      <c r="D731" s="39">
        <f>'Yard'!$I$125</f>
        <v>0</v>
      </c>
      <c r="E731" s="10"/>
      <c r="F731" s="39">
        <f>'Reactive'!$I$78</f>
        <v>0</v>
      </c>
      <c r="G731" s="38">
        <f>IF(G$722&lt;&gt;0,(($B731*B$722+$C731*C$722+$D731*D$722+$F731*F$722))/G$722,0)</f>
        <v>0</v>
      </c>
      <c r="H731" s="21">
        <f>0.01*'Input'!$F$58*(E731*$E$722)+10*(B731*$B$722+C731*$C$722+D731*$D$722+F731*$F$722)</f>
        <v>0</v>
      </c>
      <c r="I731" s="38">
        <f>IF($G$722&lt;&gt;0,0.1*H731/$G$722,"")</f>
        <v>0</v>
      </c>
      <c r="J731" s="46">
        <f>IF($E$722&lt;&gt;0,H731/$E$722,"")</f>
        <v>0</v>
      </c>
      <c r="K731" s="17"/>
    </row>
    <row r="732" spans="1:11">
      <c r="A732" s="4" t="s">
        <v>460</v>
      </c>
      <c r="B732" s="39">
        <f>'Yard'!$J$80</f>
        <v>0</v>
      </c>
      <c r="C732" s="39">
        <f>'Yard'!$J$105</f>
        <v>0</v>
      </c>
      <c r="D732" s="39">
        <f>'Yard'!$J$125</f>
        <v>0</v>
      </c>
      <c r="E732" s="10"/>
      <c r="F732" s="39">
        <f>'Reactive'!$J$78</f>
        <v>0</v>
      </c>
      <c r="G732" s="38">
        <f>IF(G$722&lt;&gt;0,(($B732*B$722+$C732*C$722+$D732*D$722+$F732*F$722))/G$722,0)</f>
        <v>0</v>
      </c>
      <c r="H732" s="21">
        <f>0.01*'Input'!$F$58*(E732*$E$722)+10*(B732*$B$722+C732*$C$722+D732*$D$722+F732*$F$722)</f>
        <v>0</v>
      </c>
      <c r="I732" s="38">
        <f>IF($G$722&lt;&gt;0,0.1*H732/$G$722,"")</f>
        <v>0</v>
      </c>
      <c r="J732" s="46">
        <f>IF($E$722&lt;&gt;0,H732/$E$722,"")</f>
        <v>0</v>
      </c>
      <c r="K732" s="17"/>
    </row>
    <row r="733" spans="1:11">
      <c r="A733" s="4" t="s">
        <v>1652</v>
      </c>
      <c r="B733" s="10"/>
      <c r="C733" s="10"/>
      <c r="D733" s="10"/>
      <c r="E733" s="48">
        <f>'SM'!$B$128</f>
        <v>0</v>
      </c>
      <c r="F733" s="10"/>
      <c r="G733" s="38">
        <f>IF(G$722&lt;&gt;0,(($B733*B$722+$C733*C$722+$D733*D$722+$F733*F$722))/G$722,0)</f>
        <v>0</v>
      </c>
      <c r="H733" s="21">
        <f>0.01*'Input'!$F$58*(E733*$E$722)+10*(B733*$B$722+C733*$C$722+D733*$D$722+F733*$F$722)</f>
        <v>0</v>
      </c>
      <c r="I733" s="38">
        <f>IF($G$722&lt;&gt;0,0.1*H733/$G$722,"")</f>
        <v>0</v>
      </c>
      <c r="J733" s="46">
        <f>IF($E$722&lt;&gt;0,H733/$E$722,"")</f>
        <v>0</v>
      </c>
      <c r="K733" s="17"/>
    </row>
    <row r="734" spans="1:11">
      <c r="A734" s="4" t="s">
        <v>1653</v>
      </c>
      <c r="B734" s="10"/>
      <c r="C734" s="10"/>
      <c r="D734" s="10"/>
      <c r="E734" s="48">
        <f>'SM'!$C$128</f>
        <v>0</v>
      </c>
      <c r="F734" s="10"/>
      <c r="G734" s="38">
        <f>IF(G$722&lt;&gt;0,(($B734*B$722+$C734*C$722+$D734*D$722+$F734*F$722))/G$722,0)</f>
        <v>0</v>
      </c>
      <c r="H734" s="21">
        <f>0.01*'Input'!$F$58*(E734*$E$722)+10*(B734*$B$722+C734*$C$722+D734*$D$722+F734*$F$722)</f>
        <v>0</v>
      </c>
      <c r="I734" s="38">
        <f>IF($G$722&lt;&gt;0,0.1*H734/$G$722,"")</f>
        <v>0</v>
      </c>
      <c r="J734" s="46">
        <f>IF($E$722&lt;&gt;0,H734/$E$722,"")</f>
        <v>0</v>
      </c>
      <c r="K734" s="17"/>
    </row>
    <row r="735" spans="1:11">
      <c r="A735" s="4" t="s">
        <v>1654</v>
      </c>
      <c r="B735" s="39">
        <f>'Yard'!$K$80</f>
        <v>0</v>
      </c>
      <c r="C735" s="39">
        <f>'Yard'!$K$105</f>
        <v>0</v>
      </c>
      <c r="D735" s="39">
        <f>'Yard'!$K$125</f>
        <v>0</v>
      </c>
      <c r="E735" s="10"/>
      <c r="F735" s="39">
        <f>'Reactive'!$K$78</f>
        <v>0</v>
      </c>
      <c r="G735" s="38">
        <f>IF(G$722&lt;&gt;0,(($B735*B$722+$C735*C$722+$D735*D$722+$F735*F$722))/G$722,0)</f>
        <v>0</v>
      </c>
      <c r="H735" s="21">
        <f>0.01*'Input'!$F$58*(E735*$E$722)+10*(B735*$B$722+C735*$C$722+D735*$D$722+F735*$F$722)</f>
        <v>0</v>
      </c>
      <c r="I735" s="38">
        <f>IF($G$722&lt;&gt;0,0.1*H735/$G$722,"")</f>
        <v>0</v>
      </c>
      <c r="J735" s="46">
        <f>IF($E$722&lt;&gt;0,H735/$E$722,"")</f>
        <v>0</v>
      </c>
      <c r="K735" s="17"/>
    </row>
    <row r="736" spans="1:11">
      <c r="A736" s="4" t="s">
        <v>1655</v>
      </c>
      <c r="B736" s="39">
        <f>'Yard'!$L$80</f>
        <v>0</v>
      </c>
      <c r="C736" s="39">
        <f>'Yard'!$L$105</f>
        <v>0</v>
      </c>
      <c r="D736" s="39">
        <f>'Yard'!$L$125</f>
        <v>0</v>
      </c>
      <c r="E736" s="10"/>
      <c r="F736" s="39">
        <f>'Reactive'!$L$78</f>
        <v>0</v>
      </c>
      <c r="G736" s="38">
        <f>IF(G$722&lt;&gt;0,(($B736*B$722+$C736*C$722+$D736*D$722+$F736*F$722))/G$722,0)</f>
        <v>0</v>
      </c>
      <c r="H736" s="21">
        <f>0.01*'Input'!$F$58*(E736*$E$722)+10*(B736*$B$722+C736*$C$722+D736*$D$722+F736*$F$722)</f>
        <v>0</v>
      </c>
      <c r="I736" s="38">
        <f>IF($G$722&lt;&gt;0,0.1*H736/$G$722,"")</f>
        <v>0</v>
      </c>
      <c r="J736" s="46">
        <f>IF($E$722&lt;&gt;0,H736/$E$722,"")</f>
        <v>0</v>
      </c>
      <c r="K736" s="17"/>
    </row>
    <row r="737" spans="1:11">
      <c r="A737" s="4" t="s">
        <v>1656</v>
      </c>
      <c r="B737" s="39">
        <f>'Yard'!$M$80</f>
        <v>0</v>
      </c>
      <c r="C737" s="39">
        <f>'Yard'!$M$105</f>
        <v>0</v>
      </c>
      <c r="D737" s="39">
        <f>'Yard'!$M$125</f>
        <v>0</v>
      </c>
      <c r="E737" s="10"/>
      <c r="F737" s="39">
        <f>'Reactive'!$M$78</f>
        <v>0</v>
      </c>
      <c r="G737" s="38">
        <f>IF(G$722&lt;&gt;0,(($B737*B$722+$C737*C$722+$D737*D$722+$F737*F$722))/G$722,0)</f>
        <v>0</v>
      </c>
      <c r="H737" s="21">
        <f>0.01*'Input'!$F$58*(E737*$E$722)+10*(B737*$B$722+C737*$C$722+D737*$D$722+F737*$F$722)</f>
        <v>0</v>
      </c>
      <c r="I737" s="38">
        <f>IF($G$722&lt;&gt;0,0.1*H737/$G$722,"")</f>
        <v>0</v>
      </c>
      <c r="J737" s="46">
        <f>IF($E$722&lt;&gt;0,H737/$E$722,"")</f>
        <v>0</v>
      </c>
      <c r="K737" s="17"/>
    </row>
    <row r="738" spans="1:11">
      <c r="A738" s="4" t="s">
        <v>1657</v>
      </c>
      <c r="B738" s="39">
        <f>'Yard'!$N$80</f>
        <v>0</v>
      </c>
      <c r="C738" s="39">
        <f>'Yard'!$N$105</f>
        <v>0</v>
      </c>
      <c r="D738" s="39">
        <f>'Yard'!$N$125</f>
        <v>0</v>
      </c>
      <c r="E738" s="10"/>
      <c r="F738" s="39">
        <f>'Reactive'!$N$78</f>
        <v>0</v>
      </c>
      <c r="G738" s="38">
        <f>IF(G$722&lt;&gt;0,(($B738*B$722+$C738*C$722+$D738*D$722+$F738*F$722))/G$722,0)</f>
        <v>0</v>
      </c>
      <c r="H738" s="21">
        <f>0.01*'Input'!$F$58*(E738*$E$722)+10*(B738*$B$722+C738*$C$722+D738*$D$722+F738*$F$722)</f>
        <v>0</v>
      </c>
      <c r="I738" s="38">
        <f>IF($G$722&lt;&gt;0,0.1*H738/$G$722,"")</f>
        <v>0</v>
      </c>
      <c r="J738" s="46">
        <f>IF($E$722&lt;&gt;0,H738/$E$722,"")</f>
        <v>0</v>
      </c>
      <c r="K738" s="17"/>
    </row>
    <row r="739" spans="1:11">
      <c r="A739" s="4" t="s">
        <v>1658</v>
      </c>
      <c r="B739" s="39">
        <f>'Yard'!$O$80</f>
        <v>0</v>
      </c>
      <c r="C739" s="39">
        <f>'Yard'!$O$105</f>
        <v>0</v>
      </c>
      <c r="D739" s="39">
        <f>'Yard'!$O$125</f>
        <v>0</v>
      </c>
      <c r="E739" s="10"/>
      <c r="F739" s="39">
        <f>'Reactive'!$O$78</f>
        <v>0</v>
      </c>
      <c r="G739" s="38">
        <f>IF(G$722&lt;&gt;0,(($B739*B$722+$C739*C$722+$D739*D$722+$F739*F$722))/G$722,0)</f>
        <v>0</v>
      </c>
      <c r="H739" s="21">
        <f>0.01*'Input'!$F$58*(E739*$E$722)+10*(B739*$B$722+C739*$C$722+D739*$D$722+F739*$F$722)</f>
        <v>0</v>
      </c>
      <c r="I739" s="38">
        <f>IF($G$722&lt;&gt;0,0.1*H739/$G$722,"")</f>
        <v>0</v>
      </c>
      <c r="J739" s="46">
        <f>IF($E$722&lt;&gt;0,H739/$E$722,"")</f>
        <v>0</v>
      </c>
      <c r="K739" s="17"/>
    </row>
    <row r="740" spans="1:11">
      <c r="A740" s="4" t="s">
        <v>1659</v>
      </c>
      <c r="B740" s="39">
        <f>'Yard'!$P$80</f>
        <v>0</v>
      </c>
      <c r="C740" s="39">
        <f>'Yard'!$P$105</f>
        <v>0</v>
      </c>
      <c r="D740" s="39">
        <f>'Yard'!$P$125</f>
        <v>0</v>
      </c>
      <c r="E740" s="10"/>
      <c r="F740" s="39">
        <f>'Reactive'!$P$78</f>
        <v>0</v>
      </c>
      <c r="G740" s="38">
        <f>IF(G$722&lt;&gt;0,(($B740*B$722+$C740*C$722+$D740*D$722+$F740*F$722))/G$722,0)</f>
        <v>0</v>
      </c>
      <c r="H740" s="21">
        <f>0.01*'Input'!$F$58*(E740*$E$722)+10*(B740*$B$722+C740*$C$722+D740*$D$722+F740*$F$722)</f>
        <v>0</v>
      </c>
      <c r="I740" s="38">
        <f>IF($G$722&lt;&gt;0,0.1*H740/$G$722,"")</f>
        <v>0</v>
      </c>
      <c r="J740" s="46">
        <f>IF($E$722&lt;&gt;0,H740/$E$722,"")</f>
        <v>0</v>
      </c>
      <c r="K740" s="17"/>
    </row>
    <row r="741" spans="1:11">
      <c r="A741" s="4" t="s">
        <v>1660</v>
      </c>
      <c r="B741" s="39">
        <f>'Yard'!$Q$80</f>
        <v>0</v>
      </c>
      <c r="C741" s="39">
        <f>'Yard'!$Q$105</f>
        <v>0</v>
      </c>
      <c r="D741" s="39">
        <f>'Yard'!$Q$125</f>
        <v>0</v>
      </c>
      <c r="E741" s="10"/>
      <c r="F741" s="39">
        <f>'Reactive'!$Q$78</f>
        <v>0</v>
      </c>
      <c r="G741" s="38">
        <f>IF(G$722&lt;&gt;0,(($B741*B$722+$C741*C$722+$D741*D$722+$F741*F$722))/G$722,0)</f>
        <v>0</v>
      </c>
      <c r="H741" s="21">
        <f>0.01*'Input'!$F$58*(E741*$E$722)+10*(B741*$B$722+C741*$C$722+D741*$D$722+F741*$F$722)</f>
        <v>0</v>
      </c>
      <c r="I741" s="38">
        <f>IF($G$722&lt;&gt;0,0.1*H741/$G$722,"")</f>
        <v>0</v>
      </c>
      <c r="J741" s="46">
        <f>IF($E$722&lt;&gt;0,H741/$E$722,"")</f>
        <v>0</v>
      </c>
      <c r="K741" s="17"/>
    </row>
    <row r="742" spans="1:11">
      <c r="A742" s="4" t="s">
        <v>1661</v>
      </c>
      <c r="B742" s="39">
        <f>'Yard'!$R$80</f>
        <v>0</v>
      </c>
      <c r="C742" s="39">
        <f>'Yard'!$R$105</f>
        <v>0</v>
      </c>
      <c r="D742" s="39">
        <f>'Yard'!$R$125</f>
        <v>0</v>
      </c>
      <c r="E742" s="10"/>
      <c r="F742" s="39">
        <f>'Reactive'!$R$78</f>
        <v>0</v>
      </c>
      <c r="G742" s="38">
        <f>IF(G$722&lt;&gt;0,(($B742*B$722+$C742*C$722+$D742*D$722+$F742*F$722))/G$722,0)</f>
        <v>0</v>
      </c>
      <c r="H742" s="21">
        <f>0.01*'Input'!$F$58*(E742*$E$722)+10*(B742*$B$722+C742*$C$722+D742*$D$722+F742*$F$722)</f>
        <v>0</v>
      </c>
      <c r="I742" s="38">
        <f>IF($G$722&lt;&gt;0,0.1*H742/$G$722,"")</f>
        <v>0</v>
      </c>
      <c r="J742" s="46">
        <f>IF($E$722&lt;&gt;0,H742/$E$722,"")</f>
        <v>0</v>
      </c>
      <c r="K742" s="17"/>
    </row>
    <row r="743" spans="1:11">
      <c r="A743" s="4" t="s">
        <v>1662</v>
      </c>
      <c r="B743" s="39">
        <f>'Yard'!$S$80</f>
        <v>0</v>
      </c>
      <c r="C743" s="39">
        <f>'Yard'!$S$105</f>
        <v>0</v>
      </c>
      <c r="D743" s="39">
        <f>'Yard'!$S$125</f>
        <v>0</v>
      </c>
      <c r="E743" s="10"/>
      <c r="F743" s="39">
        <f>'Reactive'!$S$78</f>
        <v>0</v>
      </c>
      <c r="G743" s="38">
        <f>IF(G$722&lt;&gt;0,(($B743*B$722+$C743*C$722+$D743*D$722+$F743*F$722))/G$722,0)</f>
        <v>0</v>
      </c>
      <c r="H743" s="21">
        <f>0.01*'Input'!$F$58*(E743*$E$722)+10*(B743*$B$722+C743*$C$722+D743*$D$722+F743*$F$722)</f>
        <v>0</v>
      </c>
      <c r="I743" s="38">
        <f>IF($G$722&lt;&gt;0,0.1*H743/$G$722,"")</f>
        <v>0</v>
      </c>
      <c r="J743" s="46">
        <f>IF($E$722&lt;&gt;0,H743/$E$722,"")</f>
        <v>0</v>
      </c>
      <c r="K743" s="17"/>
    </row>
    <row r="744" spans="1:11">
      <c r="A744" s="4" t="s">
        <v>1663</v>
      </c>
      <c r="B744" s="10"/>
      <c r="C744" s="10"/>
      <c r="D744" s="10"/>
      <c r="E744" s="48">
        <f>'Otex'!$B$143</f>
        <v>0</v>
      </c>
      <c r="F744" s="10"/>
      <c r="G744" s="38">
        <f>IF(G$722&lt;&gt;0,(($B744*B$722+$C744*C$722+$D744*D$722+$F744*F$722))/G$722,0)</f>
        <v>0</v>
      </c>
      <c r="H744" s="21">
        <f>0.01*'Input'!$F$58*(E744*$E$722)+10*(B744*$B$722+C744*$C$722+D744*$D$722+F744*$F$722)</f>
        <v>0</v>
      </c>
      <c r="I744" s="38">
        <f>IF($G$722&lt;&gt;0,0.1*H744/$G$722,"")</f>
        <v>0</v>
      </c>
      <c r="J744" s="46">
        <f>IF($E$722&lt;&gt;0,H744/$E$722,"")</f>
        <v>0</v>
      </c>
      <c r="K744" s="17"/>
    </row>
    <row r="745" spans="1:11">
      <c r="A745" s="4" t="s">
        <v>1664</v>
      </c>
      <c r="B745" s="10"/>
      <c r="C745" s="10"/>
      <c r="D745" s="10"/>
      <c r="E745" s="48">
        <f>'Otex'!$C$143</f>
        <v>0</v>
      </c>
      <c r="F745" s="10"/>
      <c r="G745" s="38">
        <f>IF(G$722&lt;&gt;0,(($B745*B$722+$C745*C$722+$D745*D$722+$F745*F$722))/G$722,0)</f>
        <v>0</v>
      </c>
      <c r="H745" s="21">
        <f>0.01*'Input'!$F$58*(E745*$E$722)+10*(B745*$B$722+C745*$C$722+D745*$D$722+F745*$F$722)</f>
        <v>0</v>
      </c>
      <c r="I745" s="38">
        <f>IF($G$722&lt;&gt;0,0.1*H745/$G$722,"")</f>
        <v>0</v>
      </c>
      <c r="J745" s="46">
        <f>IF($E$722&lt;&gt;0,H745/$E$722,"")</f>
        <v>0</v>
      </c>
      <c r="K745" s="17"/>
    </row>
    <row r="746" spans="1:11">
      <c r="A746" s="4" t="s">
        <v>1665</v>
      </c>
      <c r="B746" s="39">
        <f>'Scaler'!$B$438</f>
        <v>0</v>
      </c>
      <c r="C746" s="39">
        <f>'Scaler'!$C$438</f>
        <v>0</v>
      </c>
      <c r="D746" s="39">
        <f>'Scaler'!$D$438</f>
        <v>0</v>
      </c>
      <c r="E746" s="48">
        <f>'Scaler'!$E$438</f>
        <v>0</v>
      </c>
      <c r="F746" s="39">
        <f>'Scaler'!$G$438</f>
        <v>0</v>
      </c>
      <c r="G746" s="38">
        <f>IF(G$722&lt;&gt;0,(($B746*B$722+$C746*C$722+$D746*D$722+$F746*F$722))/G$722,0)</f>
        <v>0</v>
      </c>
      <c r="H746" s="21">
        <f>0.01*'Input'!$F$58*(E746*$E$722)+10*(B746*$B$722+C746*$C$722+D746*$D$722+F746*$F$722)</f>
        <v>0</v>
      </c>
      <c r="I746" s="38">
        <f>IF($G$722&lt;&gt;0,0.1*H746/$G$722,"")</f>
        <v>0</v>
      </c>
      <c r="J746" s="46">
        <f>IF($E$722&lt;&gt;0,H746/$E$722,"")</f>
        <v>0</v>
      </c>
      <c r="K746" s="17"/>
    </row>
    <row r="747" spans="1:11">
      <c r="A747" s="4" t="s">
        <v>1666</v>
      </c>
      <c r="B747" s="39">
        <f>'Adjust'!$B$94</f>
        <v>0</v>
      </c>
      <c r="C747" s="39">
        <f>'Adjust'!$C$94</f>
        <v>0</v>
      </c>
      <c r="D747" s="39">
        <f>'Adjust'!$D$94</f>
        <v>0</v>
      </c>
      <c r="E747" s="48">
        <f>'Adjust'!$E$94</f>
        <v>0</v>
      </c>
      <c r="F747" s="39">
        <f>'Adjust'!$G$94</f>
        <v>0</v>
      </c>
      <c r="G747" s="38">
        <f>IF(G$722&lt;&gt;0,(($B747*B$722+$C747*C$722+$D747*D$722+$F747*F$722))/G$722,0)</f>
        <v>0</v>
      </c>
      <c r="H747" s="21">
        <f>0.01*'Input'!$F$58*(E747*$E$722)+10*(B747*$B$722+C747*$C$722+D747*$D$722+F747*$F$722)</f>
        <v>0</v>
      </c>
      <c r="I747" s="38">
        <f>IF($G$722&lt;&gt;0,0.1*H747/$G$722,"")</f>
        <v>0</v>
      </c>
      <c r="J747" s="46">
        <f>IF($E$722&lt;&gt;0,H747/$E$722,"")</f>
        <v>0</v>
      </c>
      <c r="K747" s="17"/>
    </row>
    <row r="749" spans="1:11">
      <c r="A749" s="4" t="s">
        <v>1667</v>
      </c>
      <c r="B749" s="38">
        <f>SUM($B$725:$B$747)</f>
        <v>0</v>
      </c>
      <c r="C749" s="38">
        <f>SUM($C$725:$C$747)</f>
        <v>0</v>
      </c>
      <c r="D749" s="38">
        <f>SUM($D$725:$D$747)</f>
        <v>0</v>
      </c>
      <c r="E749" s="46">
        <f>SUM($E$725:$E$747)</f>
        <v>0</v>
      </c>
      <c r="F749" s="38">
        <f>SUM($F$725:$F$747)</f>
        <v>0</v>
      </c>
      <c r="G749" s="38">
        <f>SUM(G$725:G$747)</f>
        <v>0</v>
      </c>
      <c r="H749" s="21">
        <f>SUM($H$725:$H$747)</f>
        <v>0</v>
      </c>
      <c r="I749" s="38">
        <f>SUM($I$725:$I$747)</f>
        <v>0</v>
      </c>
      <c r="J749" s="46">
        <f>SUM($J$725:$J$747)</f>
        <v>0</v>
      </c>
    </row>
    <row r="751" spans="1:11" ht="21" customHeight="1">
      <c r="A751" s="1" t="s">
        <v>188</v>
      </c>
    </row>
    <row r="753" spans="1:8">
      <c r="B753" s="15" t="s">
        <v>289</v>
      </c>
      <c r="C753" s="15" t="s">
        <v>292</v>
      </c>
      <c r="D753" s="15" t="s">
        <v>294</v>
      </c>
      <c r="E753" s="15" t="s">
        <v>1648</v>
      </c>
      <c r="F753" s="15" t="s">
        <v>1649</v>
      </c>
    </row>
    <row r="754" spans="1:8">
      <c r="A754" s="4" t="s">
        <v>188</v>
      </c>
      <c r="B754" s="44">
        <f>'Loads'!B$222</f>
        <v>0</v>
      </c>
      <c r="C754" s="44">
        <f>'Loads'!E$222</f>
        <v>0</v>
      </c>
      <c r="D754" s="44">
        <f>'Loads'!G$222</f>
        <v>0</v>
      </c>
      <c r="E754" s="44">
        <f>'Multi'!B$142</f>
        <v>0</v>
      </c>
      <c r="F754" s="38">
        <f>IF(C754,E754/C754,"")</f>
        <v>0</v>
      </c>
      <c r="G754" s="17"/>
    </row>
    <row r="756" spans="1:8">
      <c r="B756" s="15" t="s">
        <v>1481</v>
      </c>
      <c r="C756" s="15" t="s">
        <v>1484</v>
      </c>
      <c r="D756" s="15" t="s">
        <v>1096</v>
      </c>
      <c r="E756" s="15" t="s">
        <v>1650</v>
      </c>
      <c r="F756" s="15" t="s">
        <v>1620</v>
      </c>
      <c r="G756" s="15" t="s">
        <v>1651</v>
      </c>
    </row>
    <row r="757" spans="1:8">
      <c r="A757" s="4" t="s">
        <v>453</v>
      </c>
      <c r="B757" s="39">
        <f>'Yard'!$C$46</f>
        <v>0</v>
      </c>
      <c r="C757" s="10"/>
      <c r="D757" s="39">
        <f>'Reactive'!$C$79</f>
        <v>0</v>
      </c>
      <c r="E757" s="21">
        <f>0.01*'Input'!$F$58*(C757*$C$754)+10*(B757*$B$754+D757*$D$754)</f>
        <v>0</v>
      </c>
      <c r="F757" s="38">
        <f>IF($E$754&lt;&gt;0,0.1*E757/$E$754,"")</f>
        <v>0</v>
      </c>
      <c r="G757" s="46">
        <f>IF($C$754&lt;&gt;0,E757/$C$754,"")</f>
        <v>0</v>
      </c>
      <c r="H757" s="17"/>
    </row>
    <row r="758" spans="1:8">
      <c r="A758" s="4" t="s">
        <v>454</v>
      </c>
      <c r="B758" s="39">
        <f>'Yard'!$D$46</f>
        <v>0</v>
      </c>
      <c r="C758" s="10"/>
      <c r="D758" s="39">
        <f>'Reactive'!$D$79</f>
        <v>0</v>
      </c>
      <c r="E758" s="21">
        <f>0.01*'Input'!$F$58*(C758*$C$754)+10*(B758*$B$754+D758*$D$754)</f>
        <v>0</v>
      </c>
      <c r="F758" s="38">
        <f>IF($E$754&lt;&gt;0,0.1*E758/$E$754,"")</f>
        <v>0</v>
      </c>
      <c r="G758" s="46">
        <f>IF($C$754&lt;&gt;0,E758/$C$754,"")</f>
        <v>0</v>
      </c>
      <c r="H758" s="17"/>
    </row>
    <row r="759" spans="1:8">
      <c r="A759" s="4" t="s">
        <v>455</v>
      </c>
      <c r="B759" s="39">
        <f>'Yard'!$E$46</f>
        <v>0</v>
      </c>
      <c r="C759" s="10"/>
      <c r="D759" s="39">
        <f>'Reactive'!$E$79</f>
        <v>0</v>
      </c>
      <c r="E759" s="21">
        <f>0.01*'Input'!$F$58*(C759*$C$754)+10*(B759*$B$754+D759*$D$754)</f>
        <v>0</v>
      </c>
      <c r="F759" s="38">
        <f>IF($E$754&lt;&gt;0,0.1*E759/$E$754,"")</f>
        <v>0</v>
      </c>
      <c r="G759" s="46">
        <f>IF($C$754&lt;&gt;0,E759/$C$754,"")</f>
        <v>0</v>
      </c>
      <c r="H759" s="17"/>
    </row>
    <row r="760" spans="1:8">
      <c r="A760" s="4" t="s">
        <v>456</v>
      </c>
      <c r="B760" s="39">
        <f>'Yard'!$F$46</f>
        <v>0</v>
      </c>
      <c r="C760" s="10"/>
      <c r="D760" s="39">
        <f>'Reactive'!$F$79</f>
        <v>0</v>
      </c>
      <c r="E760" s="21">
        <f>0.01*'Input'!$F$58*(C760*$C$754)+10*(B760*$B$754+D760*$D$754)</f>
        <v>0</v>
      </c>
      <c r="F760" s="38">
        <f>IF($E$754&lt;&gt;0,0.1*E760/$E$754,"")</f>
        <v>0</v>
      </c>
      <c r="G760" s="46">
        <f>IF($C$754&lt;&gt;0,E760/$C$754,"")</f>
        <v>0</v>
      </c>
      <c r="H760" s="17"/>
    </row>
    <row r="761" spans="1:8">
      <c r="A761" s="4" t="s">
        <v>457</v>
      </c>
      <c r="B761" s="39">
        <f>'Yard'!$G$46</f>
        <v>0</v>
      </c>
      <c r="C761" s="10"/>
      <c r="D761" s="39">
        <f>'Reactive'!$G$79</f>
        <v>0</v>
      </c>
      <c r="E761" s="21">
        <f>0.01*'Input'!$F$58*(C761*$C$754)+10*(B761*$B$754+D761*$D$754)</f>
        <v>0</v>
      </c>
      <c r="F761" s="38">
        <f>IF($E$754&lt;&gt;0,0.1*E761/$E$754,"")</f>
        <v>0</v>
      </c>
      <c r="G761" s="46">
        <f>IF($C$754&lt;&gt;0,E761/$C$754,"")</f>
        <v>0</v>
      </c>
      <c r="H761" s="17"/>
    </row>
    <row r="762" spans="1:8">
      <c r="A762" s="4" t="s">
        <v>458</v>
      </c>
      <c r="B762" s="39">
        <f>'Yard'!$H$46</f>
        <v>0</v>
      </c>
      <c r="C762" s="10"/>
      <c r="D762" s="39">
        <f>'Reactive'!$H$79</f>
        <v>0</v>
      </c>
      <c r="E762" s="21">
        <f>0.01*'Input'!$F$58*(C762*$C$754)+10*(B762*$B$754+D762*$D$754)</f>
        <v>0</v>
      </c>
      <c r="F762" s="38">
        <f>IF($E$754&lt;&gt;0,0.1*E762/$E$754,"")</f>
        <v>0</v>
      </c>
      <c r="G762" s="46">
        <f>IF($C$754&lt;&gt;0,E762/$C$754,"")</f>
        <v>0</v>
      </c>
      <c r="H762" s="17"/>
    </row>
    <row r="763" spans="1:8">
      <c r="A763" s="4" t="s">
        <v>459</v>
      </c>
      <c r="B763" s="39">
        <f>'Yard'!$I$46</f>
        <v>0</v>
      </c>
      <c r="C763" s="10"/>
      <c r="D763" s="39">
        <f>'Reactive'!$I$79</f>
        <v>0</v>
      </c>
      <c r="E763" s="21">
        <f>0.01*'Input'!$F$58*(C763*$C$754)+10*(B763*$B$754+D763*$D$754)</f>
        <v>0</v>
      </c>
      <c r="F763" s="38">
        <f>IF($E$754&lt;&gt;0,0.1*E763/$E$754,"")</f>
        <v>0</v>
      </c>
      <c r="G763" s="46">
        <f>IF($C$754&lt;&gt;0,E763/$C$754,"")</f>
        <v>0</v>
      </c>
      <c r="H763" s="17"/>
    </row>
    <row r="764" spans="1:8">
      <c r="A764" s="4" t="s">
        <v>460</v>
      </c>
      <c r="B764" s="39">
        <f>'Yard'!$J$46</f>
        <v>0</v>
      </c>
      <c r="C764" s="10"/>
      <c r="D764" s="39">
        <f>'Reactive'!$J$79</f>
        <v>0</v>
      </c>
      <c r="E764" s="21">
        <f>0.01*'Input'!$F$58*(C764*$C$754)+10*(B764*$B$754+D764*$D$754)</f>
        <v>0</v>
      </c>
      <c r="F764" s="38">
        <f>IF($E$754&lt;&gt;0,0.1*E764/$E$754,"")</f>
        <v>0</v>
      </c>
      <c r="G764" s="46">
        <f>IF($C$754&lt;&gt;0,E764/$C$754,"")</f>
        <v>0</v>
      </c>
      <c r="H764" s="17"/>
    </row>
    <row r="765" spans="1:8">
      <c r="A765" s="4" t="s">
        <v>1652</v>
      </c>
      <c r="B765" s="10"/>
      <c r="C765" s="48">
        <f>'SM'!$B$129</f>
        <v>0</v>
      </c>
      <c r="D765" s="10"/>
      <c r="E765" s="21">
        <f>0.01*'Input'!$F$58*(C765*$C$754)+10*(B765*$B$754+D765*$D$754)</f>
        <v>0</v>
      </c>
      <c r="F765" s="38">
        <f>IF($E$754&lt;&gt;0,0.1*E765/$E$754,"")</f>
        <v>0</v>
      </c>
      <c r="G765" s="46">
        <f>IF($C$754&lt;&gt;0,E765/$C$754,"")</f>
        <v>0</v>
      </c>
      <c r="H765" s="17"/>
    </row>
    <row r="766" spans="1:8">
      <c r="A766" s="4" t="s">
        <v>1653</v>
      </c>
      <c r="B766" s="10"/>
      <c r="C766" s="48">
        <f>'SM'!$C$129</f>
        <v>0</v>
      </c>
      <c r="D766" s="10"/>
      <c r="E766" s="21">
        <f>0.01*'Input'!$F$58*(C766*$C$754)+10*(B766*$B$754+D766*$D$754)</f>
        <v>0</v>
      </c>
      <c r="F766" s="38">
        <f>IF($E$754&lt;&gt;0,0.1*E766/$E$754,"")</f>
        <v>0</v>
      </c>
      <c r="G766" s="46">
        <f>IF($C$754&lt;&gt;0,E766/$C$754,"")</f>
        <v>0</v>
      </c>
      <c r="H766" s="17"/>
    </row>
    <row r="767" spans="1:8">
      <c r="A767" s="4" t="s">
        <v>1654</v>
      </c>
      <c r="B767" s="39">
        <f>'Yard'!$K$46</f>
        <v>0</v>
      </c>
      <c r="C767" s="10"/>
      <c r="D767" s="39">
        <f>'Reactive'!$K$79</f>
        <v>0</v>
      </c>
      <c r="E767" s="21">
        <f>0.01*'Input'!$F$58*(C767*$C$754)+10*(B767*$B$754+D767*$D$754)</f>
        <v>0</v>
      </c>
      <c r="F767" s="38">
        <f>IF($E$754&lt;&gt;0,0.1*E767/$E$754,"")</f>
        <v>0</v>
      </c>
      <c r="G767" s="46">
        <f>IF($C$754&lt;&gt;0,E767/$C$754,"")</f>
        <v>0</v>
      </c>
      <c r="H767" s="17"/>
    </row>
    <row r="768" spans="1:8">
      <c r="A768" s="4" t="s">
        <v>1655</v>
      </c>
      <c r="B768" s="39">
        <f>'Yard'!$L$46</f>
        <v>0</v>
      </c>
      <c r="C768" s="10"/>
      <c r="D768" s="39">
        <f>'Reactive'!$L$79</f>
        <v>0</v>
      </c>
      <c r="E768" s="21">
        <f>0.01*'Input'!$F$58*(C768*$C$754)+10*(B768*$B$754+D768*$D$754)</f>
        <v>0</v>
      </c>
      <c r="F768" s="38">
        <f>IF($E$754&lt;&gt;0,0.1*E768/$E$754,"")</f>
        <v>0</v>
      </c>
      <c r="G768" s="46">
        <f>IF($C$754&lt;&gt;0,E768/$C$754,"")</f>
        <v>0</v>
      </c>
      <c r="H768" s="17"/>
    </row>
    <row r="769" spans="1:8">
      <c r="A769" s="4" t="s">
        <v>1656</v>
      </c>
      <c r="B769" s="39">
        <f>'Yard'!$M$46</f>
        <v>0</v>
      </c>
      <c r="C769" s="10"/>
      <c r="D769" s="39">
        <f>'Reactive'!$M$79</f>
        <v>0</v>
      </c>
      <c r="E769" s="21">
        <f>0.01*'Input'!$F$58*(C769*$C$754)+10*(B769*$B$754+D769*$D$754)</f>
        <v>0</v>
      </c>
      <c r="F769" s="38">
        <f>IF($E$754&lt;&gt;0,0.1*E769/$E$754,"")</f>
        <v>0</v>
      </c>
      <c r="G769" s="46">
        <f>IF($C$754&lt;&gt;0,E769/$C$754,"")</f>
        <v>0</v>
      </c>
      <c r="H769" s="17"/>
    </row>
    <row r="770" spans="1:8">
      <c r="A770" s="4" t="s">
        <v>1657</v>
      </c>
      <c r="B770" s="39">
        <f>'Yard'!$N$46</f>
        <v>0</v>
      </c>
      <c r="C770" s="10"/>
      <c r="D770" s="39">
        <f>'Reactive'!$N$79</f>
        <v>0</v>
      </c>
      <c r="E770" s="21">
        <f>0.01*'Input'!$F$58*(C770*$C$754)+10*(B770*$B$754+D770*$D$754)</f>
        <v>0</v>
      </c>
      <c r="F770" s="38">
        <f>IF($E$754&lt;&gt;0,0.1*E770/$E$754,"")</f>
        <v>0</v>
      </c>
      <c r="G770" s="46">
        <f>IF($C$754&lt;&gt;0,E770/$C$754,"")</f>
        <v>0</v>
      </c>
      <c r="H770" s="17"/>
    </row>
    <row r="771" spans="1:8">
      <c r="A771" s="4" t="s">
        <v>1658</v>
      </c>
      <c r="B771" s="39">
        <f>'Yard'!$O$46</f>
        <v>0</v>
      </c>
      <c r="C771" s="10"/>
      <c r="D771" s="39">
        <f>'Reactive'!$O$79</f>
        <v>0</v>
      </c>
      <c r="E771" s="21">
        <f>0.01*'Input'!$F$58*(C771*$C$754)+10*(B771*$B$754+D771*$D$754)</f>
        <v>0</v>
      </c>
      <c r="F771" s="38">
        <f>IF($E$754&lt;&gt;0,0.1*E771/$E$754,"")</f>
        <v>0</v>
      </c>
      <c r="G771" s="46">
        <f>IF($C$754&lt;&gt;0,E771/$C$754,"")</f>
        <v>0</v>
      </c>
      <c r="H771" s="17"/>
    </row>
    <row r="772" spans="1:8">
      <c r="A772" s="4" t="s">
        <v>1659</v>
      </c>
      <c r="B772" s="39">
        <f>'Yard'!$P$46</f>
        <v>0</v>
      </c>
      <c r="C772" s="10"/>
      <c r="D772" s="39">
        <f>'Reactive'!$P$79</f>
        <v>0</v>
      </c>
      <c r="E772" s="21">
        <f>0.01*'Input'!$F$58*(C772*$C$754)+10*(B772*$B$754+D772*$D$754)</f>
        <v>0</v>
      </c>
      <c r="F772" s="38">
        <f>IF($E$754&lt;&gt;0,0.1*E772/$E$754,"")</f>
        <v>0</v>
      </c>
      <c r="G772" s="46">
        <f>IF($C$754&lt;&gt;0,E772/$C$754,"")</f>
        <v>0</v>
      </c>
      <c r="H772" s="17"/>
    </row>
    <row r="773" spans="1:8">
      <c r="A773" s="4" t="s">
        <v>1660</v>
      </c>
      <c r="B773" s="39">
        <f>'Yard'!$Q$46</f>
        <v>0</v>
      </c>
      <c r="C773" s="10"/>
      <c r="D773" s="39">
        <f>'Reactive'!$Q$79</f>
        <v>0</v>
      </c>
      <c r="E773" s="21">
        <f>0.01*'Input'!$F$58*(C773*$C$754)+10*(B773*$B$754+D773*$D$754)</f>
        <v>0</v>
      </c>
      <c r="F773" s="38">
        <f>IF($E$754&lt;&gt;0,0.1*E773/$E$754,"")</f>
        <v>0</v>
      </c>
      <c r="G773" s="46">
        <f>IF($C$754&lt;&gt;0,E773/$C$754,"")</f>
        <v>0</v>
      </c>
      <c r="H773" s="17"/>
    </row>
    <row r="774" spans="1:8">
      <c r="A774" s="4" t="s">
        <v>1661</v>
      </c>
      <c r="B774" s="39">
        <f>'Yard'!$R$46</f>
        <v>0</v>
      </c>
      <c r="C774" s="10"/>
      <c r="D774" s="39">
        <f>'Reactive'!$R$79</f>
        <v>0</v>
      </c>
      <c r="E774" s="21">
        <f>0.01*'Input'!$F$58*(C774*$C$754)+10*(B774*$B$754+D774*$D$754)</f>
        <v>0</v>
      </c>
      <c r="F774" s="38">
        <f>IF($E$754&lt;&gt;0,0.1*E774/$E$754,"")</f>
        <v>0</v>
      </c>
      <c r="G774" s="46">
        <f>IF($C$754&lt;&gt;0,E774/$C$754,"")</f>
        <v>0</v>
      </c>
      <c r="H774" s="17"/>
    </row>
    <row r="775" spans="1:8">
      <c r="A775" s="4" t="s">
        <v>1662</v>
      </c>
      <c r="B775" s="39">
        <f>'Yard'!$S$46</f>
        <v>0</v>
      </c>
      <c r="C775" s="10"/>
      <c r="D775" s="39">
        <f>'Reactive'!$S$79</f>
        <v>0</v>
      </c>
      <c r="E775" s="21">
        <f>0.01*'Input'!$F$58*(C775*$C$754)+10*(B775*$B$754+D775*$D$754)</f>
        <v>0</v>
      </c>
      <c r="F775" s="38">
        <f>IF($E$754&lt;&gt;0,0.1*E775/$E$754,"")</f>
        <v>0</v>
      </c>
      <c r="G775" s="46">
        <f>IF($C$754&lt;&gt;0,E775/$C$754,"")</f>
        <v>0</v>
      </c>
      <c r="H775" s="17"/>
    </row>
    <row r="776" spans="1:8">
      <c r="A776" s="4" t="s">
        <v>1663</v>
      </c>
      <c r="B776" s="10"/>
      <c r="C776" s="48">
        <f>'Otex'!$B$144</f>
        <v>0</v>
      </c>
      <c r="D776" s="10"/>
      <c r="E776" s="21">
        <f>0.01*'Input'!$F$58*(C776*$C$754)+10*(B776*$B$754+D776*$D$754)</f>
        <v>0</v>
      </c>
      <c r="F776" s="38">
        <f>IF($E$754&lt;&gt;0,0.1*E776/$E$754,"")</f>
        <v>0</v>
      </c>
      <c r="G776" s="46">
        <f>IF($C$754&lt;&gt;0,E776/$C$754,"")</f>
        <v>0</v>
      </c>
      <c r="H776" s="17"/>
    </row>
    <row r="777" spans="1:8">
      <c r="A777" s="4" t="s">
        <v>1664</v>
      </c>
      <c r="B777" s="10"/>
      <c r="C777" s="48">
        <f>'Otex'!$C$144</f>
        <v>0</v>
      </c>
      <c r="D777" s="10"/>
      <c r="E777" s="21">
        <f>0.01*'Input'!$F$58*(C777*$C$754)+10*(B777*$B$754+D777*$D$754)</f>
        <v>0</v>
      </c>
      <c r="F777" s="38">
        <f>IF($E$754&lt;&gt;0,0.1*E777/$E$754,"")</f>
        <v>0</v>
      </c>
      <c r="G777" s="46">
        <f>IF($C$754&lt;&gt;0,E777/$C$754,"")</f>
        <v>0</v>
      </c>
      <c r="H777" s="17"/>
    </row>
    <row r="778" spans="1:8">
      <c r="A778" s="4" t="s">
        <v>1665</v>
      </c>
      <c r="B778" s="39">
        <f>'Scaler'!$B$439</f>
        <v>0</v>
      </c>
      <c r="C778" s="48">
        <f>'Scaler'!$E$439</f>
        <v>0</v>
      </c>
      <c r="D778" s="39">
        <f>'Scaler'!$G$439</f>
        <v>0</v>
      </c>
      <c r="E778" s="21">
        <f>0.01*'Input'!$F$58*(C778*$C$754)+10*(B778*$B$754+D778*$D$754)</f>
        <v>0</v>
      </c>
      <c r="F778" s="38">
        <f>IF($E$754&lt;&gt;0,0.1*E778/$E$754,"")</f>
        <v>0</v>
      </c>
      <c r="G778" s="46">
        <f>IF($C$754&lt;&gt;0,E778/$C$754,"")</f>
        <v>0</v>
      </c>
      <c r="H778" s="17"/>
    </row>
    <row r="779" spans="1:8">
      <c r="A779" s="4" t="s">
        <v>1666</v>
      </c>
      <c r="B779" s="39">
        <f>'Adjust'!$B$95</f>
        <v>0</v>
      </c>
      <c r="C779" s="48">
        <f>'Adjust'!$E$95</f>
        <v>0</v>
      </c>
      <c r="D779" s="39">
        <f>'Adjust'!$G$95</f>
        <v>0</v>
      </c>
      <c r="E779" s="21">
        <f>0.01*'Input'!$F$58*(C779*$C$754)+10*(B779*$B$754+D779*$D$754)</f>
        <v>0</v>
      </c>
      <c r="F779" s="38">
        <f>IF($E$754&lt;&gt;0,0.1*E779/$E$754,"")</f>
        <v>0</v>
      </c>
      <c r="G779" s="46">
        <f>IF($C$754&lt;&gt;0,E779/$C$754,"")</f>
        <v>0</v>
      </c>
      <c r="H779" s="17"/>
    </row>
    <row r="781" spans="1:8">
      <c r="A781" s="4" t="s">
        <v>1667</v>
      </c>
      <c r="B781" s="38">
        <f>SUM($B$757:$B$779)</f>
        <v>0</v>
      </c>
      <c r="C781" s="46">
        <f>SUM($C$757:$C$779)</f>
        <v>0</v>
      </c>
      <c r="D781" s="38">
        <f>SUM($D$757:$D$779)</f>
        <v>0</v>
      </c>
      <c r="E781" s="21">
        <f>SUM($E$757:$E$779)</f>
        <v>0</v>
      </c>
      <c r="F781" s="38">
        <f>SUM($F$757:$F$779)</f>
        <v>0</v>
      </c>
      <c r="G781" s="46">
        <f>SUM($G$757:$G$779)</f>
        <v>0</v>
      </c>
    </row>
    <row r="783" spans="1:8" ht="21" customHeight="1">
      <c r="A783" s="1" t="s">
        <v>189</v>
      </c>
    </row>
    <row r="785" spans="1:11">
      <c r="B785" s="15" t="s">
        <v>289</v>
      </c>
      <c r="C785" s="15" t="s">
        <v>290</v>
      </c>
      <c r="D785" s="15" t="s">
        <v>291</v>
      </c>
      <c r="E785" s="15" t="s">
        <v>292</v>
      </c>
      <c r="F785" s="15" t="s">
        <v>294</v>
      </c>
      <c r="G785" s="15" t="s">
        <v>1648</v>
      </c>
      <c r="H785" s="15" t="s">
        <v>1649</v>
      </c>
    </row>
    <row r="786" spans="1:11">
      <c r="A786" s="4" t="s">
        <v>189</v>
      </c>
      <c r="B786" s="44">
        <f>'Loads'!B$223</f>
        <v>0</v>
      </c>
      <c r="C786" s="44">
        <f>'Loads'!C$223</f>
        <v>0</v>
      </c>
      <c r="D786" s="44">
        <f>'Loads'!D$223</f>
        <v>0</v>
      </c>
      <c r="E786" s="44">
        <f>'Loads'!E$223</f>
        <v>0</v>
      </c>
      <c r="F786" s="44">
        <f>'Loads'!G$223</f>
        <v>0</v>
      </c>
      <c r="G786" s="44">
        <f>'Multi'!B$143</f>
        <v>0</v>
      </c>
      <c r="H786" s="38">
        <f>IF(E786,G786/E786,"")</f>
        <v>0</v>
      </c>
      <c r="I786" s="17"/>
    </row>
    <row r="788" spans="1:11">
      <c r="B788" s="15" t="s">
        <v>1481</v>
      </c>
      <c r="C788" s="15" t="s">
        <v>1482</v>
      </c>
      <c r="D788" s="15" t="s">
        <v>1483</v>
      </c>
      <c r="E788" s="15" t="s">
        <v>1484</v>
      </c>
      <c r="F788" s="15" t="s">
        <v>1096</v>
      </c>
      <c r="G788" s="15" t="s">
        <v>1668</v>
      </c>
      <c r="H788" s="15" t="s">
        <v>1650</v>
      </c>
      <c r="I788" s="15" t="s">
        <v>1620</v>
      </c>
      <c r="J788" s="15" t="s">
        <v>1651</v>
      </c>
    </row>
    <row r="789" spans="1:11">
      <c r="A789" s="4" t="s">
        <v>453</v>
      </c>
      <c r="B789" s="39">
        <f>'Yard'!$C$81</f>
        <v>0</v>
      </c>
      <c r="C789" s="39">
        <f>'Yard'!$C$106</f>
        <v>0</v>
      </c>
      <c r="D789" s="39">
        <f>'Yard'!$C$126</f>
        <v>0</v>
      </c>
      <c r="E789" s="10"/>
      <c r="F789" s="39">
        <f>'Reactive'!$C$80</f>
        <v>0</v>
      </c>
      <c r="G789" s="38">
        <f>IF(G$786&lt;&gt;0,(($B789*B$786+$C789*C$786+$D789*D$786+$F789*F$786))/G$786,0)</f>
        <v>0</v>
      </c>
      <c r="H789" s="21">
        <f>0.01*'Input'!$F$58*(E789*$E$786)+10*(B789*$B$786+C789*$C$786+D789*$D$786+F789*$F$786)</f>
        <v>0</v>
      </c>
      <c r="I789" s="38">
        <f>IF($G$786&lt;&gt;0,0.1*H789/$G$786,"")</f>
        <v>0</v>
      </c>
      <c r="J789" s="46">
        <f>IF($E$786&lt;&gt;0,H789/$E$786,"")</f>
        <v>0</v>
      </c>
      <c r="K789" s="17"/>
    </row>
    <row r="790" spans="1:11">
      <c r="A790" s="4" t="s">
        <v>454</v>
      </c>
      <c r="B790" s="39">
        <f>'Yard'!$D$81</f>
        <v>0</v>
      </c>
      <c r="C790" s="39">
        <f>'Yard'!$D$106</f>
        <v>0</v>
      </c>
      <c r="D790" s="39">
        <f>'Yard'!$D$126</f>
        <v>0</v>
      </c>
      <c r="E790" s="10"/>
      <c r="F790" s="39">
        <f>'Reactive'!$D$80</f>
        <v>0</v>
      </c>
      <c r="G790" s="38">
        <f>IF(G$786&lt;&gt;0,(($B790*B$786+$C790*C$786+$D790*D$786+$F790*F$786))/G$786,0)</f>
        <v>0</v>
      </c>
      <c r="H790" s="21">
        <f>0.01*'Input'!$F$58*(E790*$E$786)+10*(B790*$B$786+C790*$C$786+D790*$D$786+F790*$F$786)</f>
        <v>0</v>
      </c>
      <c r="I790" s="38">
        <f>IF($G$786&lt;&gt;0,0.1*H790/$G$786,"")</f>
        <v>0</v>
      </c>
      <c r="J790" s="46">
        <f>IF($E$786&lt;&gt;0,H790/$E$786,"")</f>
        <v>0</v>
      </c>
      <c r="K790" s="17"/>
    </row>
    <row r="791" spans="1:11">
      <c r="A791" s="4" t="s">
        <v>455</v>
      </c>
      <c r="B791" s="39">
        <f>'Yard'!$E$81</f>
        <v>0</v>
      </c>
      <c r="C791" s="39">
        <f>'Yard'!$E$106</f>
        <v>0</v>
      </c>
      <c r="D791" s="39">
        <f>'Yard'!$E$126</f>
        <v>0</v>
      </c>
      <c r="E791" s="10"/>
      <c r="F791" s="39">
        <f>'Reactive'!$E$80</f>
        <v>0</v>
      </c>
      <c r="G791" s="38">
        <f>IF(G$786&lt;&gt;0,(($B791*B$786+$C791*C$786+$D791*D$786+$F791*F$786))/G$786,0)</f>
        <v>0</v>
      </c>
      <c r="H791" s="21">
        <f>0.01*'Input'!$F$58*(E791*$E$786)+10*(B791*$B$786+C791*$C$786+D791*$D$786+F791*$F$786)</f>
        <v>0</v>
      </c>
      <c r="I791" s="38">
        <f>IF($G$786&lt;&gt;0,0.1*H791/$G$786,"")</f>
        <v>0</v>
      </c>
      <c r="J791" s="46">
        <f>IF($E$786&lt;&gt;0,H791/$E$786,"")</f>
        <v>0</v>
      </c>
      <c r="K791" s="17"/>
    </row>
    <row r="792" spans="1:11">
      <c r="A792" s="4" t="s">
        <v>456</v>
      </c>
      <c r="B792" s="39">
        <f>'Yard'!$F$81</f>
        <v>0</v>
      </c>
      <c r="C792" s="39">
        <f>'Yard'!$F$106</f>
        <v>0</v>
      </c>
      <c r="D792" s="39">
        <f>'Yard'!$F$126</f>
        <v>0</v>
      </c>
      <c r="E792" s="10"/>
      <c r="F792" s="39">
        <f>'Reactive'!$F$80</f>
        <v>0</v>
      </c>
      <c r="G792" s="38">
        <f>IF(G$786&lt;&gt;0,(($B792*B$786+$C792*C$786+$D792*D$786+$F792*F$786))/G$786,0)</f>
        <v>0</v>
      </c>
      <c r="H792" s="21">
        <f>0.01*'Input'!$F$58*(E792*$E$786)+10*(B792*$B$786+C792*$C$786+D792*$D$786+F792*$F$786)</f>
        <v>0</v>
      </c>
      <c r="I792" s="38">
        <f>IF($G$786&lt;&gt;0,0.1*H792/$G$786,"")</f>
        <v>0</v>
      </c>
      <c r="J792" s="46">
        <f>IF($E$786&lt;&gt;0,H792/$E$786,"")</f>
        <v>0</v>
      </c>
      <c r="K792" s="17"/>
    </row>
    <row r="793" spans="1:11">
      <c r="A793" s="4" t="s">
        <v>457</v>
      </c>
      <c r="B793" s="39">
        <f>'Yard'!$G$81</f>
        <v>0</v>
      </c>
      <c r="C793" s="39">
        <f>'Yard'!$G$106</f>
        <v>0</v>
      </c>
      <c r="D793" s="39">
        <f>'Yard'!$G$126</f>
        <v>0</v>
      </c>
      <c r="E793" s="10"/>
      <c r="F793" s="39">
        <f>'Reactive'!$G$80</f>
        <v>0</v>
      </c>
      <c r="G793" s="38">
        <f>IF(G$786&lt;&gt;0,(($B793*B$786+$C793*C$786+$D793*D$786+$F793*F$786))/G$786,0)</f>
        <v>0</v>
      </c>
      <c r="H793" s="21">
        <f>0.01*'Input'!$F$58*(E793*$E$786)+10*(B793*$B$786+C793*$C$786+D793*$D$786+F793*$F$786)</f>
        <v>0</v>
      </c>
      <c r="I793" s="38">
        <f>IF($G$786&lt;&gt;0,0.1*H793/$G$786,"")</f>
        <v>0</v>
      </c>
      <c r="J793" s="46">
        <f>IF($E$786&lt;&gt;0,H793/$E$786,"")</f>
        <v>0</v>
      </c>
      <c r="K793" s="17"/>
    </row>
    <row r="794" spans="1:11">
      <c r="A794" s="4" t="s">
        <v>458</v>
      </c>
      <c r="B794" s="39">
        <f>'Yard'!$H$81</f>
        <v>0</v>
      </c>
      <c r="C794" s="39">
        <f>'Yard'!$H$106</f>
        <v>0</v>
      </c>
      <c r="D794" s="39">
        <f>'Yard'!$H$126</f>
        <v>0</v>
      </c>
      <c r="E794" s="10"/>
      <c r="F794" s="39">
        <f>'Reactive'!$H$80</f>
        <v>0</v>
      </c>
      <c r="G794" s="38">
        <f>IF(G$786&lt;&gt;0,(($B794*B$786+$C794*C$786+$D794*D$786+$F794*F$786))/G$786,0)</f>
        <v>0</v>
      </c>
      <c r="H794" s="21">
        <f>0.01*'Input'!$F$58*(E794*$E$786)+10*(B794*$B$786+C794*$C$786+D794*$D$786+F794*$F$786)</f>
        <v>0</v>
      </c>
      <c r="I794" s="38">
        <f>IF($G$786&lt;&gt;0,0.1*H794/$G$786,"")</f>
        <v>0</v>
      </c>
      <c r="J794" s="46">
        <f>IF($E$786&lt;&gt;0,H794/$E$786,"")</f>
        <v>0</v>
      </c>
      <c r="K794" s="17"/>
    </row>
    <row r="795" spans="1:11">
      <c r="A795" s="4" t="s">
        <v>459</v>
      </c>
      <c r="B795" s="39">
        <f>'Yard'!$I$81</f>
        <v>0</v>
      </c>
      <c r="C795" s="39">
        <f>'Yard'!$I$106</f>
        <v>0</v>
      </c>
      <c r="D795" s="39">
        <f>'Yard'!$I$126</f>
        <v>0</v>
      </c>
      <c r="E795" s="10"/>
      <c r="F795" s="39">
        <f>'Reactive'!$I$80</f>
        <v>0</v>
      </c>
      <c r="G795" s="38">
        <f>IF(G$786&lt;&gt;0,(($B795*B$786+$C795*C$786+$D795*D$786+$F795*F$786))/G$786,0)</f>
        <v>0</v>
      </c>
      <c r="H795" s="21">
        <f>0.01*'Input'!$F$58*(E795*$E$786)+10*(B795*$B$786+C795*$C$786+D795*$D$786+F795*$F$786)</f>
        <v>0</v>
      </c>
      <c r="I795" s="38">
        <f>IF($G$786&lt;&gt;0,0.1*H795/$G$786,"")</f>
        <v>0</v>
      </c>
      <c r="J795" s="46">
        <f>IF($E$786&lt;&gt;0,H795/$E$786,"")</f>
        <v>0</v>
      </c>
      <c r="K795" s="17"/>
    </row>
    <row r="796" spans="1:11">
      <c r="A796" s="4" t="s">
        <v>460</v>
      </c>
      <c r="B796" s="39">
        <f>'Yard'!$J$81</f>
        <v>0</v>
      </c>
      <c r="C796" s="39">
        <f>'Yard'!$J$106</f>
        <v>0</v>
      </c>
      <c r="D796" s="39">
        <f>'Yard'!$J$126</f>
        <v>0</v>
      </c>
      <c r="E796" s="10"/>
      <c r="F796" s="39">
        <f>'Reactive'!$J$80</f>
        <v>0</v>
      </c>
      <c r="G796" s="38">
        <f>IF(G$786&lt;&gt;0,(($B796*B$786+$C796*C$786+$D796*D$786+$F796*F$786))/G$786,0)</f>
        <v>0</v>
      </c>
      <c r="H796" s="21">
        <f>0.01*'Input'!$F$58*(E796*$E$786)+10*(B796*$B$786+C796*$C$786+D796*$D$786+F796*$F$786)</f>
        <v>0</v>
      </c>
      <c r="I796" s="38">
        <f>IF($G$786&lt;&gt;0,0.1*H796/$G$786,"")</f>
        <v>0</v>
      </c>
      <c r="J796" s="46">
        <f>IF($E$786&lt;&gt;0,H796/$E$786,"")</f>
        <v>0</v>
      </c>
      <c r="K796" s="17"/>
    </row>
    <row r="797" spans="1:11">
      <c r="A797" s="4" t="s">
        <v>1652</v>
      </c>
      <c r="B797" s="10"/>
      <c r="C797" s="10"/>
      <c r="D797" s="10"/>
      <c r="E797" s="48">
        <f>'SM'!$B$130</f>
        <v>0</v>
      </c>
      <c r="F797" s="10"/>
      <c r="G797" s="38">
        <f>IF(G$786&lt;&gt;0,(($B797*B$786+$C797*C$786+$D797*D$786+$F797*F$786))/G$786,0)</f>
        <v>0</v>
      </c>
      <c r="H797" s="21">
        <f>0.01*'Input'!$F$58*(E797*$E$786)+10*(B797*$B$786+C797*$C$786+D797*$D$786+F797*$F$786)</f>
        <v>0</v>
      </c>
      <c r="I797" s="38">
        <f>IF($G$786&lt;&gt;0,0.1*H797/$G$786,"")</f>
        <v>0</v>
      </c>
      <c r="J797" s="46">
        <f>IF($E$786&lt;&gt;0,H797/$E$786,"")</f>
        <v>0</v>
      </c>
      <c r="K797" s="17"/>
    </row>
    <row r="798" spans="1:11">
      <c r="A798" s="4" t="s">
        <v>1653</v>
      </c>
      <c r="B798" s="10"/>
      <c r="C798" s="10"/>
      <c r="D798" s="10"/>
      <c r="E798" s="48">
        <f>'SM'!$C$130</f>
        <v>0</v>
      </c>
      <c r="F798" s="10"/>
      <c r="G798" s="38">
        <f>IF(G$786&lt;&gt;0,(($B798*B$786+$C798*C$786+$D798*D$786+$F798*F$786))/G$786,0)</f>
        <v>0</v>
      </c>
      <c r="H798" s="21">
        <f>0.01*'Input'!$F$58*(E798*$E$786)+10*(B798*$B$786+C798*$C$786+D798*$D$786+F798*$F$786)</f>
        <v>0</v>
      </c>
      <c r="I798" s="38">
        <f>IF($G$786&lt;&gt;0,0.1*H798/$G$786,"")</f>
        <v>0</v>
      </c>
      <c r="J798" s="46">
        <f>IF($E$786&lt;&gt;0,H798/$E$786,"")</f>
        <v>0</v>
      </c>
      <c r="K798" s="17"/>
    </row>
    <row r="799" spans="1:11">
      <c r="A799" s="4" t="s">
        <v>1654</v>
      </c>
      <c r="B799" s="39">
        <f>'Yard'!$K$81</f>
        <v>0</v>
      </c>
      <c r="C799" s="39">
        <f>'Yard'!$K$106</f>
        <v>0</v>
      </c>
      <c r="D799" s="39">
        <f>'Yard'!$K$126</f>
        <v>0</v>
      </c>
      <c r="E799" s="10"/>
      <c r="F799" s="39">
        <f>'Reactive'!$K$80</f>
        <v>0</v>
      </c>
      <c r="G799" s="38">
        <f>IF(G$786&lt;&gt;0,(($B799*B$786+$C799*C$786+$D799*D$786+$F799*F$786))/G$786,0)</f>
        <v>0</v>
      </c>
      <c r="H799" s="21">
        <f>0.01*'Input'!$F$58*(E799*$E$786)+10*(B799*$B$786+C799*$C$786+D799*$D$786+F799*$F$786)</f>
        <v>0</v>
      </c>
      <c r="I799" s="38">
        <f>IF($G$786&lt;&gt;0,0.1*H799/$G$786,"")</f>
        <v>0</v>
      </c>
      <c r="J799" s="46">
        <f>IF($E$786&lt;&gt;0,H799/$E$786,"")</f>
        <v>0</v>
      </c>
      <c r="K799" s="17"/>
    </row>
    <row r="800" spans="1:11">
      <c r="A800" s="4" t="s">
        <v>1655</v>
      </c>
      <c r="B800" s="39">
        <f>'Yard'!$L$81</f>
        <v>0</v>
      </c>
      <c r="C800" s="39">
        <f>'Yard'!$L$106</f>
        <v>0</v>
      </c>
      <c r="D800" s="39">
        <f>'Yard'!$L$126</f>
        <v>0</v>
      </c>
      <c r="E800" s="10"/>
      <c r="F800" s="39">
        <f>'Reactive'!$L$80</f>
        <v>0</v>
      </c>
      <c r="G800" s="38">
        <f>IF(G$786&lt;&gt;0,(($B800*B$786+$C800*C$786+$D800*D$786+$F800*F$786))/G$786,0)</f>
        <v>0</v>
      </c>
      <c r="H800" s="21">
        <f>0.01*'Input'!$F$58*(E800*$E$786)+10*(B800*$B$786+C800*$C$786+D800*$D$786+F800*$F$786)</f>
        <v>0</v>
      </c>
      <c r="I800" s="38">
        <f>IF($G$786&lt;&gt;0,0.1*H800/$G$786,"")</f>
        <v>0</v>
      </c>
      <c r="J800" s="46">
        <f>IF($E$786&lt;&gt;0,H800/$E$786,"")</f>
        <v>0</v>
      </c>
      <c r="K800" s="17"/>
    </row>
    <row r="801" spans="1:11">
      <c r="A801" s="4" t="s">
        <v>1656</v>
      </c>
      <c r="B801" s="39">
        <f>'Yard'!$M$81</f>
        <v>0</v>
      </c>
      <c r="C801" s="39">
        <f>'Yard'!$M$106</f>
        <v>0</v>
      </c>
      <c r="D801" s="39">
        <f>'Yard'!$M$126</f>
        <v>0</v>
      </c>
      <c r="E801" s="10"/>
      <c r="F801" s="39">
        <f>'Reactive'!$M$80</f>
        <v>0</v>
      </c>
      <c r="G801" s="38">
        <f>IF(G$786&lt;&gt;0,(($B801*B$786+$C801*C$786+$D801*D$786+$F801*F$786))/G$786,0)</f>
        <v>0</v>
      </c>
      <c r="H801" s="21">
        <f>0.01*'Input'!$F$58*(E801*$E$786)+10*(B801*$B$786+C801*$C$786+D801*$D$786+F801*$F$786)</f>
        <v>0</v>
      </c>
      <c r="I801" s="38">
        <f>IF($G$786&lt;&gt;0,0.1*H801/$G$786,"")</f>
        <v>0</v>
      </c>
      <c r="J801" s="46">
        <f>IF($E$786&lt;&gt;0,H801/$E$786,"")</f>
        <v>0</v>
      </c>
      <c r="K801" s="17"/>
    </row>
    <row r="802" spans="1:11">
      <c r="A802" s="4" t="s">
        <v>1657</v>
      </c>
      <c r="B802" s="39">
        <f>'Yard'!$N$81</f>
        <v>0</v>
      </c>
      <c r="C802" s="39">
        <f>'Yard'!$N$106</f>
        <v>0</v>
      </c>
      <c r="D802" s="39">
        <f>'Yard'!$N$126</f>
        <v>0</v>
      </c>
      <c r="E802" s="10"/>
      <c r="F802" s="39">
        <f>'Reactive'!$N$80</f>
        <v>0</v>
      </c>
      <c r="G802" s="38">
        <f>IF(G$786&lt;&gt;0,(($B802*B$786+$C802*C$786+$D802*D$786+$F802*F$786))/G$786,0)</f>
        <v>0</v>
      </c>
      <c r="H802" s="21">
        <f>0.01*'Input'!$F$58*(E802*$E$786)+10*(B802*$B$786+C802*$C$786+D802*$D$786+F802*$F$786)</f>
        <v>0</v>
      </c>
      <c r="I802" s="38">
        <f>IF($G$786&lt;&gt;0,0.1*H802/$G$786,"")</f>
        <v>0</v>
      </c>
      <c r="J802" s="46">
        <f>IF($E$786&lt;&gt;0,H802/$E$786,"")</f>
        <v>0</v>
      </c>
      <c r="K802" s="17"/>
    </row>
    <row r="803" spans="1:11">
      <c r="A803" s="4" t="s">
        <v>1658</v>
      </c>
      <c r="B803" s="39">
        <f>'Yard'!$O$81</f>
        <v>0</v>
      </c>
      <c r="C803" s="39">
        <f>'Yard'!$O$106</f>
        <v>0</v>
      </c>
      <c r="D803" s="39">
        <f>'Yard'!$O$126</f>
        <v>0</v>
      </c>
      <c r="E803" s="10"/>
      <c r="F803" s="39">
        <f>'Reactive'!$O$80</f>
        <v>0</v>
      </c>
      <c r="G803" s="38">
        <f>IF(G$786&lt;&gt;0,(($B803*B$786+$C803*C$786+$D803*D$786+$F803*F$786))/G$786,0)</f>
        <v>0</v>
      </c>
      <c r="H803" s="21">
        <f>0.01*'Input'!$F$58*(E803*$E$786)+10*(B803*$B$786+C803*$C$786+D803*$D$786+F803*$F$786)</f>
        <v>0</v>
      </c>
      <c r="I803" s="38">
        <f>IF($G$786&lt;&gt;0,0.1*H803/$G$786,"")</f>
        <v>0</v>
      </c>
      <c r="J803" s="46">
        <f>IF($E$786&lt;&gt;0,H803/$E$786,"")</f>
        <v>0</v>
      </c>
      <c r="K803" s="17"/>
    </row>
    <row r="804" spans="1:11">
      <c r="A804" s="4" t="s">
        <v>1659</v>
      </c>
      <c r="B804" s="39">
        <f>'Yard'!$P$81</f>
        <v>0</v>
      </c>
      <c r="C804" s="39">
        <f>'Yard'!$P$106</f>
        <v>0</v>
      </c>
      <c r="D804" s="39">
        <f>'Yard'!$P$126</f>
        <v>0</v>
      </c>
      <c r="E804" s="10"/>
      <c r="F804" s="39">
        <f>'Reactive'!$P$80</f>
        <v>0</v>
      </c>
      <c r="G804" s="38">
        <f>IF(G$786&lt;&gt;0,(($B804*B$786+$C804*C$786+$D804*D$786+$F804*F$786))/G$786,0)</f>
        <v>0</v>
      </c>
      <c r="H804" s="21">
        <f>0.01*'Input'!$F$58*(E804*$E$786)+10*(B804*$B$786+C804*$C$786+D804*$D$786+F804*$F$786)</f>
        <v>0</v>
      </c>
      <c r="I804" s="38">
        <f>IF($G$786&lt;&gt;0,0.1*H804/$G$786,"")</f>
        <v>0</v>
      </c>
      <c r="J804" s="46">
        <f>IF($E$786&lt;&gt;0,H804/$E$786,"")</f>
        <v>0</v>
      </c>
      <c r="K804" s="17"/>
    </row>
    <row r="805" spans="1:11">
      <c r="A805" s="4" t="s">
        <v>1660</v>
      </c>
      <c r="B805" s="39">
        <f>'Yard'!$Q$81</f>
        <v>0</v>
      </c>
      <c r="C805" s="39">
        <f>'Yard'!$Q$106</f>
        <v>0</v>
      </c>
      <c r="D805" s="39">
        <f>'Yard'!$Q$126</f>
        <v>0</v>
      </c>
      <c r="E805" s="10"/>
      <c r="F805" s="39">
        <f>'Reactive'!$Q$80</f>
        <v>0</v>
      </c>
      <c r="G805" s="38">
        <f>IF(G$786&lt;&gt;0,(($B805*B$786+$C805*C$786+$D805*D$786+$F805*F$786))/G$786,0)</f>
        <v>0</v>
      </c>
      <c r="H805" s="21">
        <f>0.01*'Input'!$F$58*(E805*$E$786)+10*(B805*$B$786+C805*$C$786+D805*$D$786+F805*$F$786)</f>
        <v>0</v>
      </c>
      <c r="I805" s="38">
        <f>IF($G$786&lt;&gt;0,0.1*H805/$G$786,"")</f>
        <v>0</v>
      </c>
      <c r="J805" s="46">
        <f>IF($E$786&lt;&gt;0,H805/$E$786,"")</f>
        <v>0</v>
      </c>
      <c r="K805" s="17"/>
    </row>
    <row r="806" spans="1:11">
      <c r="A806" s="4" t="s">
        <v>1661</v>
      </c>
      <c r="B806" s="39">
        <f>'Yard'!$R$81</f>
        <v>0</v>
      </c>
      <c r="C806" s="39">
        <f>'Yard'!$R$106</f>
        <v>0</v>
      </c>
      <c r="D806" s="39">
        <f>'Yard'!$R$126</f>
        <v>0</v>
      </c>
      <c r="E806" s="10"/>
      <c r="F806" s="39">
        <f>'Reactive'!$R$80</f>
        <v>0</v>
      </c>
      <c r="G806" s="38">
        <f>IF(G$786&lt;&gt;0,(($B806*B$786+$C806*C$786+$D806*D$786+$F806*F$786))/G$786,0)</f>
        <v>0</v>
      </c>
      <c r="H806" s="21">
        <f>0.01*'Input'!$F$58*(E806*$E$786)+10*(B806*$B$786+C806*$C$786+D806*$D$786+F806*$F$786)</f>
        <v>0</v>
      </c>
      <c r="I806" s="38">
        <f>IF($G$786&lt;&gt;0,0.1*H806/$G$786,"")</f>
        <v>0</v>
      </c>
      <c r="J806" s="46">
        <f>IF($E$786&lt;&gt;0,H806/$E$786,"")</f>
        <v>0</v>
      </c>
      <c r="K806" s="17"/>
    </row>
    <row r="807" spans="1:11">
      <c r="A807" s="4" t="s">
        <v>1662</v>
      </c>
      <c r="B807" s="39">
        <f>'Yard'!$S$81</f>
        <v>0</v>
      </c>
      <c r="C807" s="39">
        <f>'Yard'!$S$106</f>
        <v>0</v>
      </c>
      <c r="D807" s="39">
        <f>'Yard'!$S$126</f>
        <v>0</v>
      </c>
      <c r="E807" s="10"/>
      <c r="F807" s="39">
        <f>'Reactive'!$S$80</f>
        <v>0</v>
      </c>
      <c r="G807" s="38">
        <f>IF(G$786&lt;&gt;0,(($B807*B$786+$C807*C$786+$D807*D$786+$F807*F$786))/G$786,0)</f>
        <v>0</v>
      </c>
      <c r="H807" s="21">
        <f>0.01*'Input'!$F$58*(E807*$E$786)+10*(B807*$B$786+C807*$C$786+D807*$D$786+F807*$F$786)</f>
        <v>0</v>
      </c>
      <c r="I807" s="38">
        <f>IF($G$786&lt;&gt;0,0.1*H807/$G$786,"")</f>
        <v>0</v>
      </c>
      <c r="J807" s="46">
        <f>IF($E$786&lt;&gt;0,H807/$E$786,"")</f>
        <v>0</v>
      </c>
      <c r="K807" s="17"/>
    </row>
    <row r="808" spans="1:11">
      <c r="A808" s="4" t="s">
        <v>1663</v>
      </c>
      <c r="B808" s="10"/>
      <c r="C808" s="10"/>
      <c r="D808" s="10"/>
      <c r="E808" s="48">
        <f>'Otex'!$B$145</f>
        <v>0</v>
      </c>
      <c r="F808" s="10"/>
      <c r="G808" s="38">
        <f>IF(G$786&lt;&gt;0,(($B808*B$786+$C808*C$786+$D808*D$786+$F808*F$786))/G$786,0)</f>
        <v>0</v>
      </c>
      <c r="H808" s="21">
        <f>0.01*'Input'!$F$58*(E808*$E$786)+10*(B808*$B$786+C808*$C$786+D808*$D$786+F808*$F$786)</f>
        <v>0</v>
      </c>
      <c r="I808" s="38">
        <f>IF($G$786&lt;&gt;0,0.1*H808/$G$786,"")</f>
        <v>0</v>
      </c>
      <c r="J808" s="46">
        <f>IF($E$786&lt;&gt;0,H808/$E$786,"")</f>
        <v>0</v>
      </c>
      <c r="K808" s="17"/>
    </row>
    <row r="809" spans="1:11">
      <c r="A809" s="4" t="s">
        <v>1664</v>
      </c>
      <c r="B809" s="10"/>
      <c r="C809" s="10"/>
      <c r="D809" s="10"/>
      <c r="E809" s="48">
        <f>'Otex'!$C$145</f>
        <v>0</v>
      </c>
      <c r="F809" s="10"/>
      <c r="G809" s="38">
        <f>IF(G$786&lt;&gt;0,(($B809*B$786+$C809*C$786+$D809*D$786+$F809*F$786))/G$786,0)</f>
        <v>0</v>
      </c>
      <c r="H809" s="21">
        <f>0.01*'Input'!$F$58*(E809*$E$786)+10*(B809*$B$786+C809*$C$786+D809*$D$786+F809*$F$786)</f>
        <v>0</v>
      </c>
      <c r="I809" s="38">
        <f>IF($G$786&lt;&gt;0,0.1*H809/$G$786,"")</f>
        <v>0</v>
      </c>
      <c r="J809" s="46">
        <f>IF($E$786&lt;&gt;0,H809/$E$786,"")</f>
        <v>0</v>
      </c>
      <c r="K809" s="17"/>
    </row>
    <row r="810" spans="1:11">
      <c r="A810" s="4" t="s">
        <v>1665</v>
      </c>
      <c r="B810" s="39">
        <f>'Scaler'!$B$440</f>
        <v>0</v>
      </c>
      <c r="C810" s="39">
        <f>'Scaler'!$C$440</f>
        <v>0</v>
      </c>
      <c r="D810" s="39">
        <f>'Scaler'!$D$440</f>
        <v>0</v>
      </c>
      <c r="E810" s="48">
        <f>'Scaler'!$E$440</f>
        <v>0</v>
      </c>
      <c r="F810" s="39">
        <f>'Scaler'!$G$440</f>
        <v>0</v>
      </c>
      <c r="G810" s="38">
        <f>IF(G$786&lt;&gt;0,(($B810*B$786+$C810*C$786+$D810*D$786+$F810*F$786))/G$786,0)</f>
        <v>0</v>
      </c>
      <c r="H810" s="21">
        <f>0.01*'Input'!$F$58*(E810*$E$786)+10*(B810*$B$786+C810*$C$786+D810*$D$786+F810*$F$786)</f>
        <v>0</v>
      </c>
      <c r="I810" s="38">
        <f>IF($G$786&lt;&gt;0,0.1*H810/$G$786,"")</f>
        <v>0</v>
      </c>
      <c r="J810" s="46">
        <f>IF($E$786&lt;&gt;0,H810/$E$786,"")</f>
        <v>0</v>
      </c>
      <c r="K810" s="17"/>
    </row>
    <row r="811" spans="1:11">
      <c r="A811" s="4" t="s">
        <v>1666</v>
      </c>
      <c r="B811" s="39">
        <f>'Adjust'!$B$96</f>
        <v>0</v>
      </c>
      <c r="C811" s="39">
        <f>'Adjust'!$C$96</f>
        <v>0</v>
      </c>
      <c r="D811" s="39">
        <f>'Adjust'!$D$96</f>
        <v>0</v>
      </c>
      <c r="E811" s="48">
        <f>'Adjust'!$E$96</f>
        <v>0</v>
      </c>
      <c r="F811" s="39">
        <f>'Adjust'!$G$96</f>
        <v>0</v>
      </c>
      <c r="G811" s="38">
        <f>IF(G$786&lt;&gt;0,(($B811*B$786+$C811*C$786+$D811*D$786+$F811*F$786))/G$786,0)</f>
        <v>0</v>
      </c>
      <c r="H811" s="21">
        <f>0.01*'Input'!$F$58*(E811*$E$786)+10*(B811*$B$786+C811*$C$786+D811*$D$786+F811*$F$786)</f>
        <v>0</v>
      </c>
      <c r="I811" s="38">
        <f>IF($G$786&lt;&gt;0,0.1*H811/$G$786,"")</f>
        <v>0</v>
      </c>
      <c r="J811" s="46">
        <f>IF($E$786&lt;&gt;0,H811/$E$786,"")</f>
        <v>0</v>
      </c>
      <c r="K811" s="17"/>
    </row>
    <row r="813" spans="1:11">
      <c r="A813" s="4" t="s">
        <v>1667</v>
      </c>
      <c r="B813" s="38">
        <f>SUM($B$789:$B$811)</f>
        <v>0</v>
      </c>
      <c r="C813" s="38">
        <f>SUM($C$789:$C$811)</f>
        <v>0</v>
      </c>
      <c r="D813" s="38">
        <f>SUM($D$789:$D$811)</f>
        <v>0</v>
      </c>
      <c r="E813" s="46">
        <f>SUM($E$789:$E$811)</f>
        <v>0</v>
      </c>
      <c r="F813" s="38">
        <f>SUM($F$789:$F$811)</f>
        <v>0</v>
      </c>
      <c r="G813" s="38">
        <f>SUM(G$789:G$811)</f>
        <v>0</v>
      </c>
      <c r="H813" s="21">
        <f>SUM($H$789:$H$811)</f>
        <v>0</v>
      </c>
      <c r="I813" s="38">
        <f>SUM($I$789:$I$811)</f>
        <v>0</v>
      </c>
      <c r="J813" s="46">
        <f>SUM($J$789:$J$811)</f>
        <v>0</v>
      </c>
    </row>
    <row r="815" spans="1:11" ht="21" customHeight="1">
      <c r="A815" s="1" t="s">
        <v>197</v>
      </c>
    </row>
    <row r="817" spans="1:8">
      <c r="B817" s="15" t="s">
        <v>289</v>
      </c>
      <c r="C817" s="15" t="s">
        <v>292</v>
      </c>
      <c r="D817" s="15" t="s">
        <v>294</v>
      </c>
      <c r="E817" s="15" t="s">
        <v>1648</v>
      </c>
      <c r="F817" s="15" t="s">
        <v>1649</v>
      </c>
    </row>
    <row r="818" spans="1:8">
      <c r="A818" s="4" t="s">
        <v>197</v>
      </c>
      <c r="B818" s="44">
        <f>'Loads'!B$224</f>
        <v>0</v>
      </c>
      <c r="C818" s="44">
        <f>'Loads'!E$224</f>
        <v>0</v>
      </c>
      <c r="D818" s="44">
        <f>'Loads'!G$224</f>
        <v>0</v>
      </c>
      <c r="E818" s="44">
        <f>'Multi'!B$144</f>
        <v>0</v>
      </c>
      <c r="F818" s="38">
        <f>IF(C818,E818/C818,"")</f>
        <v>0</v>
      </c>
      <c r="G818" s="17"/>
    </row>
    <row r="820" spans="1:8">
      <c r="B820" s="15" t="s">
        <v>1481</v>
      </c>
      <c r="C820" s="15" t="s">
        <v>1484</v>
      </c>
      <c r="D820" s="15" t="s">
        <v>1096</v>
      </c>
      <c r="E820" s="15" t="s">
        <v>1650</v>
      </c>
      <c r="F820" s="15" t="s">
        <v>1620</v>
      </c>
      <c r="G820" s="15" t="s">
        <v>1651</v>
      </c>
    </row>
    <row r="821" spans="1:8">
      <c r="A821" s="4" t="s">
        <v>453</v>
      </c>
      <c r="B821" s="39">
        <f>'Yard'!$C$48</f>
        <v>0</v>
      </c>
      <c r="C821" s="10"/>
      <c r="D821" s="39">
        <f>'Reactive'!$C$81</f>
        <v>0</v>
      </c>
      <c r="E821" s="21">
        <f>0.01*'Input'!$F$58*(C821*$C$818)+10*(B821*$B$818+D821*$D$818)</f>
        <v>0</v>
      </c>
      <c r="F821" s="38">
        <f>IF($E$818&lt;&gt;0,0.1*E821/$E$818,"")</f>
        <v>0</v>
      </c>
      <c r="G821" s="46">
        <f>IF($C$818&lt;&gt;0,E821/$C$818,"")</f>
        <v>0</v>
      </c>
      <c r="H821" s="17"/>
    </row>
    <row r="822" spans="1:8">
      <c r="A822" s="4" t="s">
        <v>454</v>
      </c>
      <c r="B822" s="39">
        <f>'Yard'!$D$48</f>
        <v>0</v>
      </c>
      <c r="C822" s="10"/>
      <c r="D822" s="39">
        <f>'Reactive'!$D$81</f>
        <v>0</v>
      </c>
      <c r="E822" s="21">
        <f>0.01*'Input'!$F$58*(C822*$C$818)+10*(B822*$B$818+D822*$D$818)</f>
        <v>0</v>
      </c>
      <c r="F822" s="38">
        <f>IF($E$818&lt;&gt;0,0.1*E822/$E$818,"")</f>
        <v>0</v>
      </c>
      <c r="G822" s="46">
        <f>IF($C$818&lt;&gt;0,E822/$C$818,"")</f>
        <v>0</v>
      </c>
      <c r="H822" s="17"/>
    </row>
    <row r="823" spans="1:8">
      <c r="A823" s="4" t="s">
        <v>455</v>
      </c>
      <c r="B823" s="39">
        <f>'Yard'!$E$48</f>
        <v>0</v>
      </c>
      <c r="C823" s="10"/>
      <c r="D823" s="39">
        <f>'Reactive'!$E$81</f>
        <v>0</v>
      </c>
      <c r="E823" s="21">
        <f>0.01*'Input'!$F$58*(C823*$C$818)+10*(B823*$B$818+D823*$D$818)</f>
        <v>0</v>
      </c>
      <c r="F823" s="38">
        <f>IF($E$818&lt;&gt;0,0.1*E823/$E$818,"")</f>
        <v>0</v>
      </c>
      <c r="G823" s="46">
        <f>IF($C$818&lt;&gt;0,E823/$C$818,"")</f>
        <v>0</v>
      </c>
      <c r="H823" s="17"/>
    </row>
    <row r="824" spans="1:8">
      <c r="A824" s="4" t="s">
        <v>456</v>
      </c>
      <c r="B824" s="39">
        <f>'Yard'!$F$48</f>
        <v>0</v>
      </c>
      <c r="C824" s="10"/>
      <c r="D824" s="39">
        <f>'Reactive'!$F$81</f>
        <v>0</v>
      </c>
      <c r="E824" s="21">
        <f>0.01*'Input'!$F$58*(C824*$C$818)+10*(B824*$B$818+D824*$D$818)</f>
        <v>0</v>
      </c>
      <c r="F824" s="38">
        <f>IF($E$818&lt;&gt;0,0.1*E824/$E$818,"")</f>
        <v>0</v>
      </c>
      <c r="G824" s="46">
        <f>IF($C$818&lt;&gt;0,E824/$C$818,"")</f>
        <v>0</v>
      </c>
      <c r="H824" s="17"/>
    </row>
    <row r="825" spans="1:8">
      <c r="A825" s="4" t="s">
        <v>457</v>
      </c>
      <c r="B825" s="39">
        <f>'Yard'!$G$48</f>
        <v>0</v>
      </c>
      <c r="C825" s="10"/>
      <c r="D825" s="39">
        <f>'Reactive'!$G$81</f>
        <v>0</v>
      </c>
      <c r="E825" s="21">
        <f>0.01*'Input'!$F$58*(C825*$C$818)+10*(B825*$B$818+D825*$D$818)</f>
        <v>0</v>
      </c>
      <c r="F825" s="38">
        <f>IF($E$818&lt;&gt;0,0.1*E825/$E$818,"")</f>
        <v>0</v>
      </c>
      <c r="G825" s="46">
        <f>IF($C$818&lt;&gt;0,E825/$C$818,"")</f>
        <v>0</v>
      </c>
      <c r="H825" s="17"/>
    </row>
    <row r="826" spans="1:8">
      <c r="A826" s="4" t="s">
        <v>458</v>
      </c>
      <c r="B826" s="39">
        <f>'Yard'!$H$48</f>
        <v>0</v>
      </c>
      <c r="C826" s="10"/>
      <c r="D826" s="39">
        <f>'Reactive'!$H$81</f>
        <v>0</v>
      </c>
      <c r="E826" s="21">
        <f>0.01*'Input'!$F$58*(C826*$C$818)+10*(B826*$B$818+D826*$D$818)</f>
        <v>0</v>
      </c>
      <c r="F826" s="38">
        <f>IF($E$818&lt;&gt;0,0.1*E826/$E$818,"")</f>
        <v>0</v>
      </c>
      <c r="G826" s="46">
        <f>IF($C$818&lt;&gt;0,E826/$C$818,"")</f>
        <v>0</v>
      </c>
      <c r="H826" s="17"/>
    </row>
    <row r="827" spans="1:8">
      <c r="A827" s="4" t="s">
        <v>459</v>
      </c>
      <c r="B827" s="39">
        <f>'Yard'!$I$48</f>
        <v>0</v>
      </c>
      <c r="C827" s="10"/>
      <c r="D827" s="39">
        <f>'Reactive'!$I$81</f>
        <v>0</v>
      </c>
      <c r="E827" s="21">
        <f>0.01*'Input'!$F$58*(C827*$C$818)+10*(B827*$B$818+D827*$D$818)</f>
        <v>0</v>
      </c>
      <c r="F827" s="38">
        <f>IF($E$818&lt;&gt;0,0.1*E827/$E$818,"")</f>
        <v>0</v>
      </c>
      <c r="G827" s="46">
        <f>IF($C$818&lt;&gt;0,E827/$C$818,"")</f>
        <v>0</v>
      </c>
      <c r="H827" s="17"/>
    </row>
    <row r="828" spans="1:8">
      <c r="A828" s="4" t="s">
        <v>460</v>
      </c>
      <c r="B828" s="39">
        <f>'Yard'!$J$48</f>
        <v>0</v>
      </c>
      <c r="C828" s="10"/>
      <c r="D828" s="39">
        <f>'Reactive'!$J$81</f>
        <v>0</v>
      </c>
      <c r="E828" s="21">
        <f>0.01*'Input'!$F$58*(C828*$C$818)+10*(B828*$B$818+D828*$D$818)</f>
        <v>0</v>
      </c>
      <c r="F828" s="38">
        <f>IF($E$818&lt;&gt;0,0.1*E828/$E$818,"")</f>
        <v>0</v>
      </c>
      <c r="G828" s="46">
        <f>IF($C$818&lt;&gt;0,E828/$C$818,"")</f>
        <v>0</v>
      </c>
      <c r="H828" s="17"/>
    </row>
    <row r="829" spans="1:8">
      <c r="A829" s="4" t="s">
        <v>1652</v>
      </c>
      <c r="B829" s="10"/>
      <c r="C829" s="48">
        <f>'SM'!$B$131</f>
        <v>0</v>
      </c>
      <c r="D829" s="10"/>
      <c r="E829" s="21">
        <f>0.01*'Input'!$F$58*(C829*$C$818)+10*(B829*$B$818+D829*$D$818)</f>
        <v>0</v>
      </c>
      <c r="F829" s="38">
        <f>IF($E$818&lt;&gt;0,0.1*E829/$E$818,"")</f>
        <v>0</v>
      </c>
      <c r="G829" s="46">
        <f>IF($C$818&lt;&gt;0,E829/$C$818,"")</f>
        <v>0</v>
      </c>
      <c r="H829" s="17"/>
    </row>
    <row r="830" spans="1:8">
      <c r="A830" s="4" t="s">
        <v>1653</v>
      </c>
      <c r="B830" s="10"/>
      <c r="C830" s="48">
        <f>'SM'!$C$131</f>
        <v>0</v>
      </c>
      <c r="D830" s="10"/>
      <c r="E830" s="21">
        <f>0.01*'Input'!$F$58*(C830*$C$818)+10*(B830*$B$818+D830*$D$818)</f>
        <v>0</v>
      </c>
      <c r="F830" s="38">
        <f>IF($E$818&lt;&gt;0,0.1*E830/$E$818,"")</f>
        <v>0</v>
      </c>
      <c r="G830" s="46">
        <f>IF($C$818&lt;&gt;0,E830/$C$818,"")</f>
        <v>0</v>
      </c>
      <c r="H830" s="17"/>
    </row>
    <row r="831" spans="1:8">
      <c r="A831" s="4" t="s">
        <v>1654</v>
      </c>
      <c r="B831" s="39">
        <f>'Yard'!$K$48</f>
        <v>0</v>
      </c>
      <c r="C831" s="10"/>
      <c r="D831" s="39">
        <f>'Reactive'!$K$81</f>
        <v>0</v>
      </c>
      <c r="E831" s="21">
        <f>0.01*'Input'!$F$58*(C831*$C$818)+10*(B831*$B$818+D831*$D$818)</f>
        <v>0</v>
      </c>
      <c r="F831" s="38">
        <f>IF($E$818&lt;&gt;0,0.1*E831/$E$818,"")</f>
        <v>0</v>
      </c>
      <c r="G831" s="46">
        <f>IF($C$818&lt;&gt;0,E831/$C$818,"")</f>
        <v>0</v>
      </c>
      <c r="H831" s="17"/>
    </row>
    <row r="832" spans="1:8">
      <c r="A832" s="4" t="s">
        <v>1655</v>
      </c>
      <c r="B832" s="39">
        <f>'Yard'!$L$48</f>
        <v>0</v>
      </c>
      <c r="C832" s="10"/>
      <c r="D832" s="39">
        <f>'Reactive'!$L$81</f>
        <v>0</v>
      </c>
      <c r="E832" s="21">
        <f>0.01*'Input'!$F$58*(C832*$C$818)+10*(B832*$B$818+D832*$D$818)</f>
        <v>0</v>
      </c>
      <c r="F832" s="38">
        <f>IF($E$818&lt;&gt;0,0.1*E832/$E$818,"")</f>
        <v>0</v>
      </c>
      <c r="G832" s="46">
        <f>IF($C$818&lt;&gt;0,E832/$C$818,"")</f>
        <v>0</v>
      </c>
      <c r="H832" s="17"/>
    </row>
    <row r="833" spans="1:8">
      <c r="A833" s="4" t="s">
        <v>1656</v>
      </c>
      <c r="B833" s="39">
        <f>'Yard'!$M$48</f>
        <v>0</v>
      </c>
      <c r="C833" s="10"/>
      <c r="D833" s="39">
        <f>'Reactive'!$M$81</f>
        <v>0</v>
      </c>
      <c r="E833" s="21">
        <f>0.01*'Input'!$F$58*(C833*$C$818)+10*(B833*$B$818+D833*$D$818)</f>
        <v>0</v>
      </c>
      <c r="F833" s="38">
        <f>IF($E$818&lt;&gt;0,0.1*E833/$E$818,"")</f>
        <v>0</v>
      </c>
      <c r="G833" s="46">
        <f>IF($C$818&lt;&gt;0,E833/$C$818,"")</f>
        <v>0</v>
      </c>
      <c r="H833" s="17"/>
    </row>
    <row r="834" spans="1:8">
      <c r="A834" s="4" t="s">
        <v>1657</v>
      </c>
      <c r="B834" s="39">
        <f>'Yard'!$N$48</f>
        <v>0</v>
      </c>
      <c r="C834" s="10"/>
      <c r="D834" s="39">
        <f>'Reactive'!$N$81</f>
        <v>0</v>
      </c>
      <c r="E834" s="21">
        <f>0.01*'Input'!$F$58*(C834*$C$818)+10*(B834*$B$818+D834*$D$818)</f>
        <v>0</v>
      </c>
      <c r="F834" s="38">
        <f>IF($E$818&lt;&gt;0,0.1*E834/$E$818,"")</f>
        <v>0</v>
      </c>
      <c r="G834" s="46">
        <f>IF($C$818&lt;&gt;0,E834/$C$818,"")</f>
        <v>0</v>
      </c>
      <c r="H834" s="17"/>
    </row>
    <row r="835" spans="1:8">
      <c r="A835" s="4" t="s">
        <v>1658</v>
      </c>
      <c r="B835" s="39">
        <f>'Yard'!$O$48</f>
        <v>0</v>
      </c>
      <c r="C835" s="10"/>
      <c r="D835" s="39">
        <f>'Reactive'!$O$81</f>
        <v>0</v>
      </c>
      <c r="E835" s="21">
        <f>0.01*'Input'!$F$58*(C835*$C$818)+10*(B835*$B$818+D835*$D$818)</f>
        <v>0</v>
      </c>
      <c r="F835" s="38">
        <f>IF($E$818&lt;&gt;0,0.1*E835/$E$818,"")</f>
        <v>0</v>
      </c>
      <c r="G835" s="46">
        <f>IF($C$818&lt;&gt;0,E835/$C$818,"")</f>
        <v>0</v>
      </c>
      <c r="H835" s="17"/>
    </row>
    <row r="836" spans="1:8">
      <c r="A836" s="4" t="s">
        <v>1659</v>
      </c>
      <c r="B836" s="39">
        <f>'Yard'!$P$48</f>
        <v>0</v>
      </c>
      <c r="C836" s="10"/>
      <c r="D836" s="39">
        <f>'Reactive'!$P$81</f>
        <v>0</v>
      </c>
      <c r="E836" s="21">
        <f>0.01*'Input'!$F$58*(C836*$C$818)+10*(B836*$B$818+D836*$D$818)</f>
        <v>0</v>
      </c>
      <c r="F836" s="38">
        <f>IF($E$818&lt;&gt;0,0.1*E836/$E$818,"")</f>
        <v>0</v>
      </c>
      <c r="G836" s="46">
        <f>IF($C$818&lt;&gt;0,E836/$C$818,"")</f>
        <v>0</v>
      </c>
      <c r="H836" s="17"/>
    </row>
    <row r="837" spans="1:8">
      <c r="A837" s="4" t="s">
        <v>1660</v>
      </c>
      <c r="B837" s="39">
        <f>'Yard'!$Q$48</f>
        <v>0</v>
      </c>
      <c r="C837" s="10"/>
      <c r="D837" s="39">
        <f>'Reactive'!$Q$81</f>
        <v>0</v>
      </c>
      <c r="E837" s="21">
        <f>0.01*'Input'!$F$58*(C837*$C$818)+10*(B837*$B$818+D837*$D$818)</f>
        <v>0</v>
      </c>
      <c r="F837" s="38">
        <f>IF($E$818&lt;&gt;0,0.1*E837/$E$818,"")</f>
        <v>0</v>
      </c>
      <c r="G837" s="46">
        <f>IF($C$818&lt;&gt;0,E837/$C$818,"")</f>
        <v>0</v>
      </c>
      <c r="H837" s="17"/>
    </row>
    <row r="838" spans="1:8">
      <c r="A838" s="4" t="s">
        <v>1661</v>
      </c>
      <c r="B838" s="39">
        <f>'Yard'!$R$48</f>
        <v>0</v>
      </c>
      <c r="C838" s="10"/>
      <c r="D838" s="39">
        <f>'Reactive'!$R$81</f>
        <v>0</v>
      </c>
      <c r="E838" s="21">
        <f>0.01*'Input'!$F$58*(C838*$C$818)+10*(B838*$B$818+D838*$D$818)</f>
        <v>0</v>
      </c>
      <c r="F838" s="38">
        <f>IF($E$818&lt;&gt;0,0.1*E838/$E$818,"")</f>
        <v>0</v>
      </c>
      <c r="G838" s="46">
        <f>IF($C$818&lt;&gt;0,E838/$C$818,"")</f>
        <v>0</v>
      </c>
      <c r="H838" s="17"/>
    </row>
    <row r="839" spans="1:8">
      <c r="A839" s="4" t="s">
        <v>1662</v>
      </c>
      <c r="B839" s="39">
        <f>'Yard'!$S$48</f>
        <v>0</v>
      </c>
      <c r="C839" s="10"/>
      <c r="D839" s="39">
        <f>'Reactive'!$S$81</f>
        <v>0</v>
      </c>
      <c r="E839" s="21">
        <f>0.01*'Input'!$F$58*(C839*$C$818)+10*(B839*$B$818+D839*$D$818)</f>
        <v>0</v>
      </c>
      <c r="F839" s="38">
        <f>IF($E$818&lt;&gt;0,0.1*E839/$E$818,"")</f>
        <v>0</v>
      </c>
      <c r="G839" s="46">
        <f>IF($C$818&lt;&gt;0,E839/$C$818,"")</f>
        <v>0</v>
      </c>
      <c r="H839" s="17"/>
    </row>
    <row r="840" spans="1:8">
      <c r="A840" s="4" t="s">
        <v>1663</v>
      </c>
      <c r="B840" s="10"/>
      <c r="C840" s="48">
        <f>'Otex'!$B$146</f>
        <v>0</v>
      </c>
      <c r="D840" s="10"/>
      <c r="E840" s="21">
        <f>0.01*'Input'!$F$58*(C840*$C$818)+10*(B840*$B$818+D840*$D$818)</f>
        <v>0</v>
      </c>
      <c r="F840" s="38">
        <f>IF($E$818&lt;&gt;0,0.1*E840/$E$818,"")</f>
        <v>0</v>
      </c>
      <c r="G840" s="46">
        <f>IF($C$818&lt;&gt;0,E840/$C$818,"")</f>
        <v>0</v>
      </c>
      <c r="H840" s="17"/>
    </row>
    <row r="841" spans="1:8">
      <c r="A841" s="4" t="s">
        <v>1664</v>
      </c>
      <c r="B841" s="10"/>
      <c r="C841" s="48">
        <f>'Otex'!$C$146</f>
        <v>0</v>
      </c>
      <c r="D841" s="10"/>
      <c r="E841" s="21">
        <f>0.01*'Input'!$F$58*(C841*$C$818)+10*(B841*$B$818+D841*$D$818)</f>
        <v>0</v>
      </c>
      <c r="F841" s="38">
        <f>IF($E$818&lt;&gt;0,0.1*E841/$E$818,"")</f>
        <v>0</v>
      </c>
      <c r="G841" s="46">
        <f>IF($C$818&lt;&gt;0,E841/$C$818,"")</f>
        <v>0</v>
      </c>
      <c r="H841" s="17"/>
    </row>
    <row r="842" spans="1:8">
      <c r="A842" s="4" t="s">
        <v>1665</v>
      </c>
      <c r="B842" s="39">
        <f>'Scaler'!$B$441</f>
        <v>0</v>
      </c>
      <c r="C842" s="48">
        <f>'Scaler'!$E$441</f>
        <v>0</v>
      </c>
      <c r="D842" s="39">
        <f>'Scaler'!$G$441</f>
        <v>0</v>
      </c>
      <c r="E842" s="21">
        <f>0.01*'Input'!$F$58*(C842*$C$818)+10*(B842*$B$818+D842*$D$818)</f>
        <v>0</v>
      </c>
      <c r="F842" s="38">
        <f>IF($E$818&lt;&gt;0,0.1*E842/$E$818,"")</f>
        <v>0</v>
      </c>
      <c r="G842" s="46">
        <f>IF($C$818&lt;&gt;0,E842/$C$818,"")</f>
        <v>0</v>
      </c>
      <c r="H842" s="17"/>
    </row>
    <row r="843" spans="1:8">
      <c r="A843" s="4" t="s">
        <v>1666</v>
      </c>
      <c r="B843" s="39">
        <f>'Adjust'!$B$97</f>
        <v>0</v>
      </c>
      <c r="C843" s="48">
        <f>'Adjust'!$E$97</f>
        <v>0</v>
      </c>
      <c r="D843" s="39">
        <f>'Adjust'!$G$97</f>
        <v>0</v>
      </c>
      <c r="E843" s="21">
        <f>0.01*'Input'!$F$58*(C843*$C$818)+10*(B843*$B$818+D843*$D$818)</f>
        <v>0</v>
      </c>
      <c r="F843" s="38">
        <f>IF($E$818&lt;&gt;0,0.1*E843/$E$818,"")</f>
        <v>0</v>
      </c>
      <c r="G843" s="46">
        <f>IF($C$818&lt;&gt;0,E843/$C$818,"")</f>
        <v>0</v>
      </c>
      <c r="H843" s="17"/>
    </row>
    <row r="845" spans="1:8">
      <c r="A845" s="4" t="s">
        <v>1667</v>
      </c>
      <c r="B845" s="38">
        <f>SUM($B$821:$B$843)</f>
        <v>0</v>
      </c>
      <c r="C845" s="46">
        <f>SUM($C$821:$C$843)</f>
        <v>0</v>
      </c>
      <c r="D845" s="38">
        <f>SUM($D$821:$D$843)</f>
        <v>0</v>
      </c>
      <c r="E845" s="21">
        <f>SUM($E$821:$E$843)</f>
        <v>0</v>
      </c>
      <c r="F845" s="38">
        <f>SUM($F$821:$F$843)</f>
        <v>0</v>
      </c>
      <c r="G845" s="46">
        <f>SUM($G$821:$G$843)</f>
        <v>0</v>
      </c>
    </row>
    <row r="847" spans="1:8" ht="21" customHeight="1">
      <c r="A847" s="1" t="s">
        <v>198</v>
      </c>
    </row>
    <row r="849" spans="1:11">
      <c r="B849" s="15" t="s">
        <v>289</v>
      </c>
      <c r="C849" s="15" t="s">
        <v>290</v>
      </c>
      <c r="D849" s="15" t="s">
        <v>291</v>
      </c>
      <c r="E849" s="15" t="s">
        <v>292</v>
      </c>
      <c r="F849" s="15" t="s">
        <v>294</v>
      </c>
      <c r="G849" s="15" t="s">
        <v>1648</v>
      </c>
      <c r="H849" s="15" t="s">
        <v>1649</v>
      </c>
    </row>
    <row r="850" spans="1:11">
      <c r="A850" s="4" t="s">
        <v>198</v>
      </c>
      <c r="B850" s="44">
        <f>'Loads'!B$225</f>
        <v>0</v>
      </c>
      <c r="C850" s="44">
        <f>'Loads'!C$225</f>
        <v>0</v>
      </c>
      <c r="D850" s="44">
        <f>'Loads'!D$225</f>
        <v>0</v>
      </c>
      <c r="E850" s="44">
        <f>'Loads'!E$225</f>
        <v>0</v>
      </c>
      <c r="F850" s="44">
        <f>'Loads'!G$225</f>
        <v>0</v>
      </c>
      <c r="G850" s="44">
        <f>'Multi'!B$145</f>
        <v>0</v>
      </c>
      <c r="H850" s="38">
        <f>IF(E850,G850/E850,"")</f>
        <v>0</v>
      </c>
      <c r="I850" s="17"/>
    </row>
    <row r="852" spans="1:11">
      <c r="B852" s="15" t="s">
        <v>1481</v>
      </c>
      <c r="C852" s="15" t="s">
        <v>1482</v>
      </c>
      <c r="D852" s="15" t="s">
        <v>1483</v>
      </c>
      <c r="E852" s="15" t="s">
        <v>1484</v>
      </c>
      <c r="F852" s="15" t="s">
        <v>1096</v>
      </c>
      <c r="G852" s="15" t="s">
        <v>1668</v>
      </c>
      <c r="H852" s="15" t="s">
        <v>1650</v>
      </c>
      <c r="I852" s="15" t="s">
        <v>1620</v>
      </c>
      <c r="J852" s="15" t="s">
        <v>1651</v>
      </c>
    </row>
    <row r="853" spans="1:11">
      <c r="A853" s="4" t="s">
        <v>453</v>
      </c>
      <c r="B853" s="39">
        <f>'Yard'!$C$82</f>
        <v>0</v>
      </c>
      <c r="C853" s="39">
        <f>'Yard'!$C$107</f>
        <v>0</v>
      </c>
      <c r="D853" s="39">
        <f>'Yard'!$C$127</f>
        <v>0</v>
      </c>
      <c r="E853" s="10"/>
      <c r="F853" s="39">
        <f>'Reactive'!$C$82</f>
        <v>0</v>
      </c>
      <c r="G853" s="38">
        <f>IF(G$850&lt;&gt;0,(($B853*B$850+$C853*C$850+$D853*D$850+$F853*F$850))/G$850,0)</f>
        <v>0</v>
      </c>
      <c r="H853" s="21">
        <f>0.01*'Input'!$F$58*(E853*$E$850)+10*(B853*$B$850+C853*$C$850+D853*$D$850+F853*$F$850)</f>
        <v>0</v>
      </c>
      <c r="I853" s="38">
        <f>IF($G$850&lt;&gt;0,0.1*H853/$G$850,"")</f>
        <v>0</v>
      </c>
      <c r="J853" s="46">
        <f>IF($E$850&lt;&gt;0,H853/$E$850,"")</f>
        <v>0</v>
      </c>
      <c r="K853" s="17"/>
    </row>
    <row r="854" spans="1:11">
      <c r="A854" s="4" t="s">
        <v>454</v>
      </c>
      <c r="B854" s="39">
        <f>'Yard'!$D$82</f>
        <v>0</v>
      </c>
      <c r="C854" s="39">
        <f>'Yard'!$D$107</f>
        <v>0</v>
      </c>
      <c r="D854" s="39">
        <f>'Yard'!$D$127</f>
        <v>0</v>
      </c>
      <c r="E854" s="10"/>
      <c r="F854" s="39">
        <f>'Reactive'!$D$82</f>
        <v>0</v>
      </c>
      <c r="G854" s="38">
        <f>IF(G$850&lt;&gt;0,(($B854*B$850+$C854*C$850+$D854*D$850+$F854*F$850))/G$850,0)</f>
        <v>0</v>
      </c>
      <c r="H854" s="21">
        <f>0.01*'Input'!$F$58*(E854*$E$850)+10*(B854*$B$850+C854*$C$850+D854*$D$850+F854*$F$850)</f>
        <v>0</v>
      </c>
      <c r="I854" s="38">
        <f>IF($G$850&lt;&gt;0,0.1*H854/$G$850,"")</f>
        <v>0</v>
      </c>
      <c r="J854" s="46">
        <f>IF($E$850&lt;&gt;0,H854/$E$850,"")</f>
        <v>0</v>
      </c>
      <c r="K854" s="17"/>
    </row>
    <row r="855" spans="1:11">
      <c r="A855" s="4" t="s">
        <v>455</v>
      </c>
      <c r="B855" s="39">
        <f>'Yard'!$E$82</f>
        <v>0</v>
      </c>
      <c r="C855" s="39">
        <f>'Yard'!$E$107</f>
        <v>0</v>
      </c>
      <c r="D855" s="39">
        <f>'Yard'!$E$127</f>
        <v>0</v>
      </c>
      <c r="E855" s="10"/>
      <c r="F855" s="39">
        <f>'Reactive'!$E$82</f>
        <v>0</v>
      </c>
      <c r="G855" s="38">
        <f>IF(G$850&lt;&gt;0,(($B855*B$850+$C855*C$850+$D855*D$850+$F855*F$850))/G$850,0)</f>
        <v>0</v>
      </c>
      <c r="H855" s="21">
        <f>0.01*'Input'!$F$58*(E855*$E$850)+10*(B855*$B$850+C855*$C$850+D855*$D$850+F855*$F$850)</f>
        <v>0</v>
      </c>
      <c r="I855" s="38">
        <f>IF($G$850&lt;&gt;0,0.1*H855/$G$850,"")</f>
        <v>0</v>
      </c>
      <c r="J855" s="46">
        <f>IF($E$850&lt;&gt;0,H855/$E$850,"")</f>
        <v>0</v>
      </c>
      <c r="K855" s="17"/>
    </row>
    <row r="856" spans="1:11">
      <c r="A856" s="4" t="s">
        <v>456</v>
      </c>
      <c r="B856" s="39">
        <f>'Yard'!$F$82</f>
        <v>0</v>
      </c>
      <c r="C856" s="39">
        <f>'Yard'!$F$107</f>
        <v>0</v>
      </c>
      <c r="D856" s="39">
        <f>'Yard'!$F$127</f>
        <v>0</v>
      </c>
      <c r="E856" s="10"/>
      <c r="F856" s="39">
        <f>'Reactive'!$F$82</f>
        <v>0</v>
      </c>
      <c r="G856" s="38">
        <f>IF(G$850&lt;&gt;0,(($B856*B$850+$C856*C$850+$D856*D$850+$F856*F$850))/G$850,0)</f>
        <v>0</v>
      </c>
      <c r="H856" s="21">
        <f>0.01*'Input'!$F$58*(E856*$E$850)+10*(B856*$B$850+C856*$C$850+D856*$D$850+F856*$F$850)</f>
        <v>0</v>
      </c>
      <c r="I856" s="38">
        <f>IF($G$850&lt;&gt;0,0.1*H856/$G$850,"")</f>
        <v>0</v>
      </c>
      <c r="J856" s="46">
        <f>IF($E$850&lt;&gt;0,H856/$E$850,"")</f>
        <v>0</v>
      </c>
      <c r="K856" s="17"/>
    </row>
    <row r="857" spans="1:11">
      <c r="A857" s="4" t="s">
        <v>457</v>
      </c>
      <c r="B857" s="39">
        <f>'Yard'!$G$82</f>
        <v>0</v>
      </c>
      <c r="C857" s="39">
        <f>'Yard'!$G$107</f>
        <v>0</v>
      </c>
      <c r="D857" s="39">
        <f>'Yard'!$G$127</f>
        <v>0</v>
      </c>
      <c r="E857" s="10"/>
      <c r="F857" s="39">
        <f>'Reactive'!$G$82</f>
        <v>0</v>
      </c>
      <c r="G857" s="38">
        <f>IF(G$850&lt;&gt;0,(($B857*B$850+$C857*C$850+$D857*D$850+$F857*F$850))/G$850,0)</f>
        <v>0</v>
      </c>
      <c r="H857" s="21">
        <f>0.01*'Input'!$F$58*(E857*$E$850)+10*(B857*$B$850+C857*$C$850+D857*$D$850+F857*$F$850)</f>
        <v>0</v>
      </c>
      <c r="I857" s="38">
        <f>IF($G$850&lt;&gt;0,0.1*H857/$G$850,"")</f>
        <v>0</v>
      </c>
      <c r="J857" s="46">
        <f>IF($E$850&lt;&gt;0,H857/$E$850,"")</f>
        <v>0</v>
      </c>
      <c r="K857" s="17"/>
    </row>
    <row r="858" spans="1:11">
      <c r="A858" s="4" t="s">
        <v>458</v>
      </c>
      <c r="B858" s="39">
        <f>'Yard'!$H$82</f>
        <v>0</v>
      </c>
      <c r="C858" s="39">
        <f>'Yard'!$H$107</f>
        <v>0</v>
      </c>
      <c r="D858" s="39">
        <f>'Yard'!$H$127</f>
        <v>0</v>
      </c>
      <c r="E858" s="10"/>
      <c r="F858" s="39">
        <f>'Reactive'!$H$82</f>
        <v>0</v>
      </c>
      <c r="G858" s="38">
        <f>IF(G$850&lt;&gt;0,(($B858*B$850+$C858*C$850+$D858*D$850+$F858*F$850))/G$850,0)</f>
        <v>0</v>
      </c>
      <c r="H858" s="21">
        <f>0.01*'Input'!$F$58*(E858*$E$850)+10*(B858*$B$850+C858*$C$850+D858*$D$850+F858*$F$850)</f>
        <v>0</v>
      </c>
      <c r="I858" s="38">
        <f>IF($G$850&lt;&gt;0,0.1*H858/$G$850,"")</f>
        <v>0</v>
      </c>
      <c r="J858" s="46">
        <f>IF($E$850&lt;&gt;0,H858/$E$850,"")</f>
        <v>0</v>
      </c>
      <c r="K858" s="17"/>
    </row>
    <row r="859" spans="1:11">
      <c r="A859" s="4" t="s">
        <v>459</v>
      </c>
      <c r="B859" s="39">
        <f>'Yard'!$I$82</f>
        <v>0</v>
      </c>
      <c r="C859" s="39">
        <f>'Yard'!$I$107</f>
        <v>0</v>
      </c>
      <c r="D859" s="39">
        <f>'Yard'!$I$127</f>
        <v>0</v>
      </c>
      <c r="E859" s="10"/>
      <c r="F859" s="39">
        <f>'Reactive'!$I$82</f>
        <v>0</v>
      </c>
      <c r="G859" s="38">
        <f>IF(G$850&lt;&gt;0,(($B859*B$850+$C859*C$850+$D859*D$850+$F859*F$850))/G$850,0)</f>
        <v>0</v>
      </c>
      <c r="H859" s="21">
        <f>0.01*'Input'!$F$58*(E859*$E$850)+10*(B859*$B$850+C859*$C$850+D859*$D$850+F859*$F$850)</f>
        <v>0</v>
      </c>
      <c r="I859" s="38">
        <f>IF($G$850&lt;&gt;0,0.1*H859/$G$850,"")</f>
        <v>0</v>
      </c>
      <c r="J859" s="46">
        <f>IF($E$850&lt;&gt;0,H859/$E$850,"")</f>
        <v>0</v>
      </c>
      <c r="K859" s="17"/>
    </row>
    <row r="860" spans="1:11">
      <c r="A860" s="4" t="s">
        <v>460</v>
      </c>
      <c r="B860" s="39">
        <f>'Yard'!$J$82</f>
        <v>0</v>
      </c>
      <c r="C860" s="39">
        <f>'Yard'!$J$107</f>
        <v>0</v>
      </c>
      <c r="D860" s="39">
        <f>'Yard'!$J$127</f>
        <v>0</v>
      </c>
      <c r="E860" s="10"/>
      <c r="F860" s="39">
        <f>'Reactive'!$J$82</f>
        <v>0</v>
      </c>
      <c r="G860" s="38">
        <f>IF(G$850&lt;&gt;0,(($B860*B$850+$C860*C$850+$D860*D$850+$F860*F$850))/G$850,0)</f>
        <v>0</v>
      </c>
      <c r="H860" s="21">
        <f>0.01*'Input'!$F$58*(E860*$E$850)+10*(B860*$B$850+C860*$C$850+D860*$D$850+F860*$F$850)</f>
        <v>0</v>
      </c>
      <c r="I860" s="38">
        <f>IF($G$850&lt;&gt;0,0.1*H860/$G$850,"")</f>
        <v>0</v>
      </c>
      <c r="J860" s="46">
        <f>IF($E$850&lt;&gt;0,H860/$E$850,"")</f>
        <v>0</v>
      </c>
      <c r="K860" s="17"/>
    </row>
    <row r="861" spans="1:11">
      <c r="A861" s="4" t="s">
        <v>1652</v>
      </c>
      <c r="B861" s="10"/>
      <c r="C861" s="10"/>
      <c r="D861" s="10"/>
      <c r="E861" s="48">
        <f>'SM'!$B$132</f>
        <v>0</v>
      </c>
      <c r="F861" s="10"/>
      <c r="G861" s="38">
        <f>IF(G$850&lt;&gt;0,(($B861*B$850+$C861*C$850+$D861*D$850+$F861*F$850))/G$850,0)</f>
        <v>0</v>
      </c>
      <c r="H861" s="21">
        <f>0.01*'Input'!$F$58*(E861*$E$850)+10*(B861*$B$850+C861*$C$850+D861*$D$850+F861*$F$850)</f>
        <v>0</v>
      </c>
      <c r="I861" s="38">
        <f>IF($G$850&lt;&gt;0,0.1*H861/$G$850,"")</f>
        <v>0</v>
      </c>
      <c r="J861" s="46">
        <f>IF($E$850&lt;&gt;0,H861/$E$850,"")</f>
        <v>0</v>
      </c>
      <c r="K861" s="17"/>
    </row>
    <row r="862" spans="1:11">
      <c r="A862" s="4" t="s">
        <v>1653</v>
      </c>
      <c r="B862" s="10"/>
      <c r="C862" s="10"/>
      <c r="D862" s="10"/>
      <c r="E862" s="48">
        <f>'SM'!$C$132</f>
        <v>0</v>
      </c>
      <c r="F862" s="10"/>
      <c r="G862" s="38">
        <f>IF(G$850&lt;&gt;0,(($B862*B$850+$C862*C$850+$D862*D$850+$F862*F$850))/G$850,0)</f>
        <v>0</v>
      </c>
      <c r="H862" s="21">
        <f>0.01*'Input'!$F$58*(E862*$E$850)+10*(B862*$B$850+C862*$C$850+D862*$D$850+F862*$F$850)</f>
        <v>0</v>
      </c>
      <c r="I862" s="38">
        <f>IF($G$850&lt;&gt;0,0.1*H862/$G$850,"")</f>
        <v>0</v>
      </c>
      <c r="J862" s="46">
        <f>IF($E$850&lt;&gt;0,H862/$E$850,"")</f>
        <v>0</v>
      </c>
      <c r="K862" s="17"/>
    </row>
    <row r="863" spans="1:11">
      <c r="A863" s="4" t="s">
        <v>1654</v>
      </c>
      <c r="B863" s="39">
        <f>'Yard'!$K$82</f>
        <v>0</v>
      </c>
      <c r="C863" s="39">
        <f>'Yard'!$K$107</f>
        <v>0</v>
      </c>
      <c r="D863" s="39">
        <f>'Yard'!$K$127</f>
        <v>0</v>
      </c>
      <c r="E863" s="10"/>
      <c r="F863" s="39">
        <f>'Reactive'!$K$82</f>
        <v>0</v>
      </c>
      <c r="G863" s="38">
        <f>IF(G$850&lt;&gt;0,(($B863*B$850+$C863*C$850+$D863*D$850+$F863*F$850))/G$850,0)</f>
        <v>0</v>
      </c>
      <c r="H863" s="21">
        <f>0.01*'Input'!$F$58*(E863*$E$850)+10*(B863*$B$850+C863*$C$850+D863*$D$850+F863*$F$850)</f>
        <v>0</v>
      </c>
      <c r="I863" s="38">
        <f>IF($G$850&lt;&gt;0,0.1*H863/$G$850,"")</f>
        <v>0</v>
      </c>
      <c r="J863" s="46">
        <f>IF($E$850&lt;&gt;0,H863/$E$850,"")</f>
        <v>0</v>
      </c>
      <c r="K863" s="17"/>
    </row>
    <row r="864" spans="1:11">
      <c r="A864" s="4" t="s">
        <v>1655</v>
      </c>
      <c r="B864" s="39">
        <f>'Yard'!$L$82</f>
        <v>0</v>
      </c>
      <c r="C864" s="39">
        <f>'Yard'!$L$107</f>
        <v>0</v>
      </c>
      <c r="D864" s="39">
        <f>'Yard'!$L$127</f>
        <v>0</v>
      </c>
      <c r="E864" s="10"/>
      <c r="F864" s="39">
        <f>'Reactive'!$L$82</f>
        <v>0</v>
      </c>
      <c r="G864" s="38">
        <f>IF(G$850&lt;&gt;0,(($B864*B$850+$C864*C$850+$D864*D$850+$F864*F$850))/G$850,0)</f>
        <v>0</v>
      </c>
      <c r="H864" s="21">
        <f>0.01*'Input'!$F$58*(E864*$E$850)+10*(B864*$B$850+C864*$C$850+D864*$D$850+F864*$F$850)</f>
        <v>0</v>
      </c>
      <c r="I864" s="38">
        <f>IF($G$850&lt;&gt;0,0.1*H864/$G$850,"")</f>
        <v>0</v>
      </c>
      <c r="J864" s="46">
        <f>IF($E$850&lt;&gt;0,H864/$E$850,"")</f>
        <v>0</v>
      </c>
      <c r="K864" s="17"/>
    </row>
    <row r="865" spans="1:11">
      <c r="A865" s="4" t="s">
        <v>1656</v>
      </c>
      <c r="B865" s="39">
        <f>'Yard'!$M$82</f>
        <v>0</v>
      </c>
      <c r="C865" s="39">
        <f>'Yard'!$M$107</f>
        <v>0</v>
      </c>
      <c r="D865" s="39">
        <f>'Yard'!$M$127</f>
        <v>0</v>
      </c>
      <c r="E865" s="10"/>
      <c r="F865" s="39">
        <f>'Reactive'!$M$82</f>
        <v>0</v>
      </c>
      <c r="G865" s="38">
        <f>IF(G$850&lt;&gt;0,(($B865*B$850+$C865*C$850+$D865*D$850+$F865*F$850))/G$850,0)</f>
        <v>0</v>
      </c>
      <c r="H865" s="21">
        <f>0.01*'Input'!$F$58*(E865*$E$850)+10*(B865*$B$850+C865*$C$850+D865*$D$850+F865*$F$850)</f>
        <v>0</v>
      </c>
      <c r="I865" s="38">
        <f>IF($G$850&lt;&gt;0,0.1*H865/$G$850,"")</f>
        <v>0</v>
      </c>
      <c r="J865" s="46">
        <f>IF($E$850&lt;&gt;0,H865/$E$850,"")</f>
        <v>0</v>
      </c>
      <c r="K865" s="17"/>
    </row>
    <row r="866" spans="1:11">
      <c r="A866" s="4" t="s">
        <v>1657</v>
      </c>
      <c r="B866" s="39">
        <f>'Yard'!$N$82</f>
        <v>0</v>
      </c>
      <c r="C866" s="39">
        <f>'Yard'!$N$107</f>
        <v>0</v>
      </c>
      <c r="D866" s="39">
        <f>'Yard'!$N$127</f>
        <v>0</v>
      </c>
      <c r="E866" s="10"/>
      <c r="F866" s="39">
        <f>'Reactive'!$N$82</f>
        <v>0</v>
      </c>
      <c r="G866" s="38">
        <f>IF(G$850&lt;&gt;0,(($B866*B$850+$C866*C$850+$D866*D$850+$F866*F$850))/G$850,0)</f>
        <v>0</v>
      </c>
      <c r="H866" s="21">
        <f>0.01*'Input'!$F$58*(E866*$E$850)+10*(B866*$B$850+C866*$C$850+D866*$D$850+F866*$F$850)</f>
        <v>0</v>
      </c>
      <c r="I866" s="38">
        <f>IF($G$850&lt;&gt;0,0.1*H866/$G$850,"")</f>
        <v>0</v>
      </c>
      <c r="J866" s="46">
        <f>IF($E$850&lt;&gt;0,H866/$E$850,"")</f>
        <v>0</v>
      </c>
      <c r="K866" s="17"/>
    </row>
    <row r="867" spans="1:11">
      <c r="A867" s="4" t="s">
        <v>1658</v>
      </c>
      <c r="B867" s="39">
        <f>'Yard'!$O$82</f>
        <v>0</v>
      </c>
      <c r="C867" s="39">
        <f>'Yard'!$O$107</f>
        <v>0</v>
      </c>
      <c r="D867" s="39">
        <f>'Yard'!$O$127</f>
        <v>0</v>
      </c>
      <c r="E867" s="10"/>
      <c r="F867" s="39">
        <f>'Reactive'!$O$82</f>
        <v>0</v>
      </c>
      <c r="G867" s="38">
        <f>IF(G$850&lt;&gt;0,(($B867*B$850+$C867*C$850+$D867*D$850+$F867*F$850))/G$850,0)</f>
        <v>0</v>
      </c>
      <c r="H867" s="21">
        <f>0.01*'Input'!$F$58*(E867*$E$850)+10*(B867*$B$850+C867*$C$850+D867*$D$850+F867*$F$850)</f>
        <v>0</v>
      </c>
      <c r="I867" s="38">
        <f>IF($G$850&lt;&gt;0,0.1*H867/$G$850,"")</f>
        <v>0</v>
      </c>
      <c r="J867" s="46">
        <f>IF($E$850&lt;&gt;0,H867/$E$850,"")</f>
        <v>0</v>
      </c>
      <c r="K867" s="17"/>
    </row>
    <row r="868" spans="1:11">
      <c r="A868" s="4" t="s">
        <v>1659</v>
      </c>
      <c r="B868" s="39">
        <f>'Yard'!$P$82</f>
        <v>0</v>
      </c>
      <c r="C868" s="39">
        <f>'Yard'!$P$107</f>
        <v>0</v>
      </c>
      <c r="D868" s="39">
        <f>'Yard'!$P$127</f>
        <v>0</v>
      </c>
      <c r="E868" s="10"/>
      <c r="F868" s="39">
        <f>'Reactive'!$P$82</f>
        <v>0</v>
      </c>
      <c r="G868" s="38">
        <f>IF(G$850&lt;&gt;0,(($B868*B$850+$C868*C$850+$D868*D$850+$F868*F$850))/G$850,0)</f>
        <v>0</v>
      </c>
      <c r="H868" s="21">
        <f>0.01*'Input'!$F$58*(E868*$E$850)+10*(B868*$B$850+C868*$C$850+D868*$D$850+F868*$F$850)</f>
        <v>0</v>
      </c>
      <c r="I868" s="38">
        <f>IF($G$850&lt;&gt;0,0.1*H868/$G$850,"")</f>
        <v>0</v>
      </c>
      <c r="J868" s="46">
        <f>IF($E$850&lt;&gt;0,H868/$E$850,"")</f>
        <v>0</v>
      </c>
      <c r="K868" s="17"/>
    </row>
    <row r="869" spans="1:11">
      <c r="A869" s="4" t="s">
        <v>1660</v>
      </c>
      <c r="B869" s="39">
        <f>'Yard'!$Q$82</f>
        <v>0</v>
      </c>
      <c r="C869" s="39">
        <f>'Yard'!$Q$107</f>
        <v>0</v>
      </c>
      <c r="D869" s="39">
        <f>'Yard'!$Q$127</f>
        <v>0</v>
      </c>
      <c r="E869" s="10"/>
      <c r="F869" s="39">
        <f>'Reactive'!$Q$82</f>
        <v>0</v>
      </c>
      <c r="G869" s="38">
        <f>IF(G$850&lt;&gt;0,(($B869*B$850+$C869*C$850+$D869*D$850+$F869*F$850))/G$850,0)</f>
        <v>0</v>
      </c>
      <c r="H869" s="21">
        <f>0.01*'Input'!$F$58*(E869*$E$850)+10*(B869*$B$850+C869*$C$850+D869*$D$850+F869*$F$850)</f>
        <v>0</v>
      </c>
      <c r="I869" s="38">
        <f>IF($G$850&lt;&gt;0,0.1*H869/$G$850,"")</f>
        <v>0</v>
      </c>
      <c r="J869" s="46">
        <f>IF($E$850&lt;&gt;0,H869/$E$850,"")</f>
        <v>0</v>
      </c>
      <c r="K869" s="17"/>
    </row>
    <row r="870" spans="1:11">
      <c r="A870" s="4" t="s">
        <v>1661</v>
      </c>
      <c r="B870" s="39">
        <f>'Yard'!$R$82</f>
        <v>0</v>
      </c>
      <c r="C870" s="39">
        <f>'Yard'!$R$107</f>
        <v>0</v>
      </c>
      <c r="D870" s="39">
        <f>'Yard'!$R$127</f>
        <v>0</v>
      </c>
      <c r="E870" s="10"/>
      <c r="F870" s="39">
        <f>'Reactive'!$R$82</f>
        <v>0</v>
      </c>
      <c r="G870" s="38">
        <f>IF(G$850&lt;&gt;0,(($B870*B$850+$C870*C$850+$D870*D$850+$F870*F$850))/G$850,0)</f>
        <v>0</v>
      </c>
      <c r="H870" s="21">
        <f>0.01*'Input'!$F$58*(E870*$E$850)+10*(B870*$B$850+C870*$C$850+D870*$D$850+F870*$F$850)</f>
        <v>0</v>
      </c>
      <c r="I870" s="38">
        <f>IF($G$850&lt;&gt;0,0.1*H870/$G$850,"")</f>
        <v>0</v>
      </c>
      <c r="J870" s="46">
        <f>IF($E$850&lt;&gt;0,H870/$E$850,"")</f>
        <v>0</v>
      </c>
      <c r="K870" s="17"/>
    </row>
    <row r="871" spans="1:11">
      <c r="A871" s="4" t="s">
        <v>1662</v>
      </c>
      <c r="B871" s="39">
        <f>'Yard'!$S$82</f>
        <v>0</v>
      </c>
      <c r="C871" s="39">
        <f>'Yard'!$S$107</f>
        <v>0</v>
      </c>
      <c r="D871" s="39">
        <f>'Yard'!$S$127</f>
        <v>0</v>
      </c>
      <c r="E871" s="10"/>
      <c r="F871" s="39">
        <f>'Reactive'!$S$82</f>
        <v>0</v>
      </c>
      <c r="G871" s="38">
        <f>IF(G$850&lt;&gt;0,(($B871*B$850+$C871*C$850+$D871*D$850+$F871*F$850))/G$850,0)</f>
        <v>0</v>
      </c>
      <c r="H871" s="21">
        <f>0.01*'Input'!$F$58*(E871*$E$850)+10*(B871*$B$850+C871*$C$850+D871*$D$850+F871*$F$850)</f>
        <v>0</v>
      </c>
      <c r="I871" s="38">
        <f>IF($G$850&lt;&gt;0,0.1*H871/$G$850,"")</f>
        <v>0</v>
      </c>
      <c r="J871" s="46">
        <f>IF($E$850&lt;&gt;0,H871/$E$850,"")</f>
        <v>0</v>
      </c>
      <c r="K871" s="17"/>
    </row>
    <row r="872" spans="1:11">
      <c r="A872" s="4" t="s">
        <v>1663</v>
      </c>
      <c r="B872" s="10"/>
      <c r="C872" s="10"/>
      <c r="D872" s="10"/>
      <c r="E872" s="48">
        <f>'Otex'!$B$147</f>
        <v>0</v>
      </c>
      <c r="F872" s="10"/>
      <c r="G872" s="38">
        <f>IF(G$850&lt;&gt;0,(($B872*B$850+$C872*C$850+$D872*D$850+$F872*F$850))/G$850,0)</f>
        <v>0</v>
      </c>
      <c r="H872" s="21">
        <f>0.01*'Input'!$F$58*(E872*$E$850)+10*(B872*$B$850+C872*$C$850+D872*$D$850+F872*$F$850)</f>
        <v>0</v>
      </c>
      <c r="I872" s="38">
        <f>IF($G$850&lt;&gt;0,0.1*H872/$G$850,"")</f>
        <v>0</v>
      </c>
      <c r="J872" s="46">
        <f>IF($E$850&lt;&gt;0,H872/$E$850,"")</f>
        <v>0</v>
      </c>
      <c r="K872" s="17"/>
    </row>
    <row r="873" spans="1:11">
      <c r="A873" s="4" t="s">
        <v>1664</v>
      </c>
      <c r="B873" s="10"/>
      <c r="C873" s="10"/>
      <c r="D873" s="10"/>
      <c r="E873" s="48">
        <f>'Otex'!$C$147</f>
        <v>0</v>
      </c>
      <c r="F873" s="10"/>
      <c r="G873" s="38">
        <f>IF(G$850&lt;&gt;0,(($B873*B$850+$C873*C$850+$D873*D$850+$F873*F$850))/G$850,0)</f>
        <v>0</v>
      </c>
      <c r="H873" s="21">
        <f>0.01*'Input'!$F$58*(E873*$E$850)+10*(B873*$B$850+C873*$C$850+D873*$D$850+F873*$F$850)</f>
        <v>0</v>
      </c>
      <c r="I873" s="38">
        <f>IF($G$850&lt;&gt;0,0.1*H873/$G$850,"")</f>
        <v>0</v>
      </c>
      <c r="J873" s="46">
        <f>IF($E$850&lt;&gt;0,H873/$E$850,"")</f>
        <v>0</v>
      </c>
      <c r="K873" s="17"/>
    </row>
    <row r="874" spans="1:11">
      <c r="A874" s="4" t="s">
        <v>1665</v>
      </c>
      <c r="B874" s="39">
        <f>'Scaler'!$B$442</f>
        <v>0</v>
      </c>
      <c r="C874" s="39">
        <f>'Scaler'!$C$442</f>
        <v>0</v>
      </c>
      <c r="D874" s="39">
        <f>'Scaler'!$D$442</f>
        <v>0</v>
      </c>
      <c r="E874" s="48">
        <f>'Scaler'!$E$442</f>
        <v>0</v>
      </c>
      <c r="F874" s="39">
        <f>'Scaler'!$G$442</f>
        <v>0</v>
      </c>
      <c r="G874" s="38">
        <f>IF(G$850&lt;&gt;0,(($B874*B$850+$C874*C$850+$D874*D$850+$F874*F$850))/G$850,0)</f>
        <v>0</v>
      </c>
      <c r="H874" s="21">
        <f>0.01*'Input'!$F$58*(E874*$E$850)+10*(B874*$B$850+C874*$C$850+D874*$D$850+F874*$F$850)</f>
        <v>0</v>
      </c>
      <c r="I874" s="38">
        <f>IF($G$850&lt;&gt;0,0.1*H874/$G$850,"")</f>
        <v>0</v>
      </c>
      <c r="J874" s="46">
        <f>IF($E$850&lt;&gt;0,H874/$E$850,"")</f>
        <v>0</v>
      </c>
      <c r="K874" s="17"/>
    </row>
    <row r="875" spans="1:11">
      <c r="A875" s="4" t="s">
        <v>1666</v>
      </c>
      <c r="B875" s="39">
        <f>'Adjust'!$B$98</f>
        <v>0</v>
      </c>
      <c r="C875" s="39">
        <f>'Adjust'!$C$98</f>
        <v>0</v>
      </c>
      <c r="D875" s="39">
        <f>'Adjust'!$D$98</f>
        <v>0</v>
      </c>
      <c r="E875" s="48">
        <f>'Adjust'!$E$98</f>
        <v>0</v>
      </c>
      <c r="F875" s="39">
        <f>'Adjust'!$G$98</f>
        <v>0</v>
      </c>
      <c r="G875" s="38">
        <f>IF(G$850&lt;&gt;0,(($B875*B$850+$C875*C$850+$D875*D$850+$F875*F$850))/G$850,0)</f>
        <v>0</v>
      </c>
      <c r="H875" s="21">
        <f>0.01*'Input'!$F$58*(E875*$E$850)+10*(B875*$B$850+C875*$C$850+D875*$D$850+F875*$F$850)</f>
        <v>0</v>
      </c>
      <c r="I875" s="38">
        <f>IF($G$850&lt;&gt;0,0.1*H875/$G$850,"")</f>
        <v>0</v>
      </c>
      <c r="J875" s="46">
        <f>IF($E$850&lt;&gt;0,H875/$E$850,"")</f>
        <v>0</v>
      </c>
      <c r="K875" s="17"/>
    </row>
    <row r="877" spans="1:11">
      <c r="A877" s="4" t="s">
        <v>1667</v>
      </c>
      <c r="B877" s="38">
        <f>SUM($B$853:$B$875)</f>
        <v>0</v>
      </c>
      <c r="C877" s="38">
        <f>SUM($C$853:$C$875)</f>
        <v>0</v>
      </c>
      <c r="D877" s="38">
        <f>SUM($D$853:$D$875)</f>
        <v>0</v>
      </c>
      <c r="E877" s="46">
        <f>SUM($E$853:$E$875)</f>
        <v>0</v>
      </c>
      <c r="F877" s="38">
        <f>SUM($F$853:$F$875)</f>
        <v>0</v>
      </c>
      <c r="G877" s="38">
        <f>SUM(G$853:G$875)</f>
        <v>0</v>
      </c>
      <c r="H877" s="21">
        <f>SUM($H$853:$H$875)</f>
        <v>0</v>
      </c>
      <c r="I877" s="38">
        <f>SUM($I$853:$I$875)</f>
        <v>0</v>
      </c>
      <c r="J877" s="46">
        <f>SUM($J$853:$J$875)</f>
        <v>0</v>
      </c>
    </row>
  </sheetData>
  <sheetProtection sheet="1" objects="1" scenarios="1"/>
  <hyperlinks>
    <hyperlink ref="A4" location="'M-ATW'!B35" display="Domestic Unrestricted"/>
    <hyperlink ref="A5" location="'M-ATW'!B67" display="Domestic Two Rate"/>
    <hyperlink ref="A6" location="'M-ATW'!B99" display="Domestic Off Peak (related MPAN)"/>
    <hyperlink ref="A7" location="'M-ATW'!B127" display="Small Non Domestic Unrestricted"/>
    <hyperlink ref="A8" location="'M-ATW'!B159" display="Small Non Domestic Two Rate"/>
    <hyperlink ref="A9" location="'M-ATW'!B191" display="Small Non Domestic Off Peak (related MPAN)"/>
    <hyperlink ref="A10" location="'M-ATW'!B219" display="LV Medium Non-Domestic"/>
    <hyperlink ref="A11" location="'M-ATW'!B251" display="LV Sub Medium Non-Domestic"/>
    <hyperlink ref="A12" location="'M-ATW'!B283" display="HV Medium Non-Domestic"/>
    <hyperlink ref="A13" location="'M-ATW'!B315" display="LV Network Domestic"/>
    <hyperlink ref="A14" location="'M-ATW'!B347" display="LV Network Non-Domestic Non-CT"/>
    <hyperlink ref="A15" location="'M-ATW'!B379" display="LV HH Metered"/>
    <hyperlink ref="A16" location="'M-ATW'!B411" display="LV Sub HH Metered"/>
    <hyperlink ref="A17" location="'M-ATW'!B443" display="HV HH Metered"/>
    <hyperlink ref="A18" location="'M-ATW'!B475" display="NHH UMS category A"/>
    <hyperlink ref="A19" location="'M-ATW'!B505" display="NHH UMS category B"/>
    <hyperlink ref="A20" location="'M-ATW'!B535" display="NHH UMS category C"/>
    <hyperlink ref="A21" location="'M-ATW'!B565" display="NHH UMS category D"/>
    <hyperlink ref="A22" location="'M-ATW'!B595" display="LV UMS (Pseudo HH Metered)"/>
    <hyperlink ref="A23" location="'M-ATW'!B625" display="LV Generation NHH or Aggregate HH"/>
    <hyperlink ref="A24" location="'M-ATW'!B657" display="LV Sub Generation NHH"/>
    <hyperlink ref="A25" location="'M-ATW'!B689" display="LV Generation Intermittent"/>
    <hyperlink ref="A26" location="'M-ATW'!B721" display="LV Generation Non-Intermittent"/>
    <hyperlink ref="A27" location="'M-ATW'!B753" display="LV Sub Generation Intermittent"/>
    <hyperlink ref="A28" location="'M-ATW'!B785" display="LV Sub Generation Non-Intermittent"/>
    <hyperlink ref="A29" location="'M-ATW'!B817" display="HV Generation Intermittent"/>
    <hyperlink ref="A30" location="'M-ATW'!B849" display="HV Generation Non-Intermittent"/>
  </hyperlinks>
  <pageMargins left="0.7" right="0.7" top="0.75" bottom="0.75" header="0.3" footer="0.3"/>
  <pageSetup paperSize="9" fitToHeight="0" orientation="landscape"/>
  <headerFooter>
    <oddHeader>&amp;L&amp;A&amp;C&amp;R&amp;P of &amp;N</oddHeader>
    <oddFooter>&amp;F</oddFooter>
  </headerFooter>
  <rowBreaks count="27" manualBreakCount="27">
    <brk id="31" max="16383" man="1"/>
    <brk id="63" max="16383" man="1"/>
    <brk id="95" max="16383" man="1"/>
    <brk id="123" max="16383" man="1"/>
    <brk id="155" max="16383" man="1"/>
    <brk id="187" max="16383" man="1"/>
    <brk id="215" max="16383" man="1"/>
    <brk id="247" max="16383" man="1"/>
    <brk id="279" max="16383" man="1"/>
    <brk id="311" max="16383" man="1"/>
    <brk id="343" max="16383" man="1"/>
    <brk id="375" max="16383" man="1"/>
    <brk id="407" max="16383" man="1"/>
    <brk id="439" max="16383" man="1"/>
    <brk id="471" max="16383" man="1"/>
    <brk id="501" max="16383" man="1"/>
    <brk id="531" max="16383" man="1"/>
    <brk id="561" max="16383" man="1"/>
    <brk id="591" max="16383" man="1"/>
    <brk id="621" max="16383" man="1"/>
    <brk id="653" max="16383" man="1"/>
    <brk id="685" max="16383" man="1"/>
    <brk id="717" max="16383" man="1"/>
    <brk id="749" max="16383" man="1"/>
    <brk id="781" max="16383" man="1"/>
    <brk id="813" max="16383" man="1"/>
    <brk id="845" max="16383" man="1"/>
  </rowBreaks>
</worksheet>
</file>

<file path=xl/worksheets/sheet23.xml><?xml version="1.0" encoding="utf-8"?>
<worksheet xmlns="http://schemas.openxmlformats.org/spreadsheetml/2006/main" xmlns:r="http://schemas.openxmlformats.org/officeDocument/2006/relationships">
  <sheetPr>
    <pageSetUpPr fitToPage="1"/>
  </sheetPr>
  <dimension ref="A1:Z40"/>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0.7109375" customWidth="1"/>
  </cols>
  <sheetData>
    <row r="1" spans="1:26" ht="21" customHeight="1">
      <c r="A1" s="1">
        <f>"Revenue matrix for "&amp;'Input'!B7&amp;" in "&amp;'Input'!C7&amp;" ("&amp;'Input'!D7&amp;")"</f>
        <v>0</v>
      </c>
    </row>
    <row r="2" spans="1:26">
      <c r="A2" s="2" t="s">
        <v>1567</v>
      </c>
    </row>
    <row r="4" spans="1:26" ht="21" customHeight="1">
      <c r="A4" s="1" t="s">
        <v>1671</v>
      </c>
    </row>
    <row r="6" spans="1:26">
      <c r="B6" s="36" t="s">
        <v>1672</v>
      </c>
      <c r="C6" s="36"/>
      <c r="D6" s="36"/>
      <c r="E6" s="36"/>
      <c r="F6" s="36"/>
      <c r="G6" s="36"/>
      <c r="H6" s="36"/>
      <c r="I6" s="36"/>
      <c r="J6" s="36"/>
      <c r="K6" s="36"/>
      <c r="L6" s="36"/>
      <c r="M6" s="36"/>
      <c r="N6" s="36"/>
      <c r="O6" s="36"/>
      <c r="P6" s="36"/>
      <c r="Q6" s="36"/>
      <c r="R6" s="36"/>
      <c r="S6" s="36"/>
      <c r="T6" s="36"/>
      <c r="U6" s="36"/>
      <c r="V6" s="36"/>
      <c r="W6" s="36"/>
      <c r="X6" s="36"/>
    </row>
    <row r="7" spans="1:26">
      <c r="B7" s="15" t="s">
        <v>308</v>
      </c>
      <c r="C7" s="15" t="s">
        <v>309</v>
      </c>
      <c r="D7" s="15" t="s">
        <v>310</v>
      </c>
      <c r="E7" s="15" t="s">
        <v>311</v>
      </c>
      <c r="F7" s="15" t="s">
        <v>312</v>
      </c>
      <c r="G7" s="15" t="s">
        <v>313</v>
      </c>
      <c r="H7" s="15" t="s">
        <v>314</v>
      </c>
      <c r="I7" s="15" t="s">
        <v>315</v>
      </c>
      <c r="J7" s="15" t="s">
        <v>465</v>
      </c>
      <c r="K7" s="15" t="s">
        <v>477</v>
      </c>
      <c r="L7" s="15" t="s">
        <v>296</v>
      </c>
      <c r="M7" s="15" t="s">
        <v>874</v>
      </c>
      <c r="N7" s="15" t="s">
        <v>875</v>
      </c>
      <c r="O7" s="15" t="s">
        <v>876</v>
      </c>
      <c r="P7" s="15" t="s">
        <v>877</v>
      </c>
      <c r="Q7" s="15" t="s">
        <v>878</v>
      </c>
      <c r="R7" s="15" t="s">
        <v>879</v>
      </c>
      <c r="S7" s="15" t="s">
        <v>880</v>
      </c>
      <c r="T7" s="15" t="s">
        <v>881</v>
      </c>
      <c r="U7" s="15" t="s">
        <v>882</v>
      </c>
      <c r="V7" s="15" t="s">
        <v>883</v>
      </c>
      <c r="W7" s="15" t="s">
        <v>1665</v>
      </c>
      <c r="X7" s="15" t="s">
        <v>1666</v>
      </c>
      <c r="Y7" s="15" t="s">
        <v>1673</v>
      </c>
    </row>
    <row r="8" spans="1:26">
      <c r="A8" s="4" t="s">
        <v>174</v>
      </c>
      <c r="B8" s="44">
        <f>'M-ATW'!$D$39</f>
        <v>0</v>
      </c>
      <c r="C8" s="44">
        <f>'M-ATW'!$D$40</f>
        <v>0</v>
      </c>
      <c r="D8" s="44">
        <f>'M-ATW'!$D$41</f>
        <v>0</v>
      </c>
      <c r="E8" s="44">
        <f>'M-ATW'!$D$42</f>
        <v>0</v>
      </c>
      <c r="F8" s="44">
        <f>'M-ATW'!$D$43</f>
        <v>0</v>
      </c>
      <c r="G8" s="44">
        <f>'M-ATW'!$D$44</f>
        <v>0</v>
      </c>
      <c r="H8" s="44">
        <f>'M-ATW'!$D$45</f>
        <v>0</v>
      </c>
      <c r="I8" s="44">
        <f>'M-ATW'!$D$46</f>
        <v>0</v>
      </c>
      <c r="J8" s="44">
        <f>'M-ATW'!$D$47</f>
        <v>0</v>
      </c>
      <c r="K8" s="44">
        <f>'M-ATW'!$D$48</f>
        <v>0</v>
      </c>
      <c r="L8" s="44">
        <f>'M-ATW'!$D$49</f>
        <v>0</v>
      </c>
      <c r="M8" s="44">
        <f>'M-ATW'!$D$50</f>
        <v>0</v>
      </c>
      <c r="N8" s="44">
        <f>'M-ATW'!$D$51</f>
        <v>0</v>
      </c>
      <c r="O8" s="44">
        <f>'M-ATW'!$D$52</f>
        <v>0</v>
      </c>
      <c r="P8" s="44">
        <f>'M-ATW'!$D$53</f>
        <v>0</v>
      </c>
      <c r="Q8" s="44">
        <f>'M-ATW'!$D$54</f>
        <v>0</v>
      </c>
      <c r="R8" s="44">
        <f>'M-ATW'!$D$55</f>
        <v>0</v>
      </c>
      <c r="S8" s="44">
        <f>'M-ATW'!$D$56</f>
        <v>0</v>
      </c>
      <c r="T8" s="44">
        <f>'M-ATW'!$D$57</f>
        <v>0</v>
      </c>
      <c r="U8" s="44">
        <f>'M-ATW'!$D$58</f>
        <v>0</v>
      </c>
      <c r="V8" s="44">
        <f>'M-ATW'!$D$59</f>
        <v>0</v>
      </c>
      <c r="W8" s="44">
        <f>'M-ATW'!$D$60</f>
        <v>0</v>
      </c>
      <c r="X8" s="44">
        <f>'M-ATW'!$D$61</f>
        <v>0</v>
      </c>
      <c r="Y8" s="21">
        <f>SUM($B8:$X8)</f>
        <v>0</v>
      </c>
      <c r="Z8" s="17"/>
    </row>
    <row r="9" spans="1:26">
      <c r="A9" s="4" t="s">
        <v>175</v>
      </c>
      <c r="B9" s="44">
        <f>'M-ATW'!$F$71</f>
        <v>0</v>
      </c>
      <c r="C9" s="44">
        <f>'M-ATW'!$F$72</f>
        <v>0</v>
      </c>
      <c r="D9" s="44">
        <f>'M-ATW'!$F$73</f>
        <v>0</v>
      </c>
      <c r="E9" s="44">
        <f>'M-ATW'!$F$74</f>
        <v>0</v>
      </c>
      <c r="F9" s="44">
        <f>'M-ATW'!$F$75</f>
        <v>0</v>
      </c>
      <c r="G9" s="44">
        <f>'M-ATW'!$F$76</f>
        <v>0</v>
      </c>
      <c r="H9" s="44">
        <f>'M-ATW'!$F$77</f>
        <v>0</v>
      </c>
      <c r="I9" s="44">
        <f>'M-ATW'!$F$78</f>
        <v>0</v>
      </c>
      <c r="J9" s="44">
        <f>'M-ATW'!$F$79</f>
        <v>0</v>
      </c>
      <c r="K9" s="44">
        <f>'M-ATW'!$F$80</f>
        <v>0</v>
      </c>
      <c r="L9" s="44">
        <f>'M-ATW'!$F$81</f>
        <v>0</v>
      </c>
      <c r="M9" s="44">
        <f>'M-ATW'!$F$82</f>
        <v>0</v>
      </c>
      <c r="N9" s="44">
        <f>'M-ATW'!$F$83</f>
        <v>0</v>
      </c>
      <c r="O9" s="44">
        <f>'M-ATW'!$F$84</f>
        <v>0</v>
      </c>
      <c r="P9" s="44">
        <f>'M-ATW'!$F$85</f>
        <v>0</v>
      </c>
      <c r="Q9" s="44">
        <f>'M-ATW'!$F$86</f>
        <v>0</v>
      </c>
      <c r="R9" s="44">
        <f>'M-ATW'!$F$87</f>
        <v>0</v>
      </c>
      <c r="S9" s="44">
        <f>'M-ATW'!$F$88</f>
        <v>0</v>
      </c>
      <c r="T9" s="44">
        <f>'M-ATW'!$F$89</f>
        <v>0</v>
      </c>
      <c r="U9" s="44">
        <f>'M-ATW'!$F$90</f>
        <v>0</v>
      </c>
      <c r="V9" s="44">
        <f>'M-ATW'!$F$91</f>
        <v>0</v>
      </c>
      <c r="W9" s="44">
        <f>'M-ATW'!$F$92</f>
        <v>0</v>
      </c>
      <c r="X9" s="44">
        <f>'M-ATW'!$F$93</f>
        <v>0</v>
      </c>
      <c r="Y9" s="21">
        <f>SUM($B9:$X9)</f>
        <v>0</v>
      </c>
      <c r="Z9" s="17"/>
    </row>
    <row r="10" spans="1:26">
      <c r="A10" s="4" t="s">
        <v>211</v>
      </c>
      <c r="B10" s="44">
        <f>'M-ATW'!$C$103</f>
        <v>0</v>
      </c>
      <c r="C10" s="44">
        <f>'M-ATW'!$C$104</f>
        <v>0</v>
      </c>
      <c r="D10" s="44">
        <f>'M-ATW'!$C$105</f>
        <v>0</v>
      </c>
      <c r="E10" s="44">
        <f>'M-ATW'!$C$106</f>
        <v>0</v>
      </c>
      <c r="F10" s="44">
        <f>'M-ATW'!$C$107</f>
        <v>0</v>
      </c>
      <c r="G10" s="44">
        <f>'M-ATW'!$C$108</f>
        <v>0</v>
      </c>
      <c r="H10" s="44">
        <f>'M-ATW'!$C$109</f>
        <v>0</v>
      </c>
      <c r="I10" s="44">
        <f>'M-ATW'!$C$110</f>
        <v>0</v>
      </c>
      <c r="J10" s="10"/>
      <c r="K10" s="10"/>
      <c r="L10" s="44">
        <f>'M-ATW'!$C$111</f>
        <v>0</v>
      </c>
      <c r="M10" s="44">
        <f>'M-ATW'!$C$112</f>
        <v>0</v>
      </c>
      <c r="N10" s="44">
        <f>'M-ATW'!$C$113</f>
        <v>0</v>
      </c>
      <c r="O10" s="44">
        <f>'M-ATW'!$C$114</f>
        <v>0</v>
      </c>
      <c r="P10" s="44">
        <f>'M-ATW'!$C$115</f>
        <v>0</v>
      </c>
      <c r="Q10" s="44">
        <f>'M-ATW'!$C$116</f>
        <v>0</v>
      </c>
      <c r="R10" s="44">
        <f>'M-ATW'!$C$117</f>
        <v>0</v>
      </c>
      <c r="S10" s="44">
        <f>'M-ATW'!$C$118</f>
        <v>0</v>
      </c>
      <c r="T10" s="44">
        <f>'M-ATW'!$C$119</f>
        <v>0</v>
      </c>
      <c r="U10" s="10"/>
      <c r="V10" s="10"/>
      <c r="W10" s="44">
        <f>'M-ATW'!$C$120</f>
        <v>0</v>
      </c>
      <c r="X10" s="44">
        <f>'M-ATW'!$C$121</f>
        <v>0</v>
      </c>
      <c r="Y10" s="21">
        <f>SUM($B10:$X10)</f>
        <v>0</v>
      </c>
      <c r="Z10" s="17"/>
    </row>
    <row r="11" spans="1:26">
      <c r="A11" s="4" t="s">
        <v>176</v>
      </c>
      <c r="B11" s="44">
        <f>'M-ATW'!$D$131</f>
        <v>0</v>
      </c>
      <c r="C11" s="44">
        <f>'M-ATW'!$D$132</f>
        <v>0</v>
      </c>
      <c r="D11" s="44">
        <f>'M-ATW'!$D$133</f>
        <v>0</v>
      </c>
      <c r="E11" s="44">
        <f>'M-ATW'!$D$134</f>
        <v>0</v>
      </c>
      <c r="F11" s="44">
        <f>'M-ATW'!$D$135</f>
        <v>0</v>
      </c>
      <c r="G11" s="44">
        <f>'M-ATW'!$D$136</f>
        <v>0</v>
      </c>
      <c r="H11" s="44">
        <f>'M-ATW'!$D$137</f>
        <v>0</v>
      </c>
      <c r="I11" s="44">
        <f>'M-ATW'!$D$138</f>
        <v>0</v>
      </c>
      <c r="J11" s="44">
        <f>'M-ATW'!$D$139</f>
        <v>0</v>
      </c>
      <c r="K11" s="44">
        <f>'M-ATW'!$D$140</f>
        <v>0</v>
      </c>
      <c r="L11" s="44">
        <f>'M-ATW'!$D$141</f>
        <v>0</v>
      </c>
      <c r="M11" s="44">
        <f>'M-ATW'!$D$142</f>
        <v>0</v>
      </c>
      <c r="N11" s="44">
        <f>'M-ATW'!$D$143</f>
        <v>0</v>
      </c>
      <c r="O11" s="44">
        <f>'M-ATW'!$D$144</f>
        <v>0</v>
      </c>
      <c r="P11" s="44">
        <f>'M-ATW'!$D$145</f>
        <v>0</v>
      </c>
      <c r="Q11" s="44">
        <f>'M-ATW'!$D$146</f>
        <v>0</v>
      </c>
      <c r="R11" s="44">
        <f>'M-ATW'!$D$147</f>
        <v>0</v>
      </c>
      <c r="S11" s="44">
        <f>'M-ATW'!$D$148</f>
        <v>0</v>
      </c>
      <c r="T11" s="44">
        <f>'M-ATW'!$D$149</f>
        <v>0</v>
      </c>
      <c r="U11" s="44">
        <f>'M-ATW'!$D$150</f>
        <v>0</v>
      </c>
      <c r="V11" s="44">
        <f>'M-ATW'!$D$151</f>
        <v>0</v>
      </c>
      <c r="W11" s="44">
        <f>'M-ATW'!$D$152</f>
        <v>0</v>
      </c>
      <c r="X11" s="44">
        <f>'M-ATW'!$D$153</f>
        <v>0</v>
      </c>
      <c r="Y11" s="21">
        <f>SUM($B11:$X11)</f>
        <v>0</v>
      </c>
      <c r="Z11" s="17"/>
    </row>
    <row r="12" spans="1:26">
      <c r="A12" s="4" t="s">
        <v>177</v>
      </c>
      <c r="B12" s="44">
        <f>'M-ATW'!$F$163</f>
        <v>0</v>
      </c>
      <c r="C12" s="44">
        <f>'M-ATW'!$F$164</f>
        <v>0</v>
      </c>
      <c r="D12" s="44">
        <f>'M-ATW'!$F$165</f>
        <v>0</v>
      </c>
      <c r="E12" s="44">
        <f>'M-ATW'!$F$166</f>
        <v>0</v>
      </c>
      <c r="F12" s="44">
        <f>'M-ATW'!$F$167</f>
        <v>0</v>
      </c>
      <c r="G12" s="44">
        <f>'M-ATW'!$F$168</f>
        <v>0</v>
      </c>
      <c r="H12" s="44">
        <f>'M-ATW'!$F$169</f>
        <v>0</v>
      </c>
      <c r="I12" s="44">
        <f>'M-ATW'!$F$170</f>
        <v>0</v>
      </c>
      <c r="J12" s="44">
        <f>'M-ATW'!$F$171</f>
        <v>0</v>
      </c>
      <c r="K12" s="44">
        <f>'M-ATW'!$F$172</f>
        <v>0</v>
      </c>
      <c r="L12" s="44">
        <f>'M-ATW'!$F$173</f>
        <v>0</v>
      </c>
      <c r="M12" s="44">
        <f>'M-ATW'!$F$174</f>
        <v>0</v>
      </c>
      <c r="N12" s="44">
        <f>'M-ATW'!$F$175</f>
        <v>0</v>
      </c>
      <c r="O12" s="44">
        <f>'M-ATW'!$F$176</f>
        <v>0</v>
      </c>
      <c r="P12" s="44">
        <f>'M-ATW'!$F$177</f>
        <v>0</v>
      </c>
      <c r="Q12" s="44">
        <f>'M-ATW'!$F$178</f>
        <v>0</v>
      </c>
      <c r="R12" s="44">
        <f>'M-ATW'!$F$179</f>
        <v>0</v>
      </c>
      <c r="S12" s="44">
        <f>'M-ATW'!$F$180</f>
        <v>0</v>
      </c>
      <c r="T12" s="44">
        <f>'M-ATW'!$F$181</f>
        <v>0</v>
      </c>
      <c r="U12" s="44">
        <f>'M-ATW'!$F$182</f>
        <v>0</v>
      </c>
      <c r="V12" s="44">
        <f>'M-ATW'!$F$183</f>
        <v>0</v>
      </c>
      <c r="W12" s="44">
        <f>'M-ATW'!$F$184</f>
        <v>0</v>
      </c>
      <c r="X12" s="44">
        <f>'M-ATW'!$F$185</f>
        <v>0</v>
      </c>
      <c r="Y12" s="21">
        <f>SUM($B12:$X12)</f>
        <v>0</v>
      </c>
      <c r="Z12" s="17"/>
    </row>
    <row r="13" spans="1:26">
      <c r="A13" s="4" t="s">
        <v>221</v>
      </c>
      <c r="B13" s="44">
        <f>'M-ATW'!$C$195</f>
        <v>0</v>
      </c>
      <c r="C13" s="44">
        <f>'M-ATW'!$C$196</f>
        <v>0</v>
      </c>
      <c r="D13" s="44">
        <f>'M-ATW'!$C$197</f>
        <v>0</v>
      </c>
      <c r="E13" s="44">
        <f>'M-ATW'!$C$198</f>
        <v>0</v>
      </c>
      <c r="F13" s="44">
        <f>'M-ATW'!$C$199</f>
        <v>0</v>
      </c>
      <c r="G13" s="44">
        <f>'M-ATW'!$C$200</f>
        <v>0</v>
      </c>
      <c r="H13" s="44">
        <f>'M-ATW'!$C$201</f>
        <v>0</v>
      </c>
      <c r="I13" s="44">
        <f>'M-ATW'!$C$202</f>
        <v>0</v>
      </c>
      <c r="J13" s="10"/>
      <c r="K13" s="10"/>
      <c r="L13" s="44">
        <f>'M-ATW'!$C$203</f>
        <v>0</v>
      </c>
      <c r="M13" s="44">
        <f>'M-ATW'!$C$204</f>
        <v>0</v>
      </c>
      <c r="N13" s="44">
        <f>'M-ATW'!$C$205</f>
        <v>0</v>
      </c>
      <c r="O13" s="44">
        <f>'M-ATW'!$C$206</f>
        <v>0</v>
      </c>
      <c r="P13" s="44">
        <f>'M-ATW'!$C$207</f>
        <v>0</v>
      </c>
      <c r="Q13" s="44">
        <f>'M-ATW'!$C$208</f>
        <v>0</v>
      </c>
      <c r="R13" s="44">
        <f>'M-ATW'!$C$209</f>
        <v>0</v>
      </c>
      <c r="S13" s="44">
        <f>'M-ATW'!$C$210</f>
        <v>0</v>
      </c>
      <c r="T13" s="44">
        <f>'M-ATW'!$C$211</f>
        <v>0</v>
      </c>
      <c r="U13" s="10"/>
      <c r="V13" s="10"/>
      <c r="W13" s="44">
        <f>'M-ATW'!$C$212</f>
        <v>0</v>
      </c>
      <c r="X13" s="44">
        <f>'M-ATW'!$C$213</f>
        <v>0</v>
      </c>
      <c r="Y13" s="21">
        <f>SUM($B13:$X13)</f>
        <v>0</v>
      </c>
      <c r="Z13" s="17"/>
    </row>
    <row r="14" spans="1:26">
      <c r="A14" s="4" t="s">
        <v>178</v>
      </c>
      <c r="B14" s="44">
        <f>'M-ATW'!$F$223</f>
        <v>0</v>
      </c>
      <c r="C14" s="44">
        <f>'M-ATW'!$F$224</f>
        <v>0</v>
      </c>
      <c r="D14" s="44">
        <f>'M-ATW'!$F$225</f>
        <v>0</v>
      </c>
      <c r="E14" s="44">
        <f>'M-ATW'!$F$226</f>
        <v>0</v>
      </c>
      <c r="F14" s="44">
        <f>'M-ATW'!$F$227</f>
        <v>0</v>
      </c>
      <c r="G14" s="44">
        <f>'M-ATW'!$F$228</f>
        <v>0</v>
      </c>
      <c r="H14" s="44">
        <f>'M-ATW'!$F$229</f>
        <v>0</v>
      </c>
      <c r="I14" s="44">
        <f>'M-ATW'!$F$230</f>
        <v>0</v>
      </c>
      <c r="J14" s="44">
        <f>'M-ATW'!$F$231</f>
        <v>0</v>
      </c>
      <c r="K14" s="44">
        <f>'M-ATW'!$F$232</f>
        <v>0</v>
      </c>
      <c r="L14" s="44">
        <f>'M-ATW'!$F$233</f>
        <v>0</v>
      </c>
      <c r="M14" s="44">
        <f>'M-ATW'!$F$234</f>
        <v>0</v>
      </c>
      <c r="N14" s="44">
        <f>'M-ATW'!$F$235</f>
        <v>0</v>
      </c>
      <c r="O14" s="44">
        <f>'M-ATW'!$F$236</f>
        <v>0</v>
      </c>
      <c r="P14" s="44">
        <f>'M-ATW'!$F$237</f>
        <v>0</v>
      </c>
      <c r="Q14" s="44">
        <f>'M-ATW'!$F$238</f>
        <v>0</v>
      </c>
      <c r="R14" s="44">
        <f>'M-ATW'!$F$239</f>
        <v>0</v>
      </c>
      <c r="S14" s="44">
        <f>'M-ATW'!$F$240</f>
        <v>0</v>
      </c>
      <c r="T14" s="44">
        <f>'M-ATW'!$F$241</f>
        <v>0</v>
      </c>
      <c r="U14" s="44">
        <f>'M-ATW'!$F$242</f>
        <v>0</v>
      </c>
      <c r="V14" s="44">
        <f>'M-ATW'!$F$243</f>
        <v>0</v>
      </c>
      <c r="W14" s="44">
        <f>'M-ATW'!$F$244</f>
        <v>0</v>
      </c>
      <c r="X14" s="44">
        <f>'M-ATW'!$F$245</f>
        <v>0</v>
      </c>
      <c r="Y14" s="21">
        <f>SUM($B14:$X14)</f>
        <v>0</v>
      </c>
      <c r="Z14" s="17"/>
    </row>
    <row r="15" spans="1:26">
      <c r="A15" s="4" t="s">
        <v>179</v>
      </c>
      <c r="B15" s="44">
        <f>'M-ATW'!$F$255</f>
        <v>0</v>
      </c>
      <c r="C15" s="44">
        <f>'M-ATW'!$F$256</f>
        <v>0</v>
      </c>
      <c r="D15" s="44">
        <f>'M-ATW'!$F$257</f>
        <v>0</v>
      </c>
      <c r="E15" s="44">
        <f>'M-ATW'!$F$258</f>
        <v>0</v>
      </c>
      <c r="F15" s="44">
        <f>'M-ATW'!$F$259</f>
        <v>0</v>
      </c>
      <c r="G15" s="44">
        <f>'M-ATW'!$F$260</f>
        <v>0</v>
      </c>
      <c r="H15" s="44">
        <f>'M-ATW'!$F$261</f>
        <v>0</v>
      </c>
      <c r="I15" s="44">
        <f>'M-ATW'!$F$262</f>
        <v>0</v>
      </c>
      <c r="J15" s="44">
        <f>'M-ATW'!$F$263</f>
        <v>0</v>
      </c>
      <c r="K15" s="44">
        <f>'M-ATW'!$F$264</f>
        <v>0</v>
      </c>
      <c r="L15" s="44">
        <f>'M-ATW'!$F$265</f>
        <v>0</v>
      </c>
      <c r="M15" s="44">
        <f>'M-ATW'!$F$266</f>
        <v>0</v>
      </c>
      <c r="N15" s="44">
        <f>'M-ATW'!$F$267</f>
        <v>0</v>
      </c>
      <c r="O15" s="44">
        <f>'M-ATW'!$F$268</f>
        <v>0</v>
      </c>
      <c r="P15" s="44">
        <f>'M-ATW'!$F$269</f>
        <v>0</v>
      </c>
      <c r="Q15" s="44">
        <f>'M-ATW'!$F$270</f>
        <v>0</v>
      </c>
      <c r="R15" s="44">
        <f>'M-ATW'!$F$271</f>
        <v>0</v>
      </c>
      <c r="S15" s="44">
        <f>'M-ATW'!$F$272</f>
        <v>0</v>
      </c>
      <c r="T15" s="44">
        <f>'M-ATW'!$F$273</f>
        <v>0</v>
      </c>
      <c r="U15" s="44">
        <f>'M-ATW'!$F$274</f>
        <v>0</v>
      </c>
      <c r="V15" s="44">
        <f>'M-ATW'!$F$275</f>
        <v>0</v>
      </c>
      <c r="W15" s="44">
        <f>'M-ATW'!$F$276</f>
        <v>0</v>
      </c>
      <c r="X15" s="44">
        <f>'M-ATW'!$F$277</f>
        <v>0</v>
      </c>
      <c r="Y15" s="21">
        <f>SUM($B15:$X15)</f>
        <v>0</v>
      </c>
      <c r="Z15" s="17"/>
    </row>
    <row r="16" spans="1:26">
      <c r="A16" s="4" t="s">
        <v>195</v>
      </c>
      <c r="B16" s="44">
        <f>'M-ATW'!$F$287</f>
        <v>0</v>
      </c>
      <c r="C16" s="44">
        <f>'M-ATW'!$F$288</f>
        <v>0</v>
      </c>
      <c r="D16" s="44">
        <f>'M-ATW'!$F$289</f>
        <v>0</v>
      </c>
      <c r="E16" s="44">
        <f>'M-ATW'!$F$290</f>
        <v>0</v>
      </c>
      <c r="F16" s="44">
        <f>'M-ATW'!$F$291</f>
        <v>0</v>
      </c>
      <c r="G16" s="44">
        <f>'M-ATW'!$F$292</f>
        <v>0</v>
      </c>
      <c r="H16" s="44">
        <f>'M-ATW'!$F$293</f>
        <v>0</v>
      </c>
      <c r="I16" s="44">
        <f>'M-ATW'!$F$294</f>
        <v>0</v>
      </c>
      <c r="J16" s="44">
        <f>'M-ATW'!$F$295</f>
        <v>0</v>
      </c>
      <c r="K16" s="44">
        <f>'M-ATW'!$F$296</f>
        <v>0</v>
      </c>
      <c r="L16" s="44">
        <f>'M-ATW'!$F$297</f>
        <v>0</v>
      </c>
      <c r="M16" s="44">
        <f>'M-ATW'!$F$298</f>
        <v>0</v>
      </c>
      <c r="N16" s="44">
        <f>'M-ATW'!$F$299</f>
        <v>0</v>
      </c>
      <c r="O16" s="44">
        <f>'M-ATW'!$F$300</f>
        <v>0</v>
      </c>
      <c r="P16" s="44">
        <f>'M-ATW'!$F$301</f>
        <v>0</v>
      </c>
      <c r="Q16" s="44">
        <f>'M-ATW'!$F$302</f>
        <v>0</v>
      </c>
      <c r="R16" s="44">
        <f>'M-ATW'!$F$303</f>
        <v>0</v>
      </c>
      <c r="S16" s="44">
        <f>'M-ATW'!$F$304</f>
        <v>0</v>
      </c>
      <c r="T16" s="44">
        <f>'M-ATW'!$F$305</f>
        <v>0</v>
      </c>
      <c r="U16" s="44">
        <f>'M-ATW'!$F$306</f>
        <v>0</v>
      </c>
      <c r="V16" s="44">
        <f>'M-ATW'!$F$307</f>
        <v>0</v>
      </c>
      <c r="W16" s="44">
        <f>'M-ATW'!$F$308</f>
        <v>0</v>
      </c>
      <c r="X16" s="44">
        <f>'M-ATW'!$F$309</f>
        <v>0</v>
      </c>
      <c r="Y16" s="21">
        <f>SUM($B16:$X16)</f>
        <v>0</v>
      </c>
      <c r="Z16" s="17"/>
    </row>
    <row r="17" spans="1:26">
      <c r="A17" s="4" t="s">
        <v>180</v>
      </c>
      <c r="B17" s="44">
        <f>'M-ATW'!$G$319</f>
        <v>0</v>
      </c>
      <c r="C17" s="44">
        <f>'M-ATW'!$G$320</f>
        <v>0</v>
      </c>
      <c r="D17" s="44">
        <f>'M-ATW'!$G$321</f>
        <v>0</v>
      </c>
      <c r="E17" s="44">
        <f>'M-ATW'!$G$322</f>
        <v>0</v>
      </c>
      <c r="F17" s="44">
        <f>'M-ATW'!$G$323</f>
        <v>0</v>
      </c>
      <c r="G17" s="44">
        <f>'M-ATW'!$G$324</f>
        <v>0</v>
      </c>
      <c r="H17" s="44">
        <f>'M-ATW'!$G$325</f>
        <v>0</v>
      </c>
      <c r="I17" s="44">
        <f>'M-ATW'!$G$326</f>
        <v>0</v>
      </c>
      <c r="J17" s="44">
        <f>'M-ATW'!$G$327</f>
        <v>0</v>
      </c>
      <c r="K17" s="44">
        <f>'M-ATW'!$G$328</f>
        <v>0</v>
      </c>
      <c r="L17" s="44">
        <f>'M-ATW'!$G$329</f>
        <v>0</v>
      </c>
      <c r="M17" s="44">
        <f>'M-ATW'!$G$330</f>
        <v>0</v>
      </c>
      <c r="N17" s="44">
        <f>'M-ATW'!$G$331</f>
        <v>0</v>
      </c>
      <c r="O17" s="44">
        <f>'M-ATW'!$G$332</f>
        <v>0</v>
      </c>
      <c r="P17" s="44">
        <f>'M-ATW'!$G$333</f>
        <v>0</v>
      </c>
      <c r="Q17" s="44">
        <f>'M-ATW'!$G$334</f>
        <v>0</v>
      </c>
      <c r="R17" s="44">
        <f>'M-ATW'!$G$335</f>
        <v>0</v>
      </c>
      <c r="S17" s="44">
        <f>'M-ATW'!$G$336</f>
        <v>0</v>
      </c>
      <c r="T17" s="44">
        <f>'M-ATW'!$G$337</f>
        <v>0</v>
      </c>
      <c r="U17" s="44">
        <f>'M-ATW'!$G$338</f>
        <v>0</v>
      </c>
      <c r="V17" s="44">
        <f>'M-ATW'!$G$339</f>
        <v>0</v>
      </c>
      <c r="W17" s="44">
        <f>'M-ATW'!$G$340</f>
        <v>0</v>
      </c>
      <c r="X17" s="44">
        <f>'M-ATW'!$G$341</f>
        <v>0</v>
      </c>
      <c r="Y17" s="21">
        <f>SUM($B17:$X17)</f>
        <v>0</v>
      </c>
      <c r="Z17" s="17"/>
    </row>
    <row r="18" spans="1:26">
      <c r="A18" s="4" t="s">
        <v>181</v>
      </c>
      <c r="B18" s="44">
        <f>'M-ATW'!$G$351</f>
        <v>0</v>
      </c>
      <c r="C18" s="44">
        <f>'M-ATW'!$G$352</f>
        <v>0</v>
      </c>
      <c r="D18" s="44">
        <f>'M-ATW'!$G$353</f>
        <v>0</v>
      </c>
      <c r="E18" s="44">
        <f>'M-ATW'!$G$354</f>
        <v>0</v>
      </c>
      <c r="F18" s="44">
        <f>'M-ATW'!$G$355</f>
        <v>0</v>
      </c>
      <c r="G18" s="44">
        <f>'M-ATW'!$G$356</f>
        <v>0</v>
      </c>
      <c r="H18" s="44">
        <f>'M-ATW'!$G$357</f>
        <v>0</v>
      </c>
      <c r="I18" s="44">
        <f>'M-ATW'!$G$358</f>
        <v>0</v>
      </c>
      <c r="J18" s="44">
        <f>'M-ATW'!$G$359</f>
        <v>0</v>
      </c>
      <c r="K18" s="44">
        <f>'M-ATW'!$G$360</f>
        <v>0</v>
      </c>
      <c r="L18" s="44">
        <f>'M-ATW'!$G$361</f>
        <v>0</v>
      </c>
      <c r="M18" s="44">
        <f>'M-ATW'!$G$362</f>
        <v>0</v>
      </c>
      <c r="N18" s="44">
        <f>'M-ATW'!$G$363</f>
        <v>0</v>
      </c>
      <c r="O18" s="44">
        <f>'M-ATW'!$G$364</f>
        <v>0</v>
      </c>
      <c r="P18" s="44">
        <f>'M-ATW'!$G$365</f>
        <v>0</v>
      </c>
      <c r="Q18" s="44">
        <f>'M-ATW'!$G$366</f>
        <v>0</v>
      </c>
      <c r="R18" s="44">
        <f>'M-ATW'!$G$367</f>
        <v>0</v>
      </c>
      <c r="S18" s="44">
        <f>'M-ATW'!$G$368</f>
        <v>0</v>
      </c>
      <c r="T18" s="44">
        <f>'M-ATW'!$G$369</f>
        <v>0</v>
      </c>
      <c r="U18" s="44">
        <f>'M-ATW'!$G$370</f>
        <v>0</v>
      </c>
      <c r="V18" s="44">
        <f>'M-ATW'!$G$371</f>
        <v>0</v>
      </c>
      <c r="W18" s="44">
        <f>'M-ATW'!$G$372</f>
        <v>0</v>
      </c>
      <c r="X18" s="44">
        <f>'M-ATW'!$G$373</f>
        <v>0</v>
      </c>
      <c r="Y18" s="21">
        <f>SUM($B18:$X18)</f>
        <v>0</v>
      </c>
      <c r="Z18" s="17"/>
    </row>
    <row r="19" spans="1:26">
      <c r="A19" s="4" t="s">
        <v>182</v>
      </c>
      <c r="B19" s="44">
        <f>'M-ATW'!$I$383</f>
        <v>0</v>
      </c>
      <c r="C19" s="44">
        <f>'M-ATW'!$I$384</f>
        <v>0</v>
      </c>
      <c r="D19" s="44">
        <f>'M-ATW'!$I$385</f>
        <v>0</v>
      </c>
      <c r="E19" s="44">
        <f>'M-ATW'!$I$386</f>
        <v>0</v>
      </c>
      <c r="F19" s="44">
        <f>'M-ATW'!$I$387</f>
        <v>0</v>
      </c>
      <c r="G19" s="44">
        <f>'M-ATW'!$I$388</f>
        <v>0</v>
      </c>
      <c r="H19" s="44">
        <f>'M-ATW'!$I$389</f>
        <v>0</v>
      </c>
      <c r="I19" s="44">
        <f>'M-ATW'!$I$390</f>
        <v>0</v>
      </c>
      <c r="J19" s="44">
        <f>'M-ATW'!$I$391</f>
        <v>0</v>
      </c>
      <c r="K19" s="44">
        <f>'M-ATW'!$I$392</f>
        <v>0</v>
      </c>
      <c r="L19" s="44">
        <f>'M-ATW'!$I$393</f>
        <v>0</v>
      </c>
      <c r="M19" s="44">
        <f>'M-ATW'!$I$394</f>
        <v>0</v>
      </c>
      <c r="N19" s="44">
        <f>'M-ATW'!$I$395</f>
        <v>0</v>
      </c>
      <c r="O19" s="44">
        <f>'M-ATW'!$I$396</f>
        <v>0</v>
      </c>
      <c r="P19" s="44">
        <f>'M-ATW'!$I$397</f>
        <v>0</v>
      </c>
      <c r="Q19" s="44">
        <f>'M-ATW'!$I$398</f>
        <v>0</v>
      </c>
      <c r="R19" s="44">
        <f>'M-ATW'!$I$399</f>
        <v>0</v>
      </c>
      <c r="S19" s="44">
        <f>'M-ATW'!$I$400</f>
        <v>0</v>
      </c>
      <c r="T19" s="44">
        <f>'M-ATW'!$I$401</f>
        <v>0</v>
      </c>
      <c r="U19" s="44">
        <f>'M-ATW'!$I$402</f>
        <v>0</v>
      </c>
      <c r="V19" s="44">
        <f>'M-ATW'!$I$403</f>
        <v>0</v>
      </c>
      <c r="W19" s="44">
        <f>'M-ATW'!$I$404</f>
        <v>0</v>
      </c>
      <c r="X19" s="44">
        <f>'M-ATW'!$I$405</f>
        <v>0</v>
      </c>
      <c r="Y19" s="21">
        <f>SUM($B19:$X19)</f>
        <v>0</v>
      </c>
      <c r="Z19" s="17"/>
    </row>
    <row r="20" spans="1:26">
      <c r="A20" s="4" t="s">
        <v>183</v>
      </c>
      <c r="B20" s="44">
        <f>'M-ATW'!$I$415</f>
        <v>0</v>
      </c>
      <c r="C20" s="44">
        <f>'M-ATW'!$I$416</f>
        <v>0</v>
      </c>
      <c r="D20" s="44">
        <f>'M-ATW'!$I$417</f>
        <v>0</v>
      </c>
      <c r="E20" s="44">
        <f>'M-ATW'!$I$418</f>
        <v>0</v>
      </c>
      <c r="F20" s="44">
        <f>'M-ATW'!$I$419</f>
        <v>0</v>
      </c>
      <c r="G20" s="44">
        <f>'M-ATW'!$I$420</f>
        <v>0</v>
      </c>
      <c r="H20" s="44">
        <f>'M-ATW'!$I$421</f>
        <v>0</v>
      </c>
      <c r="I20" s="44">
        <f>'M-ATW'!$I$422</f>
        <v>0</v>
      </c>
      <c r="J20" s="44">
        <f>'M-ATW'!$I$423</f>
        <v>0</v>
      </c>
      <c r="K20" s="44">
        <f>'M-ATW'!$I$424</f>
        <v>0</v>
      </c>
      <c r="L20" s="44">
        <f>'M-ATW'!$I$425</f>
        <v>0</v>
      </c>
      <c r="M20" s="44">
        <f>'M-ATW'!$I$426</f>
        <v>0</v>
      </c>
      <c r="N20" s="44">
        <f>'M-ATW'!$I$427</f>
        <v>0</v>
      </c>
      <c r="O20" s="44">
        <f>'M-ATW'!$I$428</f>
        <v>0</v>
      </c>
      <c r="P20" s="44">
        <f>'M-ATW'!$I$429</f>
        <v>0</v>
      </c>
      <c r="Q20" s="44">
        <f>'M-ATW'!$I$430</f>
        <v>0</v>
      </c>
      <c r="R20" s="44">
        <f>'M-ATW'!$I$431</f>
        <v>0</v>
      </c>
      <c r="S20" s="44">
        <f>'M-ATW'!$I$432</f>
        <v>0</v>
      </c>
      <c r="T20" s="44">
        <f>'M-ATW'!$I$433</f>
        <v>0</v>
      </c>
      <c r="U20" s="44">
        <f>'M-ATW'!$I$434</f>
        <v>0</v>
      </c>
      <c r="V20" s="44">
        <f>'M-ATW'!$I$435</f>
        <v>0</v>
      </c>
      <c r="W20" s="44">
        <f>'M-ATW'!$I$436</f>
        <v>0</v>
      </c>
      <c r="X20" s="44">
        <f>'M-ATW'!$I$437</f>
        <v>0</v>
      </c>
      <c r="Y20" s="21">
        <f>SUM($B20:$X20)</f>
        <v>0</v>
      </c>
      <c r="Z20" s="17"/>
    </row>
    <row r="21" spans="1:26">
      <c r="A21" s="4" t="s">
        <v>196</v>
      </c>
      <c r="B21" s="44">
        <f>'M-ATW'!$I$447</f>
        <v>0</v>
      </c>
      <c r="C21" s="44">
        <f>'M-ATW'!$I$448</f>
        <v>0</v>
      </c>
      <c r="D21" s="44">
        <f>'M-ATW'!$I$449</f>
        <v>0</v>
      </c>
      <c r="E21" s="44">
        <f>'M-ATW'!$I$450</f>
        <v>0</v>
      </c>
      <c r="F21" s="44">
        <f>'M-ATW'!$I$451</f>
        <v>0</v>
      </c>
      <c r="G21" s="44">
        <f>'M-ATW'!$I$452</f>
        <v>0</v>
      </c>
      <c r="H21" s="44">
        <f>'M-ATW'!$I$453</f>
        <v>0</v>
      </c>
      <c r="I21" s="44">
        <f>'M-ATW'!$I$454</f>
        <v>0</v>
      </c>
      <c r="J21" s="44">
        <f>'M-ATW'!$I$455</f>
        <v>0</v>
      </c>
      <c r="K21" s="44">
        <f>'M-ATW'!$I$456</f>
        <v>0</v>
      </c>
      <c r="L21" s="44">
        <f>'M-ATW'!$I$457</f>
        <v>0</v>
      </c>
      <c r="M21" s="44">
        <f>'M-ATW'!$I$458</f>
        <v>0</v>
      </c>
      <c r="N21" s="44">
        <f>'M-ATW'!$I$459</f>
        <v>0</v>
      </c>
      <c r="O21" s="44">
        <f>'M-ATW'!$I$460</f>
        <v>0</v>
      </c>
      <c r="P21" s="44">
        <f>'M-ATW'!$I$461</f>
        <v>0</v>
      </c>
      <c r="Q21" s="44">
        <f>'M-ATW'!$I$462</f>
        <v>0</v>
      </c>
      <c r="R21" s="44">
        <f>'M-ATW'!$I$463</f>
        <v>0</v>
      </c>
      <c r="S21" s="44">
        <f>'M-ATW'!$I$464</f>
        <v>0</v>
      </c>
      <c r="T21" s="44">
        <f>'M-ATW'!$I$465</f>
        <v>0</v>
      </c>
      <c r="U21" s="44">
        <f>'M-ATW'!$I$466</f>
        <v>0</v>
      </c>
      <c r="V21" s="44">
        <f>'M-ATW'!$I$467</f>
        <v>0</v>
      </c>
      <c r="W21" s="44">
        <f>'M-ATW'!$I$468</f>
        <v>0</v>
      </c>
      <c r="X21" s="44">
        <f>'M-ATW'!$I$469</f>
        <v>0</v>
      </c>
      <c r="Y21" s="21">
        <f>SUM($B21:$X21)</f>
        <v>0</v>
      </c>
      <c r="Z21" s="17"/>
    </row>
    <row r="22" spans="1:26">
      <c r="A22" s="4" t="s">
        <v>243</v>
      </c>
      <c r="B22" s="44">
        <f>'M-ATW'!$C$479</f>
        <v>0</v>
      </c>
      <c r="C22" s="44">
        <f>'M-ATW'!$C$480</f>
        <v>0</v>
      </c>
      <c r="D22" s="44">
        <f>'M-ATW'!$C$481</f>
        <v>0</v>
      </c>
      <c r="E22" s="44">
        <f>'M-ATW'!$C$482</f>
        <v>0</v>
      </c>
      <c r="F22" s="44">
        <f>'M-ATW'!$C$483</f>
        <v>0</v>
      </c>
      <c r="G22" s="44">
        <f>'M-ATW'!$C$484</f>
        <v>0</v>
      </c>
      <c r="H22" s="44">
        <f>'M-ATW'!$C$485</f>
        <v>0</v>
      </c>
      <c r="I22" s="44">
        <f>'M-ATW'!$C$486</f>
        <v>0</v>
      </c>
      <c r="J22" s="44">
        <f>'M-ATW'!$C$487</f>
        <v>0</v>
      </c>
      <c r="K22" s="10"/>
      <c r="L22" s="44">
        <f>'M-ATW'!$C$488</f>
        <v>0</v>
      </c>
      <c r="M22" s="44">
        <f>'M-ATW'!$C$489</f>
        <v>0</v>
      </c>
      <c r="N22" s="44">
        <f>'M-ATW'!$C$490</f>
        <v>0</v>
      </c>
      <c r="O22" s="44">
        <f>'M-ATW'!$C$491</f>
        <v>0</v>
      </c>
      <c r="P22" s="44">
        <f>'M-ATW'!$C$492</f>
        <v>0</v>
      </c>
      <c r="Q22" s="44">
        <f>'M-ATW'!$C$493</f>
        <v>0</v>
      </c>
      <c r="R22" s="44">
        <f>'M-ATW'!$C$494</f>
        <v>0</v>
      </c>
      <c r="S22" s="44">
        <f>'M-ATW'!$C$495</f>
        <v>0</v>
      </c>
      <c r="T22" s="44">
        <f>'M-ATW'!$C$496</f>
        <v>0</v>
      </c>
      <c r="U22" s="44">
        <f>'M-ATW'!$C$497</f>
        <v>0</v>
      </c>
      <c r="V22" s="10"/>
      <c r="W22" s="44">
        <f>'M-ATW'!$C$498</f>
        <v>0</v>
      </c>
      <c r="X22" s="44">
        <f>'M-ATW'!$C$499</f>
        <v>0</v>
      </c>
      <c r="Y22" s="21">
        <f>SUM($B22:$X22)</f>
        <v>0</v>
      </c>
      <c r="Z22" s="17"/>
    </row>
    <row r="23" spans="1:26">
      <c r="A23" s="4" t="s">
        <v>247</v>
      </c>
      <c r="B23" s="44">
        <f>'M-ATW'!$C$509</f>
        <v>0</v>
      </c>
      <c r="C23" s="44">
        <f>'M-ATW'!$C$510</f>
        <v>0</v>
      </c>
      <c r="D23" s="44">
        <f>'M-ATW'!$C$511</f>
        <v>0</v>
      </c>
      <c r="E23" s="44">
        <f>'M-ATW'!$C$512</f>
        <v>0</v>
      </c>
      <c r="F23" s="44">
        <f>'M-ATW'!$C$513</f>
        <v>0</v>
      </c>
      <c r="G23" s="44">
        <f>'M-ATW'!$C$514</f>
        <v>0</v>
      </c>
      <c r="H23" s="44">
        <f>'M-ATW'!$C$515</f>
        <v>0</v>
      </c>
      <c r="I23" s="44">
        <f>'M-ATW'!$C$516</f>
        <v>0</v>
      </c>
      <c r="J23" s="44">
        <f>'M-ATW'!$C$517</f>
        <v>0</v>
      </c>
      <c r="K23" s="10"/>
      <c r="L23" s="44">
        <f>'M-ATW'!$C$518</f>
        <v>0</v>
      </c>
      <c r="M23" s="44">
        <f>'M-ATW'!$C$519</f>
        <v>0</v>
      </c>
      <c r="N23" s="44">
        <f>'M-ATW'!$C$520</f>
        <v>0</v>
      </c>
      <c r="O23" s="44">
        <f>'M-ATW'!$C$521</f>
        <v>0</v>
      </c>
      <c r="P23" s="44">
        <f>'M-ATW'!$C$522</f>
        <v>0</v>
      </c>
      <c r="Q23" s="44">
        <f>'M-ATW'!$C$523</f>
        <v>0</v>
      </c>
      <c r="R23" s="44">
        <f>'M-ATW'!$C$524</f>
        <v>0</v>
      </c>
      <c r="S23" s="44">
        <f>'M-ATW'!$C$525</f>
        <v>0</v>
      </c>
      <c r="T23" s="44">
        <f>'M-ATW'!$C$526</f>
        <v>0</v>
      </c>
      <c r="U23" s="44">
        <f>'M-ATW'!$C$527</f>
        <v>0</v>
      </c>
      <c r="V23" s="10"/>
      <c r="W23" s="44">
        <f>'M-ATW'!$C$528</f>
        <v>0</v>
      </c>
      <c r="X23" s="44">
        <f>'M-ATW'!$C$529</f>
        <v>0</v>
      </c>
      <c r="Y23" s="21">
        <f>SUM($B23:$X23)</f>
        <v>0</v>
      </c>
      <c r="Z23" s="17"/>
    </row>
    <row r="24" spans="1:26">
      <c r="A24" s="4" t="s">
        <v>251</v>
      </c>
      <c r="B24" s="44">
        <f>'M-ATW'!$C$539</f>
        <v>0</v>
      </c>
      <c r="C24" s="44">
        <f>'M-ATW'!$C$540</f>
        <v>0</v>
      </c>
      <c r="D24" s="44">
        <f>'M-ATW'!$C$541</f>
        <v>0</v>
      </c>
      <c r="E24" s="44">
        <f>'M-ATW'!$C$542</f>
        <v>0</v>
      </c>
      <c r="F24" s="44">
        <f>'M-ATW'!$C$543</f>
        <v>0</v>
      </c>
      <c r="G24" s="44">
        <f>'M-ATW'!$C$544</f>
        <v>0</v>
      </c>
      <c r="H24" s="44">
        <f>'M-ATW'!$C$545</f>
        <v>0</v>
      </c>
      <c r="I24" s="44">
        <f>'M-ATW'!$C$546</f>
        <v>0</v>
      </c>
      <c r="J24" s="44">
        <f>'M-ATW'!$C$547</f>
        <v>0</v>
      </c>
      <c r="K24" s="10"/>
      <c r="L24" s="44">
        <f>'M-ATW'!$C$548</f>
        <v>0</v>
      </c>
      <c r="M24" s="44">
        <f>'M-ATW'!$C$549</f>
        <v>0</v>
      </c>
      <c r="N24" s="44">
        <f>'M-ATW'!$C$550</f>
        <v>0</v>
      </c>
      <c r="O24" s="44">
        <f>'M-ATW'!$C$551</f>
        <v>0</v>
      </c>
      <c r="P24" s="44">
        <f>'M-ATW'!$C$552</f>
        <v>0</v>
      </c>
      <c r="Q24" s="44">
        <f>'M-ATW'!$C$553</f>
        <v>0</v>
      </c>
      <c r="R24" s="44">
        <f>'M-ATW'!$C$554</f>
        <v>0</v>
      </c>
      <c r="S24" s="44">
        <f>'M-ATW'!$C$555</f>
        <v>0</v>
      </c>
      <c r="T24" s="44">
        <f>'M-ATW'!$C$556</f>
        <v>0</v>
      </c>
      <c r="U24" s="44">
        <f>'M-ATW'!$C$557</f>
        <v>0</v>
      </c>
      <c r="V24" s="10"/>
      <c r="W24" s="44">
        <f>'M-ATW'!$C$558</f>
        <v>0</v>
      </c>
      <c r="X24" s="44">
        <f>'M-ATW'!$C$559</f>
        <v>0</v>
      </c>
      <c r="Y24" s="21">
        <f>SUM($B24:$X24)</f>
        <v>0</v>
      </c>
      <c r="Z24" s="17"/>
    </row>
    <row r="25" spans="1:26">
      <c r="A25" s="4" t="s">
        <v>255</v>
      </c>
      <c r="B25" s="44">
        <f>'M-ATW'!$C$569</f>
        <v>0</v>
      </c>
      <c r="C25" s="44">
        <f>'M-ATW'!$C$570</f>
        <v>0</v>
      </c>
      <c r="D25" s="44">
        <f>'M-ATW'!$C$571</f>
        <v>0</v>
      </c>
      <c r="E25" s="44">
        <f>'M-ATW'!$C$572</f>
        <v>0</v>
      </c>
      <c r="F25" s="44">
        <f>'M-ATW'!$C$573</f>
        <v>0</v>
      </c>
      <c r="G25" s="44">
        <f>'M-ATW'!$C$574</f>
        <v>0</v>
      </c>
      <c r="H25" s="44">
        <f>'M-ATW'!$C$575</f>
        <v>0</v>
      </c>
      <c r="I25" s="44">
        <f>'M-ATW'!$C$576</f>
        <v>0</v>
      </c>
      <c r="J25" s="44">
        <f>'M-ATW'!$C$577</f>
        <v>0</v>
      </c>
      <c r="K25" s="10"/>
      <c r="L25" s="44">
        <f>'M-ATW'!$C$578</f>
        <v>0</v>
      </c>
      <c r="M25" s="44">
        <f>'M-ATW'!$C$579</f>
        <v>0</v>
      </c>
      <c r="N25" s="44">
        <f>'M-ATW'!$C$580</f>
        <v>0</v>
      </c>
      <c r="O25" s="44">
        <f>'M-ATW'!$C$581</f>
        <v>0</v>
      </c>
      <c r="P25" s="44">
        <f>'M-ATW'!$C$582</f>
        <v>0</v>
      </c>
      <c r="Q25" s="44">
        <f>'M-ATW'!$C$583</f>
        <v>0</v>
      </c>
      <c r="R25" s="44">
        <f>'M-ATW'!$C$584</f>
        <v>0</v>
      </c>
      <c r="S25" s="44">
        <f>'M-ATW'!$C$585</f>
        <v>0</v>
      </c>
      <c r="T25" s="44">
        <f>'M-ATW'!$C$586</f>
        <v>0</v>
      </c>
      <c r="U25" s="44">
        <f>'M-ATW'!$C$587</f>
        <v>0</v>
      </c>
      <c r="V25" s="10"/>
      <c r="W25" s="44">
        <f>'M-ATW'!$C$588</f>
        <v>0</v>
      </c>
      <c r="X25" s="44">
        <f>'M-ATW'!$C$589</f>
        <v>0</v>
      </c>
      <c r="Y25" s="21">
        <f>SUM($B25:$X25)</f>
        <v>0</v>
      </c>
      <c r="Z25" s="17"/>
    </row>
    <row r="26" spans="1:26">
      <c r="A26" s="4" t="s">
        <v>259</v>
      </c>
      <c r="B26" s="44">
        <f>'M-ATW'!$F$599</f>
        <v>0</v>
      </c>
      <c r="C26" s="44">
        <f>'M-ATW'!$F$600</f>
        <v>0</v>
      </c>
      <c r="D26" s="44">
        <f>'M-ATW'!$F$601</f>
        <v>0</v>
      </c>
      <c r="E26" s="44">
        <f>'M-ATW'!$F$602</f>
        <v>0</v>
      </c>
      <c r="F26" s="44">
        <f>'M-ATW'!$F$603</f>
        <v>0</v>
      </c>
      <c r="G26" s="44">
        <f>'M-ATW'!$F$604</f>
        <v>0</v>
      </c>
      <c r="H26" s="44">
        <f>'M-ATW'!$F$605</f>
        <v>0</v>
      </c>
      <c r="I26" s="44">
        <f>'M-ATW'!$F$606</f>
        <v>0</v>
      </c>
      <c r="J26" s="44">
        <f>'M-ATW'!$F$607</f>
        <v>0</v>
      </c>
      <c r="K26" s="10"/>
      <c r="L26" s="44">
        <f>'M-ATW'!$F$608</f>
        <v>0</v>
      </c>
      <c r="M26" s="44">
        <f>'M-ATW'!$F$609</f>
        <v>0</v>
      </c>
      <c r="N26" s="44">
        <f>'M-ATW'!$F$610</f>
        <v>0</v>
      </c>
      <c r="O26" s="44">
        <f>'M-ATW'!$F$611</f>
        <v>0</v>
      </c>
      <c r="P26" s="44">
        <f>'M-ATW'!$F$612</f>
        <v>0</v>
      </c>
      <c r="Q26" s="44">
        <f>'M-ATW'!$F$613</f>
        <v>0</v>
      </c>
      <c r="R26" s="44">
        <f>'M-ATW'!$F$614</f>
        <v>0</v>
      </c>
      <c r="S26" s="44">
        <f>'M-ATW'!$F$615</f>
        <v>0</v>
      </c>
      <c r="T26" s="44">
        <f>'M-ATW'!$F$616</f>
        <v>0</v>
      </c>
      <c r="U26" s="44">
        <f>'M-ATW'!$F$617</f>
        <v>0</v>
      </c>
      <c r="V26" s="10"/>
      <c r="W26" s="44">
        <f>'M-ATW'!$F$618</f>
        <v>0</v>
      </c>
      <c r="X26" s="44">
        <f>'M-ATW'!$F$619</f>
        <v>0</v>
      </c>
      <c r="Y26" s="21">
        <f>SUM($B26:$X26)</f>
        <v>0</v>
      </c>
      <c r="Z26" s="17"/>
    </row>
    <row r="27" spans="1:26">
      <c r="A27" s="4" t="s">
        <v>184</v>
      </c>
      <c r="B27" s="44">
        <f>'M-ATW'!$D$629</f>
        <v>0</v>
      </c>
      <c r="C27" s="44">
        <f>'M-ATW'!$D$630</f>
        <v>0</v>
      </c>
      <c r="D27" s="44">
        <f>'M-ATW'!$D$631</f>
        <v>0</v>
      </c>
      <c r="E27" s="44">
        <f>'M-ATW'!$D$632</f>
        <v>0</v>
      </c>
      <c r="F27" s="44">
        <f>'M-ATW'!$D$633</f>
        <v>0</v>
      </c>
      <c r="G27" s="44">
        <f>'M-ATW'!$D$634</f>
        <v>0</v>
      </c>
      <c r="H27" s="44">
        <f>'M-ATW'!$D$635</f>
        <v>0</v>
      </c>
      <c r="I27" s="44">
        <f>'M-ATW'!$D$636</f>
        <v>0</v>
      </c>
      <c r="J27" s="44">
        <f>'M-ATW'!$D$637</f>
        <v>0</v>
      </c>
      <c r="K27" s="44">
        <f>'M-ATW'!$D$638</f>
        <v>0</v>
      </c>
      <c r="L27" s="44">
        <f>'M-ATW'!$D$639</f>
        <v>0</v>
      </c>
      <c r="M27" s="44">
        <f>'M-ATW'!$D$640</f>
        <v>0</v>
      </c>
      <c r="N27" s="44">
        <f>'M-ATW'!$D$641</f>
        <v>0</v>
      </c>
      <c r="O27" s="44">
        <f>'M-ATW'!$D$642</f>
        <v>0</v>
      </c>
      <c r="P27" s="44">
        <f>'M-ATW'!$D$643</f>
        <v>0</v>
      </c>
      <c r="Q27" s="44">
        <f>'M-ATW'!$D$644</f>
        <v>0</v>
      </c>
      <c r="R27" s="44">
        <f>'M-ATW'!$D$645</f>
        <v>0</v>
      </c>
      <c r="S27" s="44">
        <f>'M-ATW'!$D$646</f>
        <v>0</v>
      </c>
      <c r="T27" s="44">
        <f>'M-ATW'!$D$647</f>
        <v>0</v>
      </c>
      <c r="U27" s="44">
        <f>'M-ATW'!$D$648</f>
        <v>0</v>
      </c>
      <c r="V27" s="44">
        <f>'M-ATW'!$D$649</f>
        <v>0</v>
      </c>
      <c r="W27" s="44">
        <f>'M-ATW'!$D$650</f>
        <v>0</v>
      </c>
      <c r="X27" s="44">
        <f>'M-ATW'!$D$651</f>
        <v>0</v>
      </c>
      <c r="Y27" s="21">
        <f>SUM($B27:$X27)</f>
        <v>0</v>
      </c>
      <c r="Z27" s="17"/>
    </row>
    <row r="28" spans="1:26">
      <c r="A28" s="4" t="s">
        <v>185</v>
      </c>
      <c r="B28" s="44">
        <f>'M-ATW'!$D$661</f>
        <v>0</v>
      </c>
      <c r="C28" s="44">
        <f>'M-ATW'!$D$662</f>
        <v>0</v>
      </c>
      <c r="D28" s="44">
        <f>'M-ATW'!$D$663</f>
        <v>0</v>
      </c>
      <c r="E28" s="44">
        <f>'M-ATW'!$D$664</f>
        <v>0</v>
      </c>
      <c r="F28" s="44">
        <f>'M-ATW'!$D$665</f>
        <v>0</v>
      </c>
      <c r="G28" s="44">
        <f>'M-ATW'!$D$666</f>
        <v>0</v>
      </c>
      <c r="H28" s="44">
        <f>'M-ATW'!$D$667</f>
        <v>0</v>
      </c>
      <c r="I28" s="44">
        <f>'M-ATW'!$D$668</f>
        <v>0</v>
      </c>
      <c r="J28" s="44">
        <f>'M-ATW'!$D$669</f>
        <v>0</v>
      </c>
      <c r="K28" s="44">
        <f>'M-ATW'!$D$670</f>
        <v>0</v>
      </c>
      <c r="L28" s="44">
        <f>'M-ATW'!$D$671</f>
        <v>0</v>
      </c>
      <c r="M28" s="44">
        <f>'M-ATW'!$D$672</f>
        <v>0</v>
      </c>
      <c r="N28" s="44">
        <f>'M-ATW'!$D$673</f>
        <v>0</v>
      </c>
      <c r="O28" s="44">
        <f>'M-ATW'!$D$674</f>
        <v>0</v>
      </c>
      <c r="P28" s="44">
        <f>'M-ATW'!$D$675</f>
        <v>0</v>
      </c>
      <c r="Q28" s="44">
        <f>'M-ATW'!$D$676</f>
        <v>0</v>
      </c>
      <c r="R28" s="44">
        <f>'M-ATW'!$D$677</f>
        <v>0</v>
      </c>
      <c r="S28" s="44">
        <f>'M-ATW'!$D$678</f>
        <v>0</v>
      </c>
      <c r="T28" s="44">
        <f>'M-ATW'!$D$679</f>
        <v>0</v>
      </c>
      <c r="U28" s="44">
        <f>'M-ATW'!$D$680</f>
        <v>0</v>
      </c>
      <c r="V28" s="44">
        <f>'M-ATW'!$D$681</f>
        <v>0</v>
      </c>
      <c r="W28" s="44">
        <f>'M-ATW'!$D$682</f>
        <v>0</v>
      </c>
      <c r="X28" s="44">
        <f>'M-ATW'!$D$683</f>
        <v>0</v>
      </c>
      <c r="Y28" s="21">
        <f>SUM($B28:$X28)</f>
        <v>0</v>
      </c>
      <c r="Z28" s="17"/>
    </row>
    <row r="29" spans="1:26">
      <c r="A29" s="4" t="s">
        <v>186</v>
      </c>
      <c r="B29" s="44">
        <f>'M-ATW'!$E$693</f>
        <v>0</v>
      </c>
      <c r="C29" s="44">
        <f>'M-ATW'!$E$694</f>
        <v>0</v>
      </c>
      <c r="D29" s="44">
        <f>'M-ATW'!$E$695</f>
        <v>0</v>
      </c>
      <c r="E29" s="44">
        <f>'M-ATW'!$E$696</f>
        <v>0</v>
      </c>
      <c r="F29" s="44">
        <f>'M-ATW'!$E$697</f>
        <v>0</v>
      </c>
      <c r="G29" s="44">
        <f>'M-ATW'!$E$698</f>
        <v>0</v>
      </c>
      <c r="H29" s="44">
        <f>'M-ATW'!$E$699</f>
        <v>0</v>
      </c>
      <c r="I29" s="44">
        <f>'M-ATW'!$E$700</f>
        <v>0</v>
      </c>
      <c r="J29" s="44">
        <f>'M-ATW'!$E$701</f>
        <v>0</v>
      </c>
      <c r="K29" s="44">
        <f>'M-ATW'!$E$702</f>
        <v>0</v>
      </c>
      <c r="L29" s="44">
        <f>'M-ATW'!$E$703</f>
        <v>0</v>
      </c>
      <c r="M29" s="44">
        <f>'M-ATW'!$E$704</f>
        <v>0</v>
      </c>
      <c r="N29" s="44">
        <f>'M-ATW'!$E$705</f>
        <v>0</v>
      </c>
      <c r="O29" s="44">
        <f>'M-ATW'!$E$706</f>
        <v>0</v>
      </c>
      <c r="P29" s="44">
        <f>'M-ATW'!$E$707</f>
        <v>0</v>
      </c>
      <c r="Q29" s="44">
        <f>'M-ATW'!$E$708</f>
        <v>0</v>
      </c>
      <c r="R29" s="44">
        <f>'M-ATW'!$E$709</f>
        <v>0</v>
      </c>
      <c r="S29" s="44">
        <f>'M-ATW'!$E$710</f>
        <v>0</v>
      </c>
      <c r="T29" s="44">
        <f>'M-ATW'!$E$711</f>
        <v>0</v>
      </c>
      <c r="U29" s="44">
        <f>'M-ATW'!$E$712</f>
        <v>0</v>
      </c>
      <c r="V29" s="44">
        <f>'M-ATW'!$E$713</f>
        <v>0</v>
      </c>
      <c r="W29" s="44">
        <f>'M-ATW'!$E$714</f>
        <v>0</v>
      </c>
      <c r="X29" s="44">
        <f>'M-ATW'!$E$715</f>
        <v>0</v>
      </c>
      <c r="Y29" s="21">
        <f>SUM($B29:$X29)</f>
        <v>0</v>
      </c>
      <c r="Z29" s="17"/>
    </row>
    <row r="30" spans="1:26">
      <c r="A30" s="4" t="s">
        <v>187</v>
      </c>
      <c r="B30" s="44">
        <f>'M-ATW'!$H$725</f>
        <v>0</v>
      </c>
      <c r="C30" s="44">
        <f>'M-ATW'!$H$726</f>
        <v>0</v>
      </c>
      <c r="D30" s="44">
        <f>'M-ATW'!$H$727</f>
        <v>0</v>
      </c>
      <c r="E30" s="44">
        <f>'M-ATW'!$H$728</f>
        <v>0</v>
      </c>
      <c r="F30" s="44">
        <f>'M-ATW'!$H$729</f>
        <v>0</v>
      </c>
      <c r="G30" s="44">
        <f>'M-ATW'!$H$730</f>
        <v>0</v>
      </c>
      <c r="H30" s="44">
        <f>'M-ATW'!$H$731</f>
        <v>0</v>
      </c>
      <c r="I30" s="44">
        <f>'M-ATW'!$H$732</f>
        <v>0</v>
      </c>
      <c r="J30" s="44">
        <f>'M-ATW'!$H$733</f>
        <v>0</v>
      </c>
      <c r="K30" s="44">
        <f>'M-ATW'!$H$734</f>
        <v>0</v>
      </c>
      <c r="L30" s="44">
        <f>'M-ATW'!$H$735</f>
        <v>0</v>
      </c>
      <c r="M30" s="44">
        <f>'M-ATW'!$H$736</f>
        <v>0</v>
      </c>
      <c r="N30" s="44">
        <f>'M-ATW'!$H$737</f>
        <v>0</v>
      </c>
      <c r="O30" s="44">
        <f>'M-ATW'!$H$738</f>
        <v>0</v>
      </c>
      <c r="P30" s="44">
        <f>'M-ATW'!$H$739</f>
        <v>0</v>
      </c>
      <c r="Q30" s="44">
        <f>'M-ATW'!$H$740</f>
        <v>0</v>
      </c>
      <c r="R30" s="44">
        <f>'M-ATW'!$H$741</f>
        <v>0</v>
      </c>
      <c r="S30" s="44">
        <f>'M-ATW'!$H$742</f>
        <v>0</v>
      </c>
      <c r="T30" s="44">
        <f>'M-ATW'!$H$743</f>
        <v>0</v>
      </c>
      <c r="U30" s="44">
        <f>'M-ATW'!$H$744</f>
        <v>0</v>
      </c>
      <c r="V30" s="44">
        <f>'M-ATW'!$H$745</f>
        <v>0</v>
      </c>
      <c r="W30" s="44">
        <f>'M-ATW'!$H$746</f>
        <v>0</v>
      </c>
      <c r="X30" s="44">
        <f>'M-ATW'!$H$747</f>
        <v>0</v>
      </c>
      <c r="Y30" s="21">
        <f>SUM($B30:$X30)</f>
        <v>0</v>
      </c>
      <c r="Z30" s="17"/>
    </row>
    <row r="31" spans="1:26">
      <c r="A31" s="4" t="s">
        <v>188</v>
      </c>
      <c r="B31" s="44">
        <f>'M-ATW'!$E$757</f>
        <v>0</v>
      </c>
      <c r="C31" s="44">
        <f>'M-ATW'!$E$758</f>
        <v>0</v>
      </c>
      <c r="D31" s="44">
        <f>'M-ATW'!$E$759</f>
        <v>0</v>
      </c>
      <c r="E31" s="44">
        <f>'M-ATW'!$E$760</f>
        <v>0</v>
      </c>
      <c r="F31" s="44">
        <f>'M-ATW'!$E$761</f>
        <v>0</v>
      </c>
      <c r="G31" s="44">
        <f>'M-ATW'!$E$762</f>
        <v>0</v>
      </c>
      <c r="H31" s="44">
        <f>'M-ATW'!$E$763</f>
        <v>0</v>
      </c>
      <c r="I31" s="44">
        <f>'M-ATW'!$E$764</f>
        <v>0</v>
      </c>
      <c r="J31" s="44">
        <f>'M-ATW'!$E$765</f>
        <v>0</v>
      </c>
      <c r="K31" s="44">
        <f>'M-ATW'!$E$766</f>
        <v>0</v>
      </c>
      <c r="L31" s="44">
        <f>'M-ATW'!$E$767</f>
        <v>0</v>
      </c>
      <c r="M31" s="44">
        <f>'M-ATW'!$E$768</f>
        <v>0</v>
      </c>
      <c r="N31" s="44">
        <f>'M-ATW'!$E$769</f>
        <v>0</v>
      </c>
      <c r="O31" s="44">
        <f>'M-ATW'!$E$770</f>
        <v>0</v>
      </c>
      <c r="P31" s="44">
        <f>'M-ATW'!$E$771</f>
        <v>0</v>
      </c>
      <c r="Q31" s="44">
        <f>'M-ATW'!$E$772</f>
        <v>0</v>
      </c>
      <c r="R31" s="44">
        <f>'M-ATW'!$E$773</f>
        <v>0</v>
      </c>
      <c r="S31" s="44">
        <f>'M-ATW'!$E$774</f>
        <v>0</v>
      </c>
      <c r="T31" s="44">
        <f>'M-ATW'!$E$775</f>
        <v>0</v>
      </c>
      <c r="U31" s="44">
        <f>'M-ATW'!$E$776</f>
        <v>0</v>
      </c>
      <c r="V31" s="44">
        <f>'M-ATW'!$E$777</f>
        <v>0</v>
      </c>
      <c r="W31" s="44">
        <f>'M-ATW'!$E$778</f>
        <v>0</v>
      </c>
      <c r="X31" s="44">
        <f>'M-ATW'!$E$779</f>
        <v>0</v>
      </c>
      <c r="Y31" s="21">
        <f>SUM($B31:$X31)</f>
        <v>0</v>
      </c>
      <c r="Z31" s="17"/>
    </row>
    <row r="32" spans="1:26">
      <c r="A32" s="4" t="s">
        <v>189</v>
      </c>
      <c r="B32" s="44">
        <f>'M-ATW'!$H$789</f>
        <v>0</v>
      </c>
      <c r="C32" s="44">
        <f>'M-ATW'!$H$790</f>
        <v>0</v>
      </c>
      <c r="D32" s="44">
        <f>'M-ATW'!$H$791</f>
        <v>0</v>
      </c>
      <c r="E32" s="44">
        <f>'M-ATW'!$H$792</f>
        <v>0</v>
      </c>
      <c r="F32" s="44">
        <f>'M-ATW'!$H$793</f>
        <v>0</v>
      </c>
      <c r="G32" s="44">
        <f>'M-ATW'!$H$794</f>
        <v>0</v>
      </c>
      <c r="H32" s="44">
        <f>'M-ATW'!$H$795</f>
        <v>0</v>
      </c>
      <c r="I32" s="44">
        <f>'M-ATW'!$H$796</f>
        <v>0</v>
      </c>
      <c r="J32" s="44">
        <f>'M-ATW'!$H$797</f>
        <v>0</v>
      </c>
      <c r="K32" s="44">
        <f>'M-ATW'!$H$798</f>
        <v>0</v>
      </c>
      <c r="L32" s="44">
        <f>'M-ATW'!$H$799</f>
        <v>0</v>
      </c>
      <c r="M32" s="44">
        <f>'M-ATW'!$H$800</f>
        <v>0</v>
      </c>
      <c r="N32" s="44">
        <f>'M-ATW'!$H$801</f>
        <v>0</v>
      </c>
      <c r="O32" s="44">
        <f>'M-ATW'!$H$802</f>
        <v>0</v>
      </c>
      <c r="P32" s="44">
        <f>'M-ATW'!$H$803</f>
        <v>0</v>
      </c>
      <c r="Q32" s="44">
        <f>'M-ATW'!$H$804</f>
        <v>0</v>
      </c>
      <c r="R32" s="44">
        <f>'M-ATW'!$H$805</f>
        <v>0</v>
      </c>
      <c r="S32" s="44">
        <f>'M-ATW'!$H$806</f>
        <v>0</v>
      </c>
      <c r="T32" s="44">
        <f>'M-ATW'!$H$807</f>
        <v>0</v>
      </c>
      <c r="U32" s="44">
        <f>'M-ATW'!$H$808</f>
        <v>0</v>
      </c>
      <c r="V32" s="44">
        <f>'M-ATW'!$H$809</f>
        <v>0</v>
      </c>
      <c r="W32" s="44">
        <f>'M-ATW'!$H$810</f>
        <v>0</v>
      </c>
      <c r="X32" s="44">
        <f>'M-ATW'!$H$811</f>
        <v>0</v>
      </c>
      <c r="Y32" s="21">
        <f>SUM($B32:$X32)</f>
        <v>0</v>
      </c>
      <c r="Z32" s="17"/>
    </row>
    <row r="33" spans="1:26">
      <c r="A33" s="4" t="s">
        <v>197</v>
      </c>
      <c r="B33" s="44">
        <f>'M-ATW'!$E$821</f>
        <v>0</v>
      </c>
      <c r="C33" s="44">
        <f>'M-ATW'!$E$822</f>
        <v>0</v>
      </c>
      <c r="D33" s="44">
        <f>'M-ATW'!$E$823</f>
        <v>0</v>
      </c>
      <c r="E33" s="44">
        <f>'M-ATW'!$E$824</f>
        <v>0</v>
      </c>
      <c r="F33" s="44">
        <f>'M-ATW'!$E$825</f>
        <v>0</v>
      </c>
      <c r="G33" s="44">
        <f>'M-ATW'!$E$826</f>
        <v>0</v>
      </c>
      <c r="H33" s="44">
        <f>'M-ATW'!$E$827</f>
        <v>0</v>
      </c>
      <c r="I33" s="44">
        <f>'M-ATW'!$E$828</f>
        <v>0</v>
      </c>
      <c r="J33" s="44">
        <f>'M-ATW'!$E$829</f>
        <v>0</v>
      </c>
      <c r="K33" s="44">
        <f>'M-ATW'!$E$830</f>
        <v>0</v>
      </c>
      <c r="L33" s="44">
        <f>'M-ATW'!$E$831</f>
        <v>0</v>
      </c>
      <c r="M33" s="44">
        <f>'M-ATW'!$E$832</f>
        <v>0</v>
      </c>
      <c r="N33" s="44">
        <f>'M-ATW'!$E$833</f>
        <v>0</v>
      </c>
      <c r="O33" s="44">
        <f>'M-ATW'!$E$834</f>
        <v>0</v>
      </c>
      <c r="P33" s="44">
        <f>'M-ATW'!$E$835</f>
        <v>0</v>
      </c>
      <c r="Q33" s="44">
        <f>'M-ATW'!$E$836</f>
        <v>0</v>
      </c>
      <c r="R33" s="44">
        <f>'M-ATW'!$E$837</f>
        <v>0</v>
      </c>
      <c r="S33" s="44">
        <f>'M-ATW'!$E$838</f>
        <v>0</v>
      </c>
      <c r="T33" s="44">
        <f>'M-ATW'!$E$839</f>
        <v>0</v>
      </c>
      <c r="U33" s="44">
        <f>'M-ATW'!$E$840</f>
        <v>0</v>
      </c>
      <c r="V33" s="44">
        <f>'M-ATW'!$E$841</f>
        <v>0</v>
      </c>
      <c r="W33" s="44">
        <f>'M-ATW'!$E$842</f>
        <v>0</v>
      </c>
      <c r="X33" s="44">
        <f>'M-ATW'!$E$843</f>
        <v>0</v>
      </c>
      <c r="Y33" s="21">
        <f>SUM($B33:$X33)</f>
        <v>0</v>
      </c>
      <c r="Z33" s="17"/>
    </row>
    <row r="34" spans="1:26">
      <c r="A34" s="4" t="s">
        <v>198</v>
      </c>
      <c r="B34" s="44">
        <f>'M-ATW'!$H$853</f>
        <v>0</v>
      </c>
      <c r="C34" s="44">
        <f>'M-ATW'!$H$854</f>
        <v>0</v>
      </c>
      <c r="D34" s="44">
        <f>'M-ATW'!$H$855</f>
        <v>0</v>
      </c>
      <c r="E34" s="44">
        <f>'M-ATW'!$H$856</f>
        <v>0</v>
      </c>
      <c r="F34" s="44">
        <f>'M-ATW'!$H$857</f>
        <v>0</v>
      </c>
      <c r="G34" s="44">
        <f>'M-ATW'!$H$858</f>
        <v>0</v>
      </c>
      <c r="H34" s="44">
        <f>'M-ATW'!$H$859</f>
        <v>0</v>
      </c>
      <c r="I34" s="44">
        <f>'M-ATW'!$H$860</f>
        <v>0</v>
      </c>
      <c r="J34" s="44">
        <f>'M-ATW'!$H$861</f>
        <v>0</v>
      </c>
      <c r="K34" s="44">
        <f>'M-ATW'!$H$862</f>
        <v>0</v>
      </c>
      <c r="L34" s="44">
        <f>'M-ATW'!$H$863</f>
        <v>0</v>
      </c>
      <c r="M34" s="44">
        <f>'M-ATW'!$H$864</f>
        <v>0</v>
      </c>
      <c r="N34" s="44">
        <f>'M-ATW'!$H$865</f>
        <v>0</v>
      </c>
      <c r="O34" s="44">
        <f>'M-ATW'!$H$866</f>
        <v>0</v>
      </c>
      <c r="P34" s="44">
        <f>'M-ATW'!$H$867</f>
        <v>0</v>
      </c>
      <c r="Q34" s="44">
        <f>'M-ATW'!$H$868</f>
        <v>0</v>
      </c>
      <c r="R34" s="44">
        <f>'M-ATW'!$H$869</f>
        <v>0</v>
      </c>
      <c r="S34" s="44">
        <f>'M-ATW'!$H$870</f>
        <v>0</v>
      </c>
      <c r="T34" s="44">
        <f>'M-ATW'!$H$871</f>
        <v>0</v>
      </c>
      <c r="U34" s="44">
        <f>'M-ATW'!$H$872</f>
        <v>0</v>
      </c>
      <c r="V34" s="44">
        <f>'M-ATW'!$H$873</f>
        <v>0</v>
      </c>
      <c r="W34" s="44">
        <f>'M-ATW'!$H$874</f>
        <v>0</v>
      </c>
      <c r="X34" s="44">
        <f>'M-ATW'!$H$875</f>
        <v>0</v>
      </c>
      <c r="Y34" s="21">
        <f>SUM($B34:$X34)</f>
        <v>0</v>
      </c>
      <c r="Z34" s="17"/>
    </row>
    <row r="36" spans="1:26" ht="21" customHeight="1">
      <c r="A36" s="1" t="s">
        <v>1674</v>
      </c>
    </row>
    <row r="38" spans="1:26">
      <c r="B38" s="36" t="s">
        <v>1675</v>
      </c>
      <c r="C38" s="36"/>
      <c r="D38" s="36"/>
      <c r="E38" s="36"/>
      <c r="F38" s="36"/>
      <c r="G38" s="36"/>
      <c r="H38" s="36"/>
      <c r="I38" s="36"/>
      <c r="J38" s="36"/>
      <c r="K38" s="36"/>
      <c r="L38" s="36"/>
      <c r="M38" s="36"/>
      <c r="N38" s="36"/>
      <c r="O38" s="36"/>
      <c r="P38" s="36"/>
      <c r="Q38" s="36"/>
      <c r="R38" s="36"/>
      <c r="S38" s="36"/>
      <c r="T38" s="36"/>
      <c r="U38" s="36"/>
      <c r="V38" s="36"/>
      <c r="W38" s="36"/>
      <c r="X38" s="36"/>
    </row>
    <row r="39" spans="1:26">
      <c r="B39" s="15" t="s">
        <v>308</v>
      </c>
      <c r="C39" s="15" t="s">
        <v>309</v>
      </c>
      <c r="D39" s="15" t="s">
        <v>310</v>
      </c>
      <c r="E39" s="15" t="s">
        <v>311</v>
      </c>
      <c r="F39" s="15" t="s">
        <v>312</v>
      </c>
      <c r="G39" s="15" t="s">
        <v>313</v>
      </c>
      <c r="H39" s="15" t="s">
        <v>314</v>
      </c>
      <c r="I39" s="15" t="s">
        <v>315</v>
      </c>
      <c r="J39" s="15" t="s">
        <v>465</v>
      </c>
      <c r="K39" s="15" t="s">
        <v>477</v>
      </c>
      <c r="L39" s="15" t="s">
        <v>296</v>
      </c>
      <c r="M39" s="15" t="s">
        <v>874</v>
      </c>
      <c r="N39" s="15" t="s">
        <v>875</v>
      </c>
      <c r="O39" s="15" t="s">
        <v>876</v>
      </c>
      <c r="P39" s="15" t="s">
        <v>877</v>
      </c>
      <c r="Q39" s="15" t="s">
        <v>878</v>
      </c>
      <c r="R39" s="15" t="s">
        <v>879</v>
      </c>
      <c r="S39" s="15" t="s">
        <v>880</v>
      </c>
      <c r="T39" s="15" t="s">
        <v>881</v>
      </c>
      <c r="U39" s="15" t="s">
        <v>882</v>
      </c>
      <c r="V39" s="15" t="s">
        <v>883</v>
      </c>
      <c r="W39" s="15" t="s">
        <v>1665</v>
      </c>
      <c r="X39" s="15" t="s">
        <v>1666</v>
      </c>
      <c r="Y39" s="15" t="s">
        <v>1676</v>
      </c>
    </row>
    <row r="40" spans="1:26">
      <c r="A40" s="4" t="s">
        <v>1677</v>
      </c>
      <c r="B40" s="21">
        <f>SUM(B$8:B$34)</f>
        <v>0</v>
      </c>
      <c r="C40" s="21">
        <f>SUM(C$8:C$34)</f>
        <v>0</v>
      </c>
      <c r="D40" s="21">
        <f>SUM(D$8:D$34)</f>
        <v>0</v>
      </c>
      <c r="E40" s="21">
        <f>SUM(E$8:E$34)</f>
        <v>0</v>
      </c>
      <c r="F40" s="21">
        <f>SUM(F$8:F$34)</f>
        <v>0</v>
      </c>
      <c r="G40" s="21">
        <f>SUM(G$8:G$34)</f>
        <v>0</v>
      </c>
      <c r="H40" s="21">
        <f>SUM(H$8:H$34)</f>
        <v>0</v>
      </c>
      <c r="I40" s="21">
        <f>SUM(I$8:I$34)</f>
        <v>0</v>
      </c>
      <c r="J40" s="21">
        <f>SUM(J$8:J$34)</f>
        <v>0</v>
      </c>
      <c r="K40" s="21">
        <f>SUM(K$8:K$34)</f>
        <v>0</v>
      </c>
      <c r="L40" s="21">
        <f>SUM(L$8:L$34)</f>
        <v>0</v>
      </c>
      <c r="M40" s="21">
        <f>SUM(M$8:M$34)</f>
        <v>0</v>
      </c>
      <c r="N40" s="21">
        <f>SUM(N$8:N$34)</f>
        <v>0</v>
      </c>
      <c r="O40" s="21">
        <f>SUM(O$8:O$34)</f>
        <v>0</v>
      </c>
      <c r="P40" s="21">
        <f>SUM(P$8:P$34)</f>
        <v>0</v>
      </c>
      <c r="Q40" s="21">
        <f>SUM(Q$8:Q$34)</f>
        <v>0</v>
      </c>
      <c r="R40" s="21">
        <f>SUM(R$8:R$34)</f>
        <v>0</v>
      </c>
      <c r="S40" s="21">
        <f>SUM(S$8:S$34)</f>
        <v>0</v>
      </c>
      <c r="T40" s="21">
        <f>SUM(T$8:T$34)</f>
        <v>0</v>
      </c>
      <c r="U40" s="21">
        <f>SUM(U$8:U$34)</f>
        <v>0</v>
      </c>
      <c r="V40" s="21">
        <f>SUM(V$8:V$34)</f>
        <v>0</v>
      </c>
      <c r="W40" s="21">
        <f>SUM(W$8:W$34)</f>
        <v>0</v>
      </c>
      <c r="X40" s="21">
        <f>SUM(X$8:X$34)</f>
        <v>0</v>
      </c>
      <c r="Y40" s="21">
        <f>SUM($B$8:$X$34)</f>
        <v>0</v>
      </c>
      <c r="Z40" s="17"/>
    </row>
  </sheetData>
  <sheetProtection sheet="1" objects="1" scenarios="1"/>
  <pageMargins left="0.7" right="0.7" top="0.75" bottom="0.75" header="0.3" footer="0.3"/>
  <pageSetup paperSize="9" fitToHeight="0" orientation="landscape"/>
  <headerFooter>
    <oddHeader>&amp;L&amp;A&amp;C&amp;R&amp;P of &amp;N</oddHeader>
    <oddFooter>&amp;F</oddFooter>
  </headerFooter>
</worksheet>
</file>

<file path=xl/worksheets/sheet24.xml><?xml version="1.0" encoding="utf-8"?>
<worksheet xmlns="http://schemas.openxmlformats.org/spreadsheetml/2006/main" xmlns:r="http://schemas.openxmlformats.org/officeDocument/2006/relationships">
  <sheetPr>
    <pageSetUpPr fitToPage="1"/>
  </sheetPr>
  <dimension ref="A1:I30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0.7109375" customWidth="1"/>
  </cols>
  <sheetData>
    <row r="1" spans="1:1" ht="21" customHeight="1">
      <c r="A1" s="1">
        <f>"Additional calculations for tariff comparisons for "&amp;'Input'!B7&amp;" in "&amp;'Input'!C7&amp;" ("&amp;'Input'!D7&amp;")"</f>
        <v>0</v>
      </c>
    </row>
    <row r="2" spans="1:1">
      <c r="A2" s="2" t="s">
        <v>1567</v>
      </c>
    </row>
    <row r="4" spans="1:1" ht="21" customHeight="1">
      <c r="A4" s="1" t="s">
        <v>1678</v>
      </c>
    </row>
    <row r="5" spans="1:1">
      <c r="A5" s="2" t="s">
        <v>353</v>
      </c>
    </row>
    <row r="6" spans="1:1">
      <c r="A6" s="33" t="s">
        <v>1679</v>
      </c>
    </row>
    <row r="7" spans="1:1">
      <c r="A7" s="33" t="s">
        <v>540</v>
      </c>
    </row>
    <row r="8" spans="1:1">
      <c r="A8" s="33" t="s">
        <v>1680</v>
      </c>
    </row>
    <row r="9" spans="1:1">
      <c r="A9" s="33" t="s">
        <v>1579</v>
      </c>
    </row>
    <row r="10" spans="1:1">
      <c r="A10" s="33" t="s">
        <v>1681</v>
      </c>
    </row>
    <row r="11" spans="1:1">
      <c r="A11" s="33" t="s">
        <v>1682</v>
      </c>
    </row>
    <row r="12" spans="1:1">
      <c r="A12" s="33" t="s">
        <v>1683</v>
      </c>
    </row>
    <row r="13" spans="1:1">
      <c r="A13" s="33" t="s">
        <v>1684</v>
      </c>
    </row>
    <row r="14" spans="1:1">
      <c r="A14" s="33" t="s">
        <v>1685</v>
      </c>
    </row>
    <row r="15" spans="1:1">
      <c r="A15" s="33" t="s">
        <v>1686</v>
      </c>
    </row>
    <row r="16" spans="1:1">
      <c r="A16" s="33" t="s">
        <v>1687</v>
      </c>
    </row>
    <row r="17" spans="1:3">
      <c r="A17" s="33" t="s">
        <v>1688</v>
      </c>
    </row>
    <row r="18" spans="1:3">
      <c r="A18" s="33" t="s">
        <v>1689</v>
      </c>
    </row>
    <row r="19" spans="1:3">
      <c r="A19" s="33" t="s">
        <v>1690</v>
      </c>
    </row>
    <row r="20" spans="1:3">
      <c r="A20" s="2" t="s">
        <v>1691</v>
      </c>
    </row>
    <row r="22" spans="1:3">
      <c r="B22" s="15" t="s">
        <v>1692</v>
      </c>
    </row>
    <row r="23" spans="1:3">
      <c r="A23" s="4" t="s">
        <v>174</v>
      </c>
      <c r="B23" s="21">
        <f>IF('Input'!B470,'Input'!B470,0.01*'Input'!F$58*('Input'!F470*'Input'!E$282+'Input'!G470*'Input'!F$282)+10*('Input'!C470*'Input'!B$282+'Input'!D470*'Input'!C$282+'Input'!E470*'Input'!D$282+'Input'!H470*'Input'!G$282))</f>
        <v>0</v>
      </c>
      <c r="C23" s="17"/>
    </row>
    <row r="24" spans="1:3">
      <c r="A24" s="4" t="s">
        <v>175</v>
      </c>
      <c r="B24" s="21">
        <f>IF('Input'!B471,'Input'!B471,0.01*'Input'!F$58*('Input'!F471*'Input'!E$286+'Input'!G471*'Input'!F$286)+10*('Input'!C471*'Input'!B$286+'Input'!D471*'Input'!C$286+'Input'!E471*'Input'!D$286+'Input'!H471*'Input'!G$286))</f>
        <v>0</v>
      </c>
      <c r="C24" s="17"/>
    </row>
    <row r="25" spans="1:3">
      <c r="A25" s="4" t="s">
        <v>211</v>
      </c>
      <c r="B25" s="21">
        <f>IF('Input'!B472,'Input'!B472,0.01*'Input'!F$58*('Input'!F472*'Input'!E$290+'Input'!G472*'Input'!F$290)+10*('Input'!C472*'Input'!B$290+'Input'!D472*'Input'!C$290+'Input'!E472*'Input'!D$290+'Input'!H472*'Input'!G$290))</f>
        <v>0</v>
      </c>
      <c r="C25" s="17"/>
    </row>
    <row r="26" spans="1:3">
      <c r="A26" s="4" t="s">
        <v>176</v>
      </c>
      <c r="B26" s="21">
        <f>IF('Input'!B473,'Input'!B473,0.01*'Input'!F$58*('Input'!F473*'Input'!E$294+'Input'!G473*'Input'!F$294)+10*('Input'!C473*'Input'!B$294+'Input'!D473*'Input'!C$294+'Input'!E473*'Input'!D$294+'Input'!H473*'Input'!G$294))</f>
        <v>0</v>
      </c>
      <c r="C26" s="17"/>
    </row>
    <row r="27" spans="1:3">
      <c r="A27" s="4" t="s">
        <v>177</v>
      </c>
      <c r="B27" s="21">
        <f>IF('Input'!B474,'Input'!B474,0.01*'Input'!F$58*('Input'!F474*'Input'!E$298+'Input'!G474*'Input'!F$298)+10*('Input'!C474*'Input'!B$298+'Input'!D474*'Input'!C$298+'Input'!E474*'Input'!D$298+'Input'!H474*'Input'!G$298))</f>
        <v>0</v>
      </c>
      <c r="C27" s="17"/>
    </row>
    <row r="28" spans="1:3">
      <c r="A28" s="4" t="s">
        <v>221</v>
      </c>
      <c r="B28" s="21">
        <f>IF('Input'!B475,'Input'!B475,0.01*'Input'!F$58*('Input'!F475*'Input'!E$302+'Input'!G475*'Input'!F$302)+10*('Input'!C475*'Input'!B$302+'Input'!D475*'Input'!C$302+'Input'!E475*'Input'!D$302+'Input'!H475*'Input'!G$302))</f>
        <v>0</v>
      </c>
      <c r="C28" s="17"/>
    </row>
    <row r="29" spans="1:3">
      <c r="A29" s="4" t="s">
        <v>178</v>
      </c>
      <c r="B29" s="21">
        <f>IF('Input'!B476,'Input'!B476,0.01*'Input'!F$58*('Input'!F476*'Input'!E$306+'Input'!G476*'Input'!F$306)+10*('Input'!C476*'Input'!B$306+'Input'!D476*'Input'!C$306+'Input'!E476*'Input'!D$306+'Input'!H476*'Input'!G$306))</f>
        <v>0</v>
      </c>
      <c r="C29" s="17"/>
    </row>
    <row r="30" spans="1:3">
      <c r="A30" s="4" t="s">
        <v>179</v>
      </c>
      <c r="B30" s="21">
        <f>IF('Input'!B477,'Input'!B477,0.01*'Input'!F$58*('Input'!F477*'Input'!E$310+'Input'!G477*'Input'!F$310)+10*('Input'!C477*'Input'!B$310+'Input'!D477*'Input'!C$310+'Input'!E477*'Input'!D$310+'Input'!H477*'Input'!G$310))</f>
        <v>0</v>
      </c>
      <c r="C30" s="17"/>
    </row>
    <row r="31" spans="1:3">
      <c r="A31" s="4" t="s">
        <v>195</v>
      </c>
      <c r="B31" s="21">
        <f>IF('Input'!B478,'Input'!B478,0.01*'Input'!F$58*('Input'!F478*'Input'!E$312+'Input'!G478*'Input'!F$312)+10*('Input'!C478*'Input'!B$312+'Input'!D478*'Input'!C$312+'Input'!E478*'Input'!D$312+'Input'!H478*'Input'!G$312))</f>
        <v>0</v>
      </c>
      <c r="C31" s="17"/>
    </row>
    <row r="32" spans="1:3">
      <c r="A32" s="4" t="s">
        <v>180</v>
      </c>
      <c r="B32" s="21">
        <f>IF('Input'!B479,'Input'!B479,0.01*'Input'!F$58*('Input'!F479*'Input'!E$314+'Input'!G479*'Input'!F$314)+10*('Input'!C479*'Input'!B$314+'Input'!D479*'Input'!C$314+'Input'!E479*'Input'!D$314+'Input'!H479*'Input'!G$314))</f>
        <v>0</v>
      </c>
      <c r="C32" s="17"/>
    </row>
    <row r="33" spans="1:3">
      <c r="A33" s="4" t="s">
        <v>181</v>
      </c>
      <c r="B33" s="21">
        <f>IF('Input'!B480,'Input'!B480,0.01*'Input'!F$58*('Input'!F480*'Input'!E$318+'Input'!G480*'Input'!F$318)+10*('Input'!C480*'Input'!B$318+'Input'!D480*'Input'!C$318+'Input'!E480*'Input'!D$318+'Input'!H480*'Input'!G$318))</f>
        <v>0</v>
      </c>
      <c r="C33" s="17"/>
    </row>
    <row r="34" spans="1:3">
      <c r="A34" s="4" t="s">
        <v>182</v>
      </c>
      <c r="B34" s="21">
        <f>IF('Input'!B481,'Input'!B481,0.01*'Input'!F$58*('Input'!F481*'Input'!E$322+'Input'!G481*'Input'!F$322)+10*('Input'!C481*'Input'!B$322+'Input'!D481*'Input'!C$322+'Input'!E481*'Input'!D$322+'Input'!H481*'Input'!G$322))</f>
        <v>0</v>
      </c>
      <c r="C34" s="17"/>
    </row>
    <row r="35" spans="1:3">
      <c r="A35" s="4" t="s">
        <v>183</v>
      </c>
      <c r="B35" s="21">
        <f>IF('Input'!B482,'Input'!B482,0.01*'Input'!F$58*('Input'!F482*'Input'!E$326+'Input'!G482*'Input'!F$326)+10*('Input'!C482*'Input'!B$326+'Input'!D482*'Input'!C$326+'Input'!E482*'Input'!D$326+'Input'!H482*'Input'!G$326))</f>
        <v>0</v>
      </c>
      <c r="C35" s="17"/>
    </row>
    <row r="36" spans="1:3">
      <c r="A36" s="4" t="s">
        <v>196</v>
      </c>
      <c r="B36" s="21">
        <f>IF('Input'!B483,'Input'!B483,0.01*'Input'!F$58*('Input'!F483*'Input'!E$329+'Input'!G483*'Input'!F$329)+10*('Input'!C483*'Input'!B$329+'Input'!D483*'Input'!C$329+'Input'!E483*'Input'!D$329+'Input'!H483*'Input'!G$329))</f>
        <v>0</v>
      </c>
      <c r="C36" s="17"/>
    </row>
    <row r="37" spans="1:3">
      <c r="A37" s="4" t="s">
        <v>243</v>
      </c>
      <c r="B37" s="21">
        <f>IF('Input'!B484,'Input'!B484,0.01*'Input'!F$58*('Input'!F484*'Input'!E$332+'Input'!G484*'Input'!F$332)+10*('Input'!C484*'Input'!B$332+'Input'!D484*'Input'!C$332+'Input'!E484*'Input'!D$332+'Input'!H484*'Input'!G$332))</f>
        <v>0</v>
      </c>
      <c r="C37" s="17"/>
    </row>
    <row r="38" spans="1:3">
      <c r="A38" s="4" t="s">
        <v>247</v>
      </c>
      <c r="B38" s="21">
        <f>IF('Input'!B485,'Input'!B485,0.01*'Input'!F$58*('Input'!F485*'Input'!E$336+'Input'!G485*'Input'!F$336)+10*('Input'!C485*'Input'!B$336+'Input'!D485*'Input'!C$336+'Input'!E485*'Input'!D$336+'Input'!H485*'Input'!G$336))</f>
        <v>0</v>
      </c>
      <c r="C38" s="17"/>
    </row>
    <row r="39" spans="1:3">
      <c r="A39" s="4" t="s">
        <v>251</v>
      </c>
      <c r="B39" s="21">
        <f>IF('Input'!B486,'Input'!B486,0.01*'Input'!F$58*('Input'!F486*'Input'!E$340+'Input'!G486*'Input'!F$340)+10*('Input'!C486*'Input'!B$340+'Input'!D486*'Input'!C$340+'Input'!E486*'Input'!D$340+'Input'!H486*'Input'!G$340))</f>
        <v>0</v>
      </c>
      <c r="C39" s="17"/>
    </row>
    <row r="40" spans="1:3">
      <c r="A40" s="4" t="s">
        <v>255</v>
      </c>
      <c r="B40" s="21">
        <f>IF('Input'!B487,'Input'!B487,0.01*'Input'!F$58*('Input'!F487*'Input'!E$344+'Input'!G487*'Input'!F$344)+10*('Input'!C487*'Input'!B$344+'Input'!D487*'Input'!C$344+'Input'!E487*'Input'!D$344+'Input'!H487*'Input'!G$344))</f>
        <v>0</v>
      </c>
      <c r="C40" s="17"/>
    </row>
    <row r="41" spans="1:3">
      <c r="A41" s="4" t="s">
        <v>259</v>
      </c>
      <c r="B41" s="21">
        <f>IF('Input'!B488,'Input'!B488,0.01*'Input'!F$58*('Input'!F488*'Input'!E$348+'Input'!G488*'Input'!F$348)+10*('Input'!C488*'Input'!B$348+'Input'!D488*'Input'!C$348+'Input'!E488*'Input'!D$348+'Input'!H488*'Input'!G$348))</f>
        <v>0</v>
      </c>
      <c r="C41" s="17"/>
    </row>
    <row r="43" spans="1:3" ht="21" customHeight="1">
      <c r="A43" s="1" t="s">
        <v>1693</v>
      </c>
    </row>
    <row r="44" spans="1:3">
      <c r="A44" s="2" t="s">
        <v>353</v>
      </c>
    </row>
    <row r="45" spans="1:3">
      <c r="A45" s="33" t="s">
        <v>1576</v>
      </c>
    </row>
    <row r="46" spans="1:3">
      <c r="A46" s="33" t="s">
        <v>1577</v>
      </c>
    </row>
    <row r="47" spans="1:3">
      <c r="A47" s="33" t="s">
        <v>1578</v>
      </c>
    </row>
    <row r="48" spans="1:3">
      <c r="A48" s="33" t="s">
        <v>1579</v>
      </c>
    </row>
    <row r="49" spans="1:9">
      <c r="A49" s="33" t="s">
        <v>1694</v>
      </c>
    </row>
    <row r="50" spans="1:9">
      <c r="A50" s="33" t="s">
        <v>1695</v>
      </c>
    </row>
    <row r="51" spans="1:9">
      <c r="A51" s="33" t="s">
        <v>1696</v>
      </c>
    </row>
    <row r="52" spans="1:9">
      <c r="A52" s="34" t="s">
        <v>356</v>
      </c>
      <c r="B52" s="34" t="s">
        <v>415</v>
      </c>
      <c r="C52" s="34" t="s">
        <v>415</v>
      </c>
      <c r="D52" s="34" t="s">
        <v>415</v>
      </c>
      <c r="E52" s="34" t="s">
        <v>415</v>
      </c>
      <c r="F52" s="34" t="s">
        <v>415</v>
      </c>
      <c r="G52" s="34" t="s">
        <v>415</v>
      </c>
      <c r="H52" s="34" t="s">
        <v>415</v>
      </c>
    </row>
    <row r="53" spans="1:9">
      <c r="A53" s="34" t="s">
        <v>359</v>
      </c>
      <c r="B53" s="34" t="s">
        <v>1559</v>
      </c>
      <c r="C53" s="34" t="s">
        <v>418</v>
      </c>
      <c r="D53" s="34" t="s">
        <v>1560</v>
      </c>
      <c r="E53" s="34" t="s">
        <v>1011</v>
      </c>
      <c r="F53" s="34" t="s">
        <v>904</v>
      </c>
      <c r="G53" s="34" t="s">
        <v>1561</v>
      </c>
      <c r="H53" s="34" t="s">
        <v>1697</v>
      </c>
    </row>
    <row r="55" spans="1:9">
      <c r="B55" s="15" t="s">
        <v>289</v>
      </c>
      <c r="C55" s="15" t="s">
        <v>290</v>
      </c>
      <c r="D55" s="15" t="s">
        <v>291</v>
      </c>
      <c r="E55" s="15" t="s">
        <v>292</v>
      </c>
      <c r="F55" s="15" t="s">
        <v>293</v>
      </c>
      <c r="G55" s="15" t="s">
        <v>294</v>
      </c>
      <c r="H55" s="15" t="s">
        <v>570</v>
      </c>
    </row>
    <row r="56" spans="1:9">
      <c r="A56" s="4" t="s">
        <v>174</v>
      </c>
      <c r="B56" s="39">
        <f>'Input'!B$282</f>
        <v>0</v>
      </c>
      <c r="C56" s="39">
        <f>'Input'!C$282</f>
        <v>0</v>
      </c>
      <c r="D56" s="39">
        <f>'Input'!D$282</f>
        <v>0</v>
      </c>
      <c r="E56" s="44">
        <f>'Input'!E$282</f>
        <v>0</v>
      </c>
      <c r="F56" s="44">
        <f>'Input'!F$282</f>
        <v>0</v>
      </c>
      <c r="G56" s="39">
        <f>'Input'!G$282</f>
        <v>0</v>
      </c>
      <c r="H56" s="44">
        <f>'Summary'!B$46</f>
        <v>0</v>
      </c>
      <c r="I56" s="17"/>
    </row>
    <row r="57" spans="1:9">
      <c r="A57" s="4" t="s">
        <v>175</v>
      </c>
      <c r="B57" s="39">
        <f>'Input'!B$286</f>
        <v>0</v>
      </c>
      <c r="C57" s="39">
        <f>'Input'!C$286</f>
        <v>0</v>
      </c>
      <c r="D57" s="39">
        <f>'Input'!D$286</f>
        <v>0</v>
      </c>
      <c r="E57" s="44">
        <f>'Input'!E$286</f>
        <v>0</v>
      </c>
      <c r="F57" s="44">
        <f>'Input'!F$286</f>
        <v>0</v>
      </c>
      <c r="G57" s="39">
        <f>'Input'!G$286</f>
        <v>0</v>
      </c>
      <c r="H57" s="44">
        <f>'Summary'!B$50</f>
        <v>0</v>
      </c>
      <c r="I57" s="17"/>
    </row>
    <row r="58" spans="1:9">
      <c r="A58" s="4" t="s">
        <v>211</v>
      </c>
      <c r="B58" s="39">
        <f>'Input'!B$290</f>
        <v>0</v>
      </c>
      <c r="C58" s="39">
        <f>'Input'!C$290</f>
        <v>0</v>
      </c>
      <c r="D58" s="39">
        <f>'Input'!D$290</f>
        <v>0</v>
      </c>
      <c r="E58" s="44">
        <f>'Input'!E$290</f>
        <v>0</v>
      </c>
      <c r="F58" s="44">
        <f>'Input'!F$290</f>
        <v>0</v>
      </c>
      <c r="G58" s="39">
        <f>'Input'!G$290</f>
        <v>0</v>
      </c>
      <c r="H58" s="44">
        <f>'Summary'!B$54</f>
        <v>0</v>
      </c>
      <c r="I58" s="17"/>
    </row>
    <row r="59" spans="1:9">
      <c r="A59" s="4" t="s">
        <v>176</v>
      </c>
      <c r="B59" s="39">
        <f>'Input'!B$294</f>
        <v>0</v>
      </c>
      <c r="C59" s="39">
        <f>'Input'!C$294</f>
        <v>0</v>
      </c>
      <c r="D59" s="39">
        <f>'Input'!D$294</f>
        <v>0</v>
      </c>
      <c r="E59" s="44">
        <f>'Input'!E$294</f>
        <v>0</v>
      </c>
      <c r="F59" s="44">
        <f>'Input'!F$294</f>
        <v>0</v>
      </c>
      <c r="G59" s="39">
        <f>'Input'!G$294</f>
        <v>0</v>
      </c>
      <c r="H59" s="44">
        <f>'Summary'!B$58</f>
        <v>0</v>
      </c>
      <c r="I59" s="17"/>
    </row>
    <row r="60" spans="1:9">
      <c r="A60" s="4" t="s">
        <v>177</v>
      </c>
      <c r="B60" s="39">
        <f>'Input'!B$298</f>
        <v>0</v>
      </c>
      <c r="C60" s="39">
        <f>'Input'!C$298</f>
        <v>0</v>
      </c>
      <c r="D60" s="39">
        <f>'Input'!D$298</f>
        <v>0</v>
      </c>
      <c r="E60" s="44">
        <f>'Input'!E$298</f>
        <v>0</v>
      </c>
      <c r="F60" s="44">
        <f>'Input'!F$298</f>
        <v>0</v>
      </c>
      <c r="G60" s="39">
        <f>'Input'!G$298</f>
        <v>0</v>
      </c>
      <c r="H60" s="44">
        <f>'Summary'!B$62</f>
        <v>0</v>
      </c>
      <c r="I60" s="17"/>
    </row>
    <row r="61" spans="1:9">
      <c r="A61" s="4" t="s">
        <v>221</v>
      </c>
      <c r="B61" s="39">
        <f>'Input'!B$302</f>
        <v>0</v>
      </c>
      <c r="C61" s="39">
        <f>'Input'!C$302</f>
        <v>0</v>
      </c>
      <c r="D61" s="39">
        <f>'Input'!D$302</f>
        <v>0</v>
      </c>
      <c r="E61" s="44">
        <f>'Input'!E$302</f>
        <v>0</v>
      </c>
      <c r="F61" s="44">
        <f>'Input'!F$302</f>
        <v>0</v>
      </c>
      <c r="G61" s="39">
        <f>'Input'!G$302</f>
        <v>0</v>
      </c>
      <c r="H61" s="44">
        <f>'Summary'!B$66</f>
        <v>0</v>
      </c>
      <c r="I61" s="17"/>
    </row>
    <row r="62" spans="1:9">
      <c r="A62" s="4" t="s">
        <v>178</v>
      </c>
      <c r="B62" s="39">
        <f>'Input'!B$306</f>
        <v>0</v>
      </c>
      <c r="C62" s="39">
        <f>'Input'!C$306</f>
        <v>0</v>
      </c>
      <c r="D62" s="39">
        <f>'Input'!D$306</f>
        <v>0</v>
      </c>
      <c r="E62" s="44">
        <f>'Input'!E$306</f>
        <v>0</v>
      </c>
      <c r="F62" s="44">
        <f>'Input'!F$306</f>
        <v>0</v>
      </c>
      <c r="G62" s="39">
        <f>'Input'!G$306</f>
        <v>0</v>
      </c>
      <c r="H62" s="44">
        <f>'Summary'!B$70</f>
        <v>0</v>
      </c>
      <c r="I62" s="17"/>
    </row>
    <row r="63" spans="1:9">
      <c r="A63" s="4" t="s">
        <v>179</v>
      </c>
      <c r="B63" s="39">
        <f>'Input'!B$310</f>
        <v>0</v>
      </c>
      <c r="C63" s="39">
        <f>'Input'!C$310</f>
        <v>0</v>
      </c>
      <c r="D63" s="39">
        <f>'Input'!D$310</f>
        <v>0</v>
      </c>
      <c r="E63" s="44">
        <f>'Input'!E$310</f>
        <v>0</v>
      </c>
      <c r="F63" s="44">
        <f>'Input'!F$310</f>
        <v>0</v>
      </c>
      <c r="G63" s="39">
        <f>'Input'!G$310</f>
        <v>0</v>
      </c>
      <c r="H63" s="44">
        <f>'Summary'!B$74</f>
        <v>0</v>
      </c>
      <c r="I63" s="17"/>
    </row>
    <row r="64" spans="1:9">
      <c r="A64" s="4" t="s">
        <v>195</v>
      </c>
      <c r="B64" s="39">
        <f>'Input'!B$312</f>
        <v>0</v>
      </c>
      <c r="C64" s="39">
        <f>'Input'!C$312</f>
        <v>0</v>
      </c>
      <c r="D64" s="39">
        <f>'Input'!D$312</f>
        <v>0</v>
      </c>
      <c r="E64" s="44">
        <f>'Input'!E$312</f>
        <v>0</v>
      </c>
      <c r="F64" s="44">
        <f>'Input'!F$312</f>
        <v>0</v>
      </c>
      <c r="G64" s="39">
        <f>'Input'!G$312</f>
        <v>0</v>
      </c>
      <c r="H64" s="44">
        <f>'Summary'!B$76</f>
        <v>0</v>
      </c>
      <c r="I64" s="17"/>
    </row>
    <row r="65" spans="1:9">
      <c r="A65" s="4" t="s">
        <v>180</v>
      </c>
      <c r="B65" s="39">
        <f>'Input'!B$314</f>
        <v>0</v>
      </c>
      <c r="C65" s="39">
        <f>'Input'!C$314</f>
        <v>0</v>
      </c>
      <c r="D65" s="39">
        <f>'Input'!D$314</f>
        <v>0</v>
      </c>
      <c r="E65" s="44">
        <f>'Input'!E$314</f>
        <v>0</v>
      </c>
      <c r="F65" s="44">
        <f>'Input'!F$314</f>
        <v>0</v>
      </c>
      <c r="G65" s="39">
        <f>'Input'!G$314</f>
        <v>0</v>
      </c>
      <c r="H65" s="44">
        <f>'Summary'!B$78</f>
        <v>0</v>
      </c>
      <c r="I65" s="17"/>
    </row>
    <row r="66" spans="1:9">
      <c r="A66" s="4" t="s">
        <v>181</v>
      </c>
      <c r="B66" s="39">
        <f>'Input'!B$318</f>
        <v>0</v>
      </c>
      <c r="C66" s="39">
        <f>'Input'!C$318</f>
        <v>0</v>
      </c>
      <c r="D66" s="39">
        <f>'Input'!D$318</f>
        <v>0</v>
      </c>
      <c r="E66" s="44">
        <f>'Input'!E$318</f>
        <v>0</v>
      </c>
      <c r="F66" s="44">
        <f>'Input'!F$318</f>
        <v>0</v>
      </c>
      <c r="G66" s="39">
        <f>'Input'!G$318</f>
        <v>0</v>
      </c>
      <c r="H66" s="44">
        <f>'Summary'!B$82</f>
        <v>0</v>
      </c>
      <c r="I66" s="17"/>
    </row>
    <row r="67" spans="1:9">
      <c r="A67" s="4" t="s">
        <v>182</v>
      </c>
      <c r="B67" s="39">
        <f>'Input'!B$322</f>
        <v>0</v>
      </c>
      <c r="C67" s="39">
        <f>'Input'!C$322</f>
        <v>0</v>
      </c>
      <c r="D67" s="39">
        <f>'Input'!D$322</f>
        <v>0</v>
      </c>
      <c r="E67" s="44">
        <f>'Input'!E$322</f>
        <v>0</v>
      </c>
      <c r="F67" s="44">
        <f>'Input'!F$322</f>
        <v>0</v>
      </c>
      <c r="G67" s="39">
        <f>'Input'!G$322</f>
        <v>0</v>
      </c>
      <c r="H67" s="44">
        <f>'Summary'!B$86</f>
        <v>0</v>
      </c>
      <c r="I67" s="17"/>
    </row>
    <row r="68" spans="1:9">
      <c r="A68" s="4" t="s">
        <v>183</v>
      </c>
      <c r="B68" s="39">
        <f>'Input'!B$326</f>
        <v>0</v>
      </c>
      <c r="C68" s="39">
        <f>'Input'!C$326</f>
        <v>0</v>
      </c>
      <c r="D68" s="39">
        <f>'Input'!D$326</f>
        <v>0</v>
      </c>
      <c r="E68" s="44">
        <f>'Input'!E$326</f>
        <v>0</v>
      </c>
      <c r="F68" s="44">
        <f>'Input'!F$326</f>
        <v>0</v>
      </c>
      <c r="G68" s="39">
        <f>'Input'!G$326</f>
        <v>0</v>
      </c>
      <c r="H68" s="44">
        <f>'Summary'!B$90</f>
        <v>0</v>
      </c>
      <c r="I68" s="17"/>
    </row>
    <row r="69" spans="1:9">
      <c r="A69" s="4" t="s">
        <v>196</v>
      </c>
      <c r="B69" s="39">
        <f>'Input'!B$329</f>
        <v>0</v>
      </c>
      <c r="C69" s="39">
        <f>'Input'!C$329</f>
        <v>0</v>
      </c>
      <c r="D69" s="39">
        <f>'Input'!D$329</f>
        <v>0</v>
      </c>
      <c r="E69" s="44">
        <f>'Input'!E$329</f>
        <v>0</v>
      </c>
      <c r="F69" s="44">
        <f>'Input'!F$329</f>
        <v>0</v>
      </c>
      <c r="G69" s="39">
        <f>'Input'!G$329</f>
        <v>0</v>
      </c>
      <c r="H69" s="44">
        <f>'Summary'!B$93</f>
        <v>0</v>
      </c>
      <c r="I69" s="17"/>
    </row>
    <row r="70" spans="1:9">
      <c r="A70" s="4" t="s">
        <v>243</v>
      </c>
      <c r="B70" s="39">
        <f>'Input'!B$332</f>
        <v>0</v>
      </c>
      <c r="C70" s="39">
        <f>'Input'!C$332</f>
        <v>0</v>
      </c>
      <c r="D70" s="39">
        <f>'Input'!D$332</f>
        <v>0</v>
      </c>
      <c r="E70" s="44">
        <f>'Input'!E$332</f>
        <v>0</v>
      </c>
      <c r="F70" s="44">
        <f>'Input'!F$332</f>
        <v>0</v>
      </c>
      <c r="G70" s="39">
        <f>'Input'!G$332</f>
        <v>0</v>
      </c>
      <c r="H70" s="44">
        <f>'Summary'!B$96</f>
        <v>0</v>
      </c>
      <c r="I70" s="17"/>
    </row>
    <row r="71" spans="1:9">
      <c r="A71" s="4" t="s">
        <v>247</v>
      </c>
      <c r="B71" s="39">
        <f>'Input'!B$336</f>
        <v>0</v>
      </c>
      <c r="C71" s="39">
        <f>'Input'!C$336</f>
        <v>0</v>
      </c>
      <c r="D71" s="39">
        <f>'Input'!D$336</f>
        <v>0</v>
      </c>
      <c r="E71" s="44">
        <f>'Input'!E$336</f>
        <v>0</v>
      </c>
      <c r="F71" s="44">
        <f>'Input'!F$336</f>
        <v>0</v>
      </c>
      <c r="G71" s="39">
        <f>'Input'!G$336</f>
        <v>0</v>
      </c>
      <c r="H71" s="44">
        <f>'Summary'!B$100</f>
        <v>0</v>
      </c>
      <c r="I71" s="17"/>
    </row>
    <row r="72" spans="1:9">
      <c r="A72" s="4" t="s">
        <v>251</v>
      </c>
      <c r="B72" s="39">
        <f>'Input'!B$340</f>
        <v>0</v>
      </c>
      <c r="C72" s="39">
        <f>'Input'!C$340</f>
        <v>0</v>
      </c>
      <c r="D72" s="39">
        <f>'Input'!D$340</f>
        <v>0</v>
      </c>
      <c r="E72" s="44">
        <f>'Input'!E$340</f>
        <v>0</v>
      </c>
      <c r="F72" s="44">
        <f>'Input'!F$340</f>
        <v>0</v>
      </c>
      <c r="G72" s="39">
        <f>'Input'!G$340</f>
        <v>0</v>
      </c>
      <c r="H72" s="44">
        <f>'Summary'!B$104</f>
        <v>0</v>
      </c>
      <c r="I72" s="17"/>
    </row>
    <row r="73" spans="1:9">
      <c r="A73" s="4" t="s">
        <v>255</v>
      </c>
      <c r="B73" s="39">
        <f>'Input'!B$344</f>
        <v>0</v>
      </c>
      <c r="C73" s="39">
        <f>'Input'!C$344</f>
        <v>0</v>
      </c>
      <c r="D73" s="39">
        <f>'Input'!D$344</f>
        <v>0</v>
      </c>
      <c r="E73" s="44">
        <f>'Input'!E$344</f>
        <v>0</v>
      </c>
      <c r="F73" s="44">
        <f>'Input'!F$344</f>
        <v>0</v>
      </c>
      <c r="G73" s="39">
        <f>'Input'!G$344</f>
        <v>0</v>
      </c>
      <c r="H73" s="44">
        <f>'Summary'!B$108</f>
        <v>0</v>
      </c>
      <c r="I73" s="17"/>
    </row>
    <row r="74" spans="1:9">
      <c r="A74" s="4" t="s">
        <v>259</v>
      </c>
      <c r="B74" s="39">
        <f>'Input'!B$348</f>
        <v>0</v>
      </c>
      <c r="C74" s="39">
        <f>'Input'!C$348</f>
        <v>0</v>
      </c>
      <c r="D74" s="39">
        <f>'Input'!D$348</f>
        <v>0</v>
      </c>
      <c r="E74" s="44">
        <f>'Input'!E$348</f>
        <v>0</v>
      </c>
      <c r="F74" s="44">
        <f>'Input'!F$348</f>
        <v>0</v>
      </c>
      <c r="G74" s="39">
        <f>'Input'!G$348</f>
        <v>0</v>
      </c>
      <c r="H74" s="44">
        <f>'Summary'!B$112</f>
        <v>0</v>
      </c>
      <c r="I74" s="17"/>
    </row>
    <row r="75" spans="1:9">
      <c r="A75" s="4" t="s">
        <v>184</v>
      </c>
      <c r="B75" s="39">
        <f>'Input'!B$352</f>
        <v>0</v>
      </c>
      <c r="C75" s="39">
        <f>'Input'!C$352</f>
        <v>0</v>
      </c>
      <c r="D75" s="39">
        <f>'Input'!D$352</f>
        <v>0</v>
      </c>
      <c r="E75" s="44">
        <f>'Input'!E$352</f>
        <v>0</v>
      </c>
      <c r="F75" s="44">
        <f>'Input'!F$352</f>
        <v>0</v>
      </c>
      <c r="G75" s="39">
        <f>'Input'!G$352</f>
        <v>0</v>
      </c>
      <c r="H75" s="44">
        <f>'Summary'!B$116</f>
        <v>0</v>
      </c>
      <c r="I75" s="17"/>
    </row>
    <row r="76" spans="1:9">
      <c r="A76" s="4" t="s">
        <v>185</v>
      </c>
      <c r="B76" s="39">
        <f>'Input'!B$356</f>
        <v>0</v>
      </c>
      <c r="C76" s="39">
        <f>'Input'!C$356</f>
        <v>0</v>
      </c>
      <c r="D76" s="39">
        <f>'Input'!D$356</f>
        <v>0</v>
      </c>
      <c r="E76" s="44">
        <f>'Input'!E$356</f>
        <v>0</v>
      </c>
      <c r="F76" s="44">
        <f>'Input'!F$356</f>
        <v>0</v>
      </c>
      <c r="G76" s="39">
        <f>'Input'!G$356</f>
        <v>0</v>
      </c>
      <c r="H76" s="44">
        <f>'Summary'!B$120</f>
        <v>0</v>
      </c>
      <c r="I76" s="17"/>
    </row>
    <row r="77" spans="1:9">
      <c r="A77" s="4" t="s">
        <v>186</v>
      </c>
      <c r="B77" s="39">
        <f>'Input'!B$359</f>
        <v>0</v>
      </c>
      <c r="C77" s="39">
        <f>'Input'!C$359</f>
        <v>0</v>
      </c>
      <c r="D77" s="39">
        <f>'Input'!D$359</f>
        <v>0</v>
      </c>
      <c r="E77" s="44">
        <f>'Input'!E$359</f>
        <v>0</v>
      </c>
      <c r="F77" s="44">
        <f>'Input'!F$359</f>
        <v>0</v>
      </c>
      <c r="G77" s="39">
        <f>'Input'!G$359</f>
        <v>0</v>
      </c>
      <c r="H77" s="44">
        <f>'Summary'!B$123</f>
        <v>0</v>
      </c>
      <c r="I77" s="17"/>
    </row>
    <row r="78" spans="1:9">
      <c r="A78" s="4" t="s">
        <v>187</v>
      </c>
      <c r="B78" s="39">
        <f>'Input'!B$363</f>
        <v>0</v>
      </c>
      <c r="C78" s="39">
        <f>'Input'!C$363</f>
        <v>0</v>
      </c>
      <c r="D78" s="39">
        <f>'Input'!D$363</f>
        <v>0</v>
      </c>
      <c r="E78" s="44">
        <f>'Input'!E$363</f>
        <v>0</v>
      </c>
      <c r="F78" s="44">
        <f>'Input'!F$363</f>
        <v>0</v>
      </c>
      <c r="G78" s="39">
        <f>'Input'!G$363</f>
        <v>0</v>
      </c>
      <c r="H78" s="44">
        <f>'Summary'!B$127</f>
        <v>0</v>
      </c>
      <c r="I78" s="17"/>
    </row>
    <row r="79" spans="1:9">
      <c r="A79" s="4" t="s">
        <v>188</v>
      </c>
      <c r="B79" s="39">
        <f>'Input'!B$367</f>
        <v>0</v>
      </c>
      <c r="C79" s="39">
        <f>'Input'!C$367</f>
        <v>0</v>
      </c>
      <c r="D79" s="39">
        <f>'Input'!D$367</f>
        <v>0</v>
      </c>
      <c r="E79" s="44">
        <f>'Input'!E$367</f>
        <v>0</v>
      </c>
      <c r="F79" s="44">
        <f>'Input'!F$367</f>
        <v>0</v>
      </c>
      <c r="G79" s="39">
        <f>'Input'!G$367</f>
        <v>0</v>
      </c>
      <c r="H79" s="44">
        <f>'Summary'!B$131</f>
        <v>0</v>
      </c>
      <c r="I79" s="17"/>
    </row>
    <row r="80" spans="1:9">
      <c r="A80" s="4" t="s">
        <v>189</v>
      </c>
      <c r="B80" s="39">
        <f>'Input'!B$370</f>
        <v>0</v>
      </c>
      <c r="C80" s="39">
        <f>'Input'!C$370</f>
        <v>0</v>
      </c>
      <c r="D80" s="39">
        <f>'Input'!D$370</f>
        <v>0</v>
      </c>
      <c r="E80" s="44">
        <f>'Input'!E$370</f>
        <v>0</v>
      </c>
      <c r="F80" s="44">
        <f>'Input'!F$370</f>
        <v>0</v>
      </c>
      <c r="G80" s="39">
        <f>'Input'!G$370</f>
        <v>0</v>
      </c>
      <c r="H80" s="44">
        <f>'Summary'!B$134</f>
        <v>0</v>
      </c>
      <c r="I80" s="17"/>
    </row>
    <row r="81" spans="1:9">
      <c r="A81" s="4" t="s">
        <v>197</v>
      </c>
      <c r="B81" s="39">
        <f>'Input'!B$373</f>
        <v>0</v>
      </c>
      <c r="C81" s="39">
        <f>'Input'!C$373</f>
        <v>0</v>
      </c>
      <c r="D81" s="39">
        <f>'Input'!D$373</f>
        <v>0</v>
      </c>
      <c r="E81" s="44">
        <f>'Input'!E$373</f>
        <v>0</v>
      </c>
      <c r="F81" s="44">
        <f>'Input'!F$373</f>
        <v>0</v>
      </c>
      <c r="G81" s="39">
        <f>'Input'!G$373</f>
        <v>0</v>
      </c>
      <c r="H81" s="44">
        <f>'Summary'!B$137</f>
        <v>0</v>
      </c>
      <c r="I81" s="17"/>
    </row>
    <row r="82" spans="1:9">
      <c r="A82" s="4" t="s">
        <v>198</v>
      </c>
      <c r="B82" s="39">
        <f>'Input'!B$376</f>
        <v>0</v>
      </c>
      <c r="C82" s="39">
        <f>'Input'!C$376</f>
        <v>0</v>
      </c>
      <c r="D82" s="39">
        <f>'Input'!D$376</f>
        <v>0</v>
      </c>
      <c r="E82" s="44">
        <f>'Input'!E$376</f>
        <v>0</v>
      </c>
      <c r="F82" s="44">
        <f>'Input'!F$376</f>
        <v>0</v>
      </c>
      <c r="G82" s="39">
        <f>'Input'!G$376</f>
        <v>0</v>
      </c>
      <c r="H82" s="44">
        <f>'Summary'!B$140</f>
        <v>0</v>
      </c>
      <c r="I82" s="17"/>
    </row>
    <row r="84" spans="1:9" ht="21" customHeight="1">
      <c r="A84" s="1" t="s">
        <v>1698</v>
      </c>
    </row>
    <row r="86" spans="1:9">
      <c r="B86" s="15" t="s">
        <v>1699</v>
      </c>
    </row>
    <row r="87" spans="1:9">
      <c r="A87" s="4" t="s">
        <v>174</v>
      </c>
      <c r="B87" s="28" t="s">
        <v>1700</v>
      </c>
      <c r="C87" s="17"/>
    </row>
    <row r="88" spans="1:9">
      <c r="A88" s="4" t="s">
        <v>175</v>
      </c>
      <c r="B88" s="28" t="s">
        <v>1700</v>
      </c>
      <c r="C88" s="17"/>
    </row>
    <row r="89" spans="1:9">
      <c r="A89" s="4" t="s">
        <v>211</v>
      </c>
      <c r="B89" s="28" t="s">
        <v>1700</v>
      </c>
      <c r="C89" s="17"/>
    </row>
    <row r="90" spans="1:9">
      <c r="A90" s="4" t="s">
        <v>176</v>
      </c>
      <c r="B90" s="28" t="s">
        <v>1700</v>
      </c>
      <c r="C90" s="17"/>
    </row>
    <row r="91" spans="1:9">
      <c r="A91" s="4" t="s">
        <v>177</v>
      </c>
      <c r="B91" s="28" t="s">
        <v>1700</v>
      </c>
      <c r="C91" s="17"/>
    </row>
    <row r="92" spans="1:9">
      <c r="A92" s="4" t="s">
        <v>221</v>
      </c>
      <c r="B92" s="28" t="s">
        <v>1700</v>
      </c>
      <c r="C92" s="17"/>
    </row>
    <row r="93" spans="1:9">
      <c r="A93" s="4" t="s">
        <v>178</v>
      </c>
      <c r="B93" s="28" t="s">
        <v>1700</v>
      </c>
      <c r="C93" s="17"/>
    </row>
    <row r="94" spans="1:9">
      <c r="A94" s="4" t="s">
        <v>179</v>
      </c>
      <c r="B94" s="28" t="s">
        <v>1700</v>
      </c>
      <c r="C94" s="17"/>
    </row>
    <row r="95" spans="1:9">
      <c r="A95" s="4" t="s">
        <v>195</v>
      </c>
      <c r="B95" s="28" t="s">
        <v>1700</v>
      </c>
      <c r="C95" s="17"/>
    </row>
    <row r="96" spans="1:9">
      <c r="A96" s="4" t="s">
        <v>180</v>
      </c>
      <c r="B96" s="28" t="s">
        <v>1700</v>
      </c>
      <c r="C96" s="17"/>
    </row>
    <row r="97" spans="1:3">
      <c r="A97" s="4" t="s">
        <v>181</v>
      </c>
      <c r="B97" s="28" t="s">
        <v>1700</v>
      </c>
      <c r="C97" s="17"/>
    </row>
    <row r="98" spans="1:3">
      <c r="A98" s="4" t="s">
        <v>182</v>
      </c>
      <c r="B98" s="28" t="s">
        <v>1701</v>
      </c>
      <c r="C98" s="17"/>
    </row>
    <row r="99" spans="1:3">
      <c r="A99" s="4" t="s">
        <v>183</v>
      </c>
      <c r="B99" s="28" t="s">
        <v>1701</v>
      </c>
      <c r="C99" s="17"/>
    </row>
    <row r="100" spans="1:3">
      <c r="A100" s="4" t="s">
        <v>196</v>
      </c>
      <c r="B100" s="28" t="s">
        <v>1701</v>
      </c>
      <c r="C100" s="17"/>
    </row>
    <row r="101" spans="1:3">
      <c r="A101" s="4" t="s">
        <v>243</v>
      </c>
      <c r="B101" s="28" t="s">
        <v>1702</v>
      </c>
      <c r="C101" s="17"/>
    </row>
    <row r="102" spans="1:3">
      <c r="A102" s="4" t="s">
        <v>247</v>
      </c>
      <c r="B102" s="28" t="s">
        <v>1702</v>
      </c>
      <c r="C102" s="17"/>
    </row>
    <row r="103" spans="1:3">
      <c r="A103" s="4" t="s">
        <v>251</v>
      </c>
      <c r="B103" s="28" t="s">
        <v>1702</v>
      </c>
      <c r="C103" s="17"/>
    </row>
    <row r="104" spans="1:3">
      <c r="A104" s="4" t="s">
        <v>255</v>
      </c>
      <c r="B104" s="28" t="s">
        <v>1702</v>
      </c>
      <c r="C104" s="17"/>
    </row>
    <row r="105" spans="1:3">
      <c r="A105" s="4" t="s">
        <v>259</v>
      </c>
      <c r="B105" s="28" t="s">
        <v>1702</v>
      </c>
      <c r="C105" s="17"/>
    </row>
    <row r="106" spans="1:3">
      <c r="A106" s="4" t="s">
        <v>184</v>
      </c>
      <c r="B106" s="28" t="s">
        <v>1702</v>
      </c>
      <c r="C106" s="17"/>
    </row>
    <row r="107" spans="1:3">
      <c r="A107" s="4" t="s">
        <v>185</v>
      </c>
      <c r="B107" s="28" t="s">
        <v>1702</v>
      </c>
      <c r="C107" s="17"/>
    </row>
    <row r="108" spans="1:3">
      <c r="A108" s="4" t="s">
        <v>186</v>
      </c>
      <c r="B108" s="28" t="s">
        <v>1702</v>
      </c>
      <c r="C108" s="17"/>
    </row>
    <row r="109" spans="1:3">
      <c r="A109" s="4" t="s">
        <v>187</v>
      </c>
      <c r="B109" s="28" t="s">
        <v>1702</v>
      </c>
      <c r="C109" s="17"/>
    </row>
    <row r="110" spans="1:3">
      <c r="A110" s="4" t="s">
        <v>188</v>
      </c>
      <c r="B110" s="28" t="s">
        <v>1702</v>
      </c>
      <c r="C110" s="17"/>
    </row>
    <row r="111" spans="1:3">
      <c r="A111" s="4" t="s">
        <v>189</v>
      </c>
      <c r="B111" s="28" t="s">
        <v>1702</v>
      </c>
      <c r="C111" s="17"/>
    </row>
    <row r="112" spans="1:3">
      <c r="A112" s="4" t="s">
        <v>197</v>
      </c>
      <c r="B112" s="28" t="s">
        <v>1702</v>
      </c>
      <c r="C112" s="17"/>
    </row>
    <row r="113" spans="1:3">
      <c r="A113" s="4" t="s">
        <v>198</v>
      </c>
      <c r="B113" s="28" t="s">
        <v>1702</v>
      </c>
      <c r="C113" s="17"/>
    </row>
    <row r="115" spans="1:3" ht="21" customHeight="1">
      <c r="A115" s="1" t="s">
        <v>1703</v>
      </c>
    </row>
    <row r="116" spans="1:3">
      <c r="A116" s="2" t="s">
        <v>353</v>
      </c>
    </row>
    <row r="117" spans="1:3">
      <c r="A117" s="33" t="s">
        <v>1704</v>
      </c>
    </row>
    <row r="118" spans="1:3">
      <c r="A118" s="33" t="s">
        <v>1705</v>
      </c>
    </row>
    <row r="119" spans="1:3">
      <c r="A119" s="33" t="s">
        <v>1706</v>
      </c>
    </row>
    <row r="120" spans="1:3">
      <c r="A120" s="33" t="s">
        <v>1707</v>
      </c>
    </row>
    <row r="121" spans="1:3">
      <c r="A121" s="33" t="s">
        <v>1708</v>
      </c>
    </row>
    <row r="122" spans="1:3">
      <c r="A122" s="33" t="s">
        <v>1709</v>
      </c>
    </row>
    <row r="123" spans="1:3">
      <c r="A123" s="33" t="s">
        <v>1710</v>
      </c>
    </row>
    <row r="124" spans="1:3">
      <c r="A124" s="33" t="s">
        <v>1711</v>
      </c>
    </row>
    <row r="125" spans="1:3">
      <c r="A125" s="33" t="s">
        <v>1161</v>
      </c>
    </row>
    <row r="126" spans="1:3">
      <c r="A126" s="33" t="s">
        <v>1712</v>
      </c>
    </row>
    <row r="127" spans="1:3">
      <c r="A127" s="33" t="s">
        <v>1713</v>
      </c>
    </row>
    <row r="128" spans="1:3">
      <c r="A128" s="33" t="s">
        <v>1714</v>
      </c>
    </row>
    <row r="129" spans="1:9">
      <c r="A129" s="33" t="s">
        <v>1715</v>
      </c>
    </row>
    <row r="130" spans="1:9">
      <c r="A130" s="33" t="s">
        <v>1716</v>
      </c>
    </row>
    <row r="131" spans="1:9">
      <c r="A131" s="33" t="s">
        <v>1717</v>
      </c>
    </row>
    <row r="132" spans="1:9">
      <c r="A132" s="33" t="s">
        <v>1718</v>
      </c>
    </row>
    <row r="133" spans="1:9">
      <c r="A133" s="33" t="s">
        <v>1719</v>
      </c>
    </row>
    <row r="134" spans="1:9">
      <c r="A134" s="33" t="s">
        <v>1720</v>
      </c>
    </row>
    <row r="135" spans="1:9">
      <c r="A135" s="33" t="s">
        <v>1721</v>
      </c>
    </row>
    <row r="136" spans="1:9">
      <c r="A136" s="33" t="s">
        <v>1722</v>
      </c>
    </row>
    <row r="137" spans="1:9">
      <c r="A137" s="33" t="s">
        <v>1723</v>
      </c>
    </row>
    <row r="138" spans="1:9">
      <c r="A138" s="34" t="s">
        <v>356</v>
      </c>
      <c r="B138" s="34" t="s">
        <v>486</v>
      </c>
      <c r="C138" s="34" t="s">
        <v>486</v>
      </c>
      <c r="D138" s="34" t="s">
        <v>486</v>
      </c>
      <c r="E138" s="34" t="s">
        <v>486</v>
      </c>
      <c r="F138" s="34" t="s">
        <v>486</v>
      </c>
      <c r="G138" s="34" t="s">
        <v>486</v>
      </c>
      <c r="H138" s="34" t="s">
        <v>486</v>
      </c>
    </row>
    <row r="139" spans="1:9">
      <c r="A139" s="34" t="s">
        <v>359</v>
      </c>
      <c r="B139" s="34" t="s">
        <v>1724</v>
      </c>
      <c r="C139" s="34" t="s">
        <v>1725</v>
      </c>
      <c r="D139" s="34" t="s">
        <v>1726</v>
      </c>
      <c r="E139" s="34" t="s">
        <v>1727</v>
      </c>
      <c r="F139" s="34" t="s">
        <v>1728</v>
      </c>
      <c r="G139" s="34" t="s">
        <v>1729</v>
      </c>
      <c r="H139" s="34" t="s">
        <v>1730</v>
      </c>
    </row>
    <row r="141" spans="1:9">
      <c r="B141" s="15" t="s">
        <v>1731</v>
      </c>
      <c r="C141" s="15" t="s">
        <v>1732</v>
      </c>
      <c r="D141" s="15" t="s">
        <v>1733</v>
      </c>
      <c r="E141" s="15" t="s">
        <v>1734</v>
      </c>
      <c r="F141" s="15" t="s">
        <v>1735</v>
      </c>
      <c r="G141" s="15" t="s">
        <v>1736</v>
      </c>
      <c r="H141" s="15" t="s">
        <v>1737</v>
      </c>
    </row>
    <row r="142" spans="1:9">
      <c r="A142" s="29" t="s">
        <v>174</v>
      </c>
      <c r="I142" s="17"/>
    </row>
    <row r="143" spans="1:9">
      <c r="A143" s="4" t="s">
        <v>174</v>
      </c>
      <c r="B143" s="38">
        <f>B$56/IF(B$87="kVA",IF(F$56,F$56,1),IF(B$87="MPAN",IF(E$56,E$56,1),IF(H$56,H$56,1)))</f>
        <v>0</v>
      </c>
      <c r="C143" s="38">
        <f>C$56/IF(B$87="kVA",IF(F$56,F$56,1),IF(B$87="MPAN",IF(E$56,E$56,1),IF(H$56,H$56,1)))</f>
        <v>0</v>
      </c>
      <c r="D143" s="38">
        <f>D$56/IF(B$87="kVA",IF(F$56,F$56,1),IF(B$87="MPAN",IF(E$56,E$56,1),IF(H$56,H$56,1)))</f>
        <v>0</v>
      </c>
      <c r="E143" s="38">
        <f>E$56/IF(B$87="kVA",IF(F$56,F$56,1),IF(B$87="MPAN",IF(E$56,E$56,1),IF(H$56,H$56,1)))</f>
        <v>0</v>
      </c>
      <c r="F143" s="38">
        <f>F$56/IF(B$87="kVA",IF(F$56,F$56,1),IF(B$87="MPAN",IF(E$56,E$56,1),IF(H$56,H$56,1)))</f>
        <v>0</v>
      </c>
      <c r="G143" s="38">
        <f>G$56/IF(B$87="kVA",IF(F$56,F$56,1),IF(B$87="MPAN",IF(E$56,E$56,1),IF(H$56,H$56,1)))</f>
        <v>0</v>
      </c>
      <c r="H143" s="46">
        <f>0.01*'Input'!F$58*('Adjust'!$E$223*E143+'Adjust'!$F$223*F143)+10*('Adjust'!$B$223*B143+'Adjust'!$C$223*C143+'Adjust'!$D$223*D143+'Adjust'!$G$223*G143)</f>
        <v>0</v>
      </c>
      <c r="I143" s="17"/>
    </row>
    <row r="144" spans="1:9">
      <c r="A144" s="4" t="s">
        <v>205</v>
      </c>
      <c r="B144" s="38">
        <f>B$56/IF(B$87="kVA",IF(F$56,F$56,1),IF(B$87="MPAN",IF(E$56,E$56,1),IF(H$56,H$56,1)))</f>
        <v>0</v>
      </c>
      <c r="C144" s="38">
        <f>C$56/IF(B$87="kVA",IF(F$56,F$56,1),IF(B$87="MPAN",IF(E$56,E$56,1),IF(H$56,H$56,1)))</f>
        <v>0</v>
      </c>
      <c r="D144" s="38">
        <f>D$56/IF(B$87="kVA",IF(F$56,F$56,1),IF(B$87="MPAN",IF(E$56,E$56,1),IF(H$56,H$56,1)))</f>
        <v>0</v>
      </c>
      <c r="E144" s="38">
        <f>E$56/IF(B$87="kVA",IF(F$56,F$56,1),IF(B$87="MPAN",IF(E$56,E$56,1),IF(H$56,H$56,1)))</f>
        <v>0</v>
      </c>
      <c r="F144" s="38">
        <f>F$56/IF(B$87="kVA",IF(F$56,F$56,1),IF(B$87="MPAN",IF(E$56,E$56,1),IF(H$56,H$56,1)))</f>
        <v>0</v>
      </c>
      <c r="G144" s="38">
        <f>G$56/IF(B$87="kVA",IF(F$56,F$56,1),IF(B$87="MPAN",IF(E$56,E$56,1),IF(H$56,H$56,1)))</f>
        <v>0</v>
      </c>
      <c r="H144" s="46">
        <f>0.01*'Input'!F$58*('Adjust'!$E$224*E144+'Adjust'!$F$224*F144)+10*('Adjust'!$B$224*B144+'Adjust'!$C$224*C144+'Adjust'!$D$224*D144+'Adjust'!$G$224*G144)</f>
        <v>0</v>
      </c>
      <c r="I144" s="17"/>
    </row>
    <row r="145" spans="1:9">
      <c r="A145" s="4" t="s">
        <v>206</v>
      </c>
      <c r="B145" s="38">
        <f>B$56/IF(B$87="kVA",IF(F$56,F$56,1),IF(B$87="MPAN",IF(E$56,E$56,1),IF(H$56,H$56,1)))</f>
        <v>0</v>
      </c>
      <c r="C145" s="38">
        <f>C$56/IF(B$87="kVA",IF(F$56,F$56,1),IF(B$87="MPAN",IF(E$56,E$56,1),IF(H$56,H$56,1)))</f>
        <v>0</v>
      </c>
      <c r="D145" s="38">
        <f>D$56/IF(B$87="kVA",IF(F$56,F$56,1),IF(B$87="MPAN",IF(E$56,E$56,1),IF(H$56,H$56,1)))</f>
        <v>0</v>
      </c>
      <c r="E145" s="38">
        <f>E$56/IF(B$87="kVA",IF(F$56,F$56,1),IF(B$87="MPAN",IF(E$56,E$56,1),IF(H$56,H$56,1)))</f>
        <v>0</v>
      </c>
      <c r="F145" s="38">
        <f>F$56/IF(B$87="kVA",IF(F$56,F$56,1),IF(B$87="MPAN",IF(E$56,E$56,1),IF(H$56,H$56,1)))</f>
        <v>0</v>
      </c>
      <c r="G145" s="38">
        <f>G$56/IF(B$87="kVA",IF(F$56,F$56,1),IF(B$87="MPAN",IF(E$56,E$56,1),IF(H$56,H$56,1)))</f>
        <v>0</v>
      </c>
      <c r="H145" s="46">
        <f>0.01*'Input'!F$58*('Adjust'!$E$225*E145+'Adjust'!$F$225*F145)+10*('Adjust'!$B$225*B145+'Adjust'!$C$225*C145+'Adjust'!$D$225*D145+'Adjust'!$G$225*G145)</f>
        <v>0</v>
      </c>
      <c r="I145" s="17"/>
    </row>
    <row r="146" spans="1:9">
      <c r="A146" s="29" t="s">
        <v>175</v>
      </c>
      <c r="I146" s="17"/>
    </row>
    <row r="147" spans="1:9">
      <c r="A147" s="4" t="s">
        <v>175</v>
      </c>
      <c r="B147" s="38">
        <f>B$57/IF(B$88="kVA",IF(F$57,F$57,1),IF(B$88="MPAN",IF(E$57,E$57,1),IF(H$57,H$57,1)))</f>
        <v>0</v>
      </c>
      <c r="C147" s="38">
        <f>C$57/IF(B$88="kVA",IF(F$57,F$57,1),IF(B$88="MPAN",IF(E$57,E$57,1),IF(H$57,H$57,1)))</f>
        <v>0</v>
      </c>
      <c r="D147" s="38">
        <f>D$57/IF(B$88="kVA",IF(F$57,F$57,1),IF(B$88="MPAN",IF(E$57,E$57,1),IF(H$57,H$57,1)))</f>
        <v>0</v>
      </c>
      <c r="E147" s="38">
        <f>E$57/IF(B$88="kVA",IF(F$57,F$57,1),IF(B$88="MPAN",IF(E$57,E$57,1),IF(H$57,H$57,1)))</f>
        <v>0</v>
      </c>
      <c r="F147" s="38">
        <f>F$57/IF(B$88="kVA",IF(F$57,F$57,1),IF(B$88="MPAN",IF(E$57,E$57,1),IF(H$57,H$57,1)))</f>
        <v>0</v>
      </c>
      <c r="G147" s="38">
        <f>G$57/IF(B$88="kVA",IF(F$57,F$57,1),IF(B$88="MPAN",IF(E$57,E$57,1),IF(H$57,H$57,1)))</f>
        <v>0</v>
      </c>
      <c r="H147" s="46">
        <f>0.01*'Input'!F$58*('Adjust'!$E$227*E147+'Adjust'!$F$227*F147)+10*('Adjust'!$B$227*B147+'Adjust'!$C$227*C147+'Adjust'!$D$227*D147+'Adjust'!$G$227*G147)</f>
        <v>0</v>
      </c>
      <c r="I147" s="17"/>
    </row>
    <row r="148" spans="1:9">
      <c r="A148" s="4" t="s">
        <v>208</v>
      </c>
      <c r="B148" s="38">
        <f>B$57/IF(B$88="kVA",IF(F$57,F$57,1),IF(B$88="MPAN",IF(E$57,E$57,1),IF(H$57,H$57,1)))</f>
        <v>0</v>
      </c>
      <c r="C148" s="38">
        <f>C$57/IF(B$88="kVA",IF(F$57,F$57,1),IF(B$88="MPAN",IF(E$57,E$57,1),IF(H$57,H$57,1)))</f>
        <v>0</v>
      </c>
      <c r="D148" s="38">
        <f>D$57/IF(B$88="kVA",IF(F$57,F$57,1),IF(B$88="MPAN",IF(E$57,E$57,1),IF(H$57,H$57,1)))</f>
        <v>0</v>
      </c>
      <c r="E148" s="38">
        <f>E$57/IF(B$88="kVA",IF(F$57,F$57,1),IF(B$88="MPAN",IF(E$57,E$57,1),IF(H$57,H$57,1)))</f>
        <v>0</v>
      </c>
      <c r="F148" s="38">
        <f>F$57/IF(B$88="kVA",IF(F$57,F$57,1),IF(B$88="MPAN",IF(E$57,E$57,1),IF(H$57,H$57,1)))</f>
        <v>0</v>
      </c>
      <c r="G148" s="38">
        <f>G$57/IF(B$88="kVA",IF(F$57,F$57,1),IF(B$88="MPAN",IF(E$57,E$57,1),IF(H$57,H$57,1)))</f>
        <v>0</v>
      </c>
      <c r="H148" s="46">
        <f>0.01*'Input'!F$58*('Adjust'!$E$228*E148+'Adjust'!$F$228*F148)+10*('Adjust'!$B$228*B148+'Adjust'!$C$228*C148+'Adjust'!$D$228*D148+'Adjust'!$G$228*G148)</f>
        <v>0</v>
      </c>
      <c r="I148" s="17"/>
    </row>
    <row r="149" spans="1:9">
      <c r="A149" s="4" t="s">
        <v>209</v>
      </c>
      <c r="B149" s="38">
        <f>B$57/IF(B$88="kVA",IF(F$57,F$57,1),IF(B$88="MPAN",IF(E$57,E$57,1),IF(H$57,H$57,1)))</f>
        <v>0</v>
      </c>
      <c r="C149" s="38">
        <f>C$57/IF(B$88="kVA",IF(F$57,F$57,1),IF(B$88="MPAN",IF(E$57,E$57,1),IF(H$57,H$57,1)))</f>
        <v>0</v>
      </c>
      <c r="D149" s="38">
        <f>D$57/IF(B$88="kVA",IF(F$57,F$57,1),IF(B$88="MPAN",IF(E$57,E$57,1),IF(H$57,H$57,1)))</f>
        <v>0</v>
      </c>
      <c r="E149" s="38">
        <f>E$57/IF(B$88="kVA",IF(F$57,F$57,1),IF(B$88="MPAN",IF(E$57,E$57,1),IF(H$57,H$57,1)))</f>
        <v>0</v>
      </c>
      <c r="F149" s="38">
        <f>F$57/IF(B$88="kVA",IF(F$57,F$57,1),IF(B$88="MPAN",IF(E$57,E$57,1),IF(H$57,H$57,1)))</f>
        <v>0</v>
      </c>
      <c r="G149" s="38">
        <f>G$57/IF(B$88="kVA",IF(F$57,F$57,1),IF(B$88="MPAN",IF(E$57,E$57,1),IF(H$57,H$57,1)))</f>
        <v>0</v>
      </c>
      <c r="H149" s="46">
        <f>0.01*'Input'!F$58*('Adjust'!$E$229*E149+'Adjust'!$F$229*F149)+10*('Adjust'!$B$229*B149+'Adjust'!$C$229*C149+'Adjust'!$D$229*D149+'Adjust'!$G$229*G149)</f>
        <v>0</v>
      </c>
      <c r="I149" s="17"/>
    </row>
    <row r="150" spans="1:9">
      <c r="A150" s="29" t="s">
        <v>211</v>
      </c>
      <c r="I150" s="17"/>
    </row>
    <row r="151" spans="1:9">
      <c r="A151" s="4" t="s">
        <v>211</v>
      </c>
      <c r="B151" s="38">
        <f>B$58/IF(B$89="kVA",IF(F$58,F$58,1),IF(B$89="MPAN",IF(E$58,E$58,1),IF(H$58,H$58,1)))</f>
        <v>0</v>
      </c>
      <c r="C151" s="38">
        <f>C$58/IF(B$89="kVA",IF(F$58,F$58,1),IF(B$89="MPAN",IF(E$58,E$58,1),IF(H$58,H$58,1)))</f>
        <v>0</v>
      </c>
      <c r="D151" s="38">
        <f>D$58/IF(B$89="kVA",IF(F$58,F$58,1),IF(B$89="MPAN",IF(E$58,E$58,1),IF(H$58,H$58,1)))</f>
        <v>0</v>
      </c>
      <c r="E151" s="38">
        <f>E$58/IF(B$89="kVA",IF(F$58,F$58,1),IF(B$89="MPAN",IF(E$58,E$58,1),IF(H$58,H$58,1)))</f>
        <v>0</v>
      </c>
      <c r="F151" s="38">
        <f>F$58/IF(B$89="kVA",IF(F$58,F$58,1),IF(B$89="MPAN",IF(E$58,E$58,1),IF(H$58,H$58,1)))</f>
        <v>0</v>
      </c>
      <c r="G151" s="38">
        <f>G$58/IF(B$89="kVA",IF(F$58,F$58,1),IF(B$89="MPAN",IF(E$58,E$58,1),IF(H$58,H$58,1)))</f>
        <v>0</v>
      </c>
      <c r="H151" s="46">
        <f>0.01*'Input'!F$58*('Adjust'!$E$231*E151+'Adjust'!$F$231*F151)+10*('Adjust'!$B$231*B151+'Adjust'!$C$231*C151+'Adjust'!$D$231*D151+'Adjust'!$G$231*G151)</f>
        <v>0</v>
      </c>
      <c r="I151" s="17"/>
    </row>
    <row r="152" spans="1:9">
      <c r="A152" s="4" t="s">
        <v>212</v>
      </c>
      <c r="B152" s="38">
        <f>B$58/IF(B$89="kVA",IF(F$58,F$58,1),IF(B$89="MPAN",IF(E$58,E$58,1),IF(H$58,H$58,1)))</f>
        <v>0</v>
      </c>
      <c r="C152" s="38">
        <f>C$58/IF(B$89="kVA",IF(F$58,F$58,1),IF(B$89="MPAN",IF(E$58,E$58,1),IF(H$58,H$58,1)))</f>
        <v>0</v>
      </c>
      <c r="D152" s="38">
        <f>D$58/IF(B$89="kVA",IF(F$58,F$58,1),IF(B$89="MPAN",IF(E$58,E$58,1),IF(H$58,H$58,1)))</f>
        <v>0</v>
      </c>
      <c r="E152" s="38">
        <f>E$58/IF(B$89="kVA",IF(F$58,F$58,1),IF(B$89="MPAN",IF(E$58,E$58,1),IF(H$58,H$58,1)))</f>
        <v>0</v>
      </c>
      <c r="F152" s="38">
        <f>F$58/IF(B$89="kVA",IF(F$58,F$58,1),IF(B$89="MPAN",IF(E$58,E$58,1),IF(H$58,H$58,1)))</f>
        <v>0</v>
      </c>
      <c r="G152" s="38">
        <f>G$58/IF(B$89="kVA",IF(F$58,F$58,1),IF(B$89="MPAN",IF(E$58,E$58,1),IF(H$58,H$58,1)))</f>
        <v>0</v>
      </c>
      <c r="H152" s="46">
        <f>0.01*'Input'!F$58*('Adjust'!$E$232*E152+'Adjust'!$F$232*F152)+10*('Adjust'!$B$232*B152+'Adjust'!$C$232*C152+'Adjust'!$D$232*D152+'Adjust'!$G$232*G152)</f>
        <v>0</v>
      </c>
      <c r="I152" s="17"/>
    </row>
    <row r="153" spans="1:9">
      <c r="A153" s="4" t="s">
        <v>213</v>
      </c>
      <c r="B153" s="38">
        <f>B$58/IF(B$89="kVA",IF(F$58,F$58,1),IF(B$89="MPAN",IF(E$58,E$58,1),IF(H$58,H$58,1)))</f>
        <v>0</v>
      </c>
      <c r="C153" s="38">
        <f>C$58/IF(B$89="kVA",IF(F$58,F$58,1),IF(B$89="MPAN",IF(E$58,E$58,1),IF(H$58,H$58,1)))</f>
        <v>0</v>
      </c>
      <c r="D153" s="38">
        <f>D$58/IF(B$89="kVA",IF(F$58,F$58,1),IF(B$89="MPAN",IF(E$58,E$58,1),IF(H$58,H$58,1)))</f>
        <v>0</v>
      </c>
      <c r="E153" s="38">
        <f>E$58/IF(B$89="kVA",IF(F$58,F$58,1),IF(B$89="MPAN",IF(E$58,E$58,1),IF(H$58,H$58,1)))</f>
        <v>0</v>
      </c>
      <c r="F153" s="38">
        <f>F$58/IF(B$89="kVA",IF(F$58,F$58,1),IF(B$89="MPAN",IF(E$58,E$58,1),IF(H$58,H$58,1)))</f>
        <v>0</v>
      </c>
      <c r="G153" s="38">
        <f>G$58/IF(B$89="kVA",IF(F$58,F$58,1),IF(B$89="MPAN",IF(E$58,E$58,1),IF(H$58,H$58,1)))</f>
        <v>0</v>
      </c>
      <c r="H153" s="46">
        <f>0.01*'Input'!F$58*('Adjust'!$E$233*E153+'Adjust'!$F$233*F153)+10*('Adjust'!$B$233*B153+'Adjust'!$C$233*C153+'Adjust'!$D$233*D153+'Adjust'!$G$233*G153)</f>
        <v>0</v>
      </c>
      <c r="I153" s="17"/>
    </row>
    <row r="154" spans="1:9">
      <c r="A154" s="29" t="s">
        <v>176</v>
      </c>
      <c r="I154" s="17"/>
    </row>
    <row r="155" spans="1:9">
      <c r="A155" s="4" t="s">
        <v>176</v>
      </c>
      <c r="B155" s="38">
        <f>B$59/IF(B$90="kVA",IF(F$59,F$59,1),IF(B$90="MPAN",IF(E$59,E$59,1),IF(H$59,H$59,1)))</f>
        <v>0</v>
      </c>
      <c r="C155" s="38">
        <f>C$59/IF(B$90="kVA",IF(F$59,F$59,1),IF(B$90="MPAN",IF(E$59,E$59,1),IF(H$59,H$59,1)))</f>
        <v>0</v>
      </c>
      <c r="D155" s="38">
        <f>D$59/IF(B$90="kVA",IF(F$59,F$59,1),IF(B$90="MPAN",IF(E$59,E$59,1),IF(H$59,H$59,1)))</f>
        <v>0</v>
      </c>
      <c r="E155" s="38">
        <f>E$59/IF(B$90="kVA",IF(F$59,F$59,1),IF(B$90="MPAN",IF(E$59,E$59,1),IF(H$59,H$59,1)))</f>
        <v>0</v>
      </c>
      <c r="F155" s="38">
        <f>F$59/IF(B$90="kVA",IF(F$59,F$59,1),IF(B$90="MPAN",IF(E$59,E$59,1),IF(H$59,H$59,1)))</f>
        <v>0</v>
      </c>
      <c r="G155" s="38">
        <f>G$59/IF(B$90="kVA",IF(F$59,F$59,1),IF(B$90="MPAN",IF(E$59,E$59,1),IF(H$59,H$59,1)))</f>
        <v>0</v>
      </c>
      <c r="H155" s="46">
        <f>0.01*'Input'!F$58*('Adjust'!$E$235*E155+'Adjust'!$F$235*F155)+10*('Adjust'!$B$235*B155+'Adjust'!$C$235*C155+'Adjust'!$D$235*D155+'Adjust'!$G$235*G155)</f>
        <v>0</v>
      </c>
      <c r="I155" s="17"/>
    </row>
    <row r="156" spans="1:9">
      <c r="A156" s="4" t="s">
        <v>215</v>
      </c>
      <c r="B156" s="38">
        <f>B$59/IF(B$90="kVA",IF(F$59,F$59,1),IF(B$90="MPAN",IF(E$59,E$59,1),IF(H$59,H$59,1)))</f>
        <v>0</v>
      </c>
      <c r="C156" s="38">
        <f>C$59/IF(B$90="kVA",IF(F$59,F$59,1),IF(B$90="MPAN",IF(E$59,E$59,1),IF(H$59,H$59,1)))</f>
        <v>0</v>
      </c>
      <c r="D156" s="38">
        <f>D$59/IF(B$90="kVA",IF(F$59,F$59,1),IF(B$90="MPAN",IF(E$59,E$59,1),IF(H$59,H$59,1)))</f>
        <v>0</v>
      </c>
      <c r="E156" s="38">
        <f>E$59/IF(B$90="kVA",IF(F$59,F$59,1),IF(B$90="MPAN",IF(E$59,E$59,1),IF(H$59,H$59,1)))</f>
        <v>0</v>
      </c>
      <c r="F156" s="38">
        <f>F$59/IF(B$90="kVA",IF(F$59,F$59,1),IF(B$90="MPAN",IF(E$59,E$59,1),IF(H$59,H$59,1)))</f>
        <v>0</v>
      </c>
      <c r="G156" s="38">
        <f>G$59/IF(B$90="kVA",IF(F$59,F$59,1),IF(B$90="MPAN",IF(E$59,E$59,1),IF(H$59,H$59,1)))</f>
        <v>0</v>
      </c>
      <c r="H156" s="46">
        <f>0.01*'Input'!F$58*('Adjust'!$E$236*E156+'Adjust'!$F$236*F156)+10*('Adjust'!$B$236*B156+'Adjust'!$C$236*C156+'Adjust'!$D$236*D156+'Adjust'!$G$236*G156)</f>
        <v>0</v>
      </c>
      <c r="I156" s="17"/>
    </row>
    <row r="157" spans="1:9">
      <c r="A157" s="4" t="s">
        <v>216</v>
      </c>
      <c r="B157" s="38">
        <f>B$59/IF(B$90="kVA",IF(F$59,F$59,1),IF(B$90="MPAN",IF(E$59,E$59,1),IF(H$59,H$59,1)))</f>
        <v>0</v>
      </c>
      <c r="C157" s="38">
        <f>C$59/IF(B$90="kVA",IF(F$59,F$59,1),IF(B$90="MPAN",IF(E$59,E$59,1),IF(H$59,H$59,1)))</f>
        <v>0</v>
      </c>
      <c r="D157" s="38">
        <f>D$59/IF(B$90="kVA",IF(F$59,F$59,1),IF(B$90="MPAN",IF(E$59,E$59,1),IF(H$59,H$59,1)))</f>
        <v>0</v>
      </c>
      <c r="E157" s="38">
        <f>E$59/IF(B$90="kVA",IF(F$59,F$59,1),IF(B$90="MPAN",IF(E$59,E$59,1),IF(H$59,H$59,1)))</f>
        <v>0</v>
      </c>
      <c r="F157" s="38">
        <f>F$59/IF(B$90="kVA",IF(F$59,F$59,1),IF(B$90="MPAN",IF(E$59,E$59,1),IF(H$59,H$59,1)))</f>
        <v>0</v>
      </c>
      <c r="G157" s="38">
        <f>G$59/IF(B$90="kVA",IF(F$59,F$59,1),IF(B$90="MPAN",IF(E$59,E$59,1),IF(H$59,H$59,1)))</f>
        <v>0</v>
      </c>
      <c r="H157" s="46">
        <f>0.01*'Input'!F$58*('Adjust'!$E$237*E157+'Adjust'!$F$237*F157)+10*('Adjust'!$B$237*B157+'Adjust'!$C$237*C157+'Adjust'!$D$237*D157+'Adjust'!$G$237*G157)</f>
        <v>0</v>
      </c>
      <c r="I157" s="17"/>
    </row>
    <row r="158" spans="1:9">
      <c r="A158" s="29" t="s">
        <v>177</v>
      </c>
      <c r="I158" s="17"/>
    </row>
    <row r="159" spans="1:9">
      <c r="A159" s="4" t="s">
        <v>177</v>
      </c>
      <c r="B159" s="38">
        <f>B$60/IF(B$91="kVA",IF(F$60,F$60,1),IF(B$91="MPAN",IF(E$60,E$60,1),IF(H$60,H$60,1)))</f>
        <v>0</v>
      </c>
      <c r="C159" s="38">
        <f>C$60/IF(B$91="kVA",IF(F$60,F$60,1),IF(B$91="MPAN",IF(E$60,E$60,1),IF(H$60,H$60,1)))</f>
        <v>0</v>
      </c>
      <c r="D159" s="38">
        <f>D$60/IF(B$91="kVA",IF(F$60,F$60,1),IF(B$91="MPAN",IF(E$60,E$60,1),IF(H$60,H$60,1)))</f>
        <v>0</v>
      </c>
      <c r="E159" s="38">
        <f>E$60/IF(B$91="kVA",IF(F$60,F$60,1),IF(B$91="MPAN",IF(E$60,E$60,1),IF(H$60,H$60,1)))</f>
        <v>0</v>
      </c>
      <c r="F159" s="38">
        <f>F$60/IF(B$91="kVA",IF(F$60,F$60,1),IF(B$91="MPAN",IF(E$60,E$60,1),IF(H$60,H$60,1)))</f>
        <v>0</v>
      </c>
      <c r="G159" s="38">
        <f>G$60/IF(B$91="kVA",IF(F$60,F$60,1),IF(B$91="MPAN",IF(E$60,E$60,1),IF(H$60,H$60,1)))</f>
        <v>0</v>
      </c>
      <c r="H159" s="46">
        <f>0.01*'Input'!F$58*('Adjust'!$E$239*E159+'Adjust'!$F$239*F159)+10*('Adjust'!$B$239*B159+'Adjust'!$C$239*C159+'Adjust'!$D$239*D159+'Adjust'!$G$239*G159)</f>
        <v>0</v>
      </c>
      <c r="I159" s="17"/>
    </row>
    <row r="160" spans="1:9">
      <c r="A160" s="4" t="s">
        <v>218</v>
      </c>
      <c r="B160" s="38">
        <f>B$60/IF(B$91="kVA",IF(F$60,F$60,1),IF(B$91="MPAN",IF(E$60,E$60,1),IF(H$60,H$60,1)))</f>
        <v>0</v>
      </c>
      <c r="C160" s="38">
        <f>C$60/IF(B$91="kVA",IF(F$60,F$60,1),IF(B$91="MPAN",IF(E$60,E$60,1),IF(H$60,H$60,1)))</f>
        <v>0</v>
      </c>
      <c r="D160" s="38">
        <f>D$60/IF(B$91="kVA",IF(F$60,F$60,1),IF(B$91="MPAN",IF(E$60,E$60,1),IF(H$60,H$60,1)))</f>
        <v>0</v>
      </c>
      <c r="E160" s="38">
        <f>E$60/IF(B$91="kVA",IF(F$60,F$60,1),IF(B$91="MPAN",IF(E$60,E$60,1),IF(H$60,H$60,1)))</f>
        <v>0</v>
      </c>
      <c r="F160" s="38">
        <f>F$60/IF(B$91="kVA",IF(F$60,F$60,1),IF(B$91="MPAN",IF(E$60,E$60,1),IF(H$60,H$60,1)))</f>
        <v>0</v>
      </c>
      <c r="G160" s="38">
        <f>G$60/IF(B$91="kVA",IF(F$60,F$60,1),IF(B$91="MPAN",IF(E$60,E$60,1),IF(H$60,H$60,1)))</f>
        <v>0</v>
      </c>
      <c r="H160" s="46">
        <f>0.01*'Input'!F$58*('Adjust'!$E$240*E160+'Adjust'!$F$240*F160)+10*('Adjust'!$B$240*B160+'Adjust'!$C$240*C160+'Adjust'!$D$240*D160+'Adjust'!$G$240*G160)</f>
        <v>0</v>
      </c>
      <c r="I160" s="17"/>
    </row>
    <row r="161" spans="1:9">
      <c r="A161" s="4" t="s">
        <v>219</v>
      </c>
      <c r="B161" s="38">
        <f>B$60/IF(B$91="kVA",IF(F$60,F$60,1),IF(B$91="MPAN",IF(E$60,E$60,1),IF(H$60,H$60,1)))</f>
        <v>0</v>
      </c>
      <c r="C161" s="38">
        <f>C$60/IF(B$91="kVA",IF(F$60,F$60,1),IF(B$91="MPAN",IF(E$60,E$60,1),IF(H$60,H$60,1)))</f>
        <v>0</v>
      </c>
      <c r="D161" s="38">
        <f>D$60/IF(B$91="kVA",IF(F$60,F$60,1),IF(B$91="MPAN",IF(E$60,E$60,1),IF(H$60,H$60,1)))</f>
        <v>0</v>
      </c>
      <c r="E161" s="38">
        <f>E$60/IF(B$91="kVA",IF(F$60,F$60,1),IF(B$91="MPAN",IF(E$60,E$60,1),IF(H$60,H$60,1)))</f>
        <v>0</v>
      </c>
      <c r="F161" s="38">
        <f>F$60/IF(B$91="kVA",IF(F$60,F$60,1),IF(B$91="MPAN",IF(E$60,E$60,1),IF(H$60,H$60,1)))</f>
        <v>0</v>
      </c>
      <c r="G161" s="38">
        <f>G$60/IF(B$91="kVA",IF(F$60,F$60,1),IF(B$91="MPAN",IF(E$60,E$60,1),IF(H$60,H$60,1)))</f>
        <v>0</v>
      </c>
      <c r="H161" s="46">
        <f>0.01*'Input'!F$58*('Adjust'!$E$241*E161+'Adjust'!$F$241*F161)+10*('Adjust'!$B$241*B161+'Adjust'!$C$241*C161+'Adjust'!$D$241*D161+'Adjust'!$G$241*G161)</f>
        <v>0</v>
      </c>
      <c r="I161" s="17"/>
    </row>
    <row r="162" spans="1:9">
      <c r="A162" s="29" t="s">
        <v>221</v>
      </c>
      <c r="I162" s="17"/>
    </row>
    <row r="163" spans="1:9">
      <c r="A163" s="4" t="s">
        <v>221</v>
      </c>
      <c r="B163" s="38">
        <f>B$61/IF(B$92="kVA",IF(F$61,F$61,1),IF(B$92="MPAN",IF(E$61,E$61,1),IF(H$61,H$61,1)))</f>
        <v>0</v>
      </c>
      <c r="C163" s="38">
        <f>C$61/IF(B$92="kVA",IF(F$61,F$61,1),IF(B$92="MPAN",IF(E$61,E$61,1),IF(H$61,H$61,1)))</f>
        <v>0</v>
      </c>
      <c r="D163" s="38">
        <f>D$61/IF(B$92="kVA",IF(F$61,F$61,1),IF(B$92="MPAN",IF(E$61,E$61,1),IF(H$61,H$61,1)))</f>
        <v>0</v>
      </c>
      <c r="E163" s="38">
        <f>E$61/IF(B$92="kVA",IF(F$61,F$61,1),IF(B$92="MPAN",IF(E$61,E$61,1),IF(H$61,H$61,1)))</f>
        <v>0</v>
      </c>
      <c r="F163" s="38">
        <f>F$61/IF(B$92="kVA",IF(F$61,F$61,1),IF(B$92="MPAN",IF(E$61,E$61,1),IF(H$61,H$61,1)))</f>
        <v>0</v>
      </c>
      <c r="G163" s="38">
        <f>G$61/IF(B$92="kVA",IF(F$61,F$61,1),IF(B$92="MPAN",IF(E$61,E$61,1),IF(H$61,H$61,1)))</f>
        <v>0</v>
      </c>
      <c r="H163" s="46">
        <f>0.01*'Input'!F$58*('Adjust'!$E$243*E163+'Adjust'!$F$243*F163)+10*('Adjust'!$B$243*B163+'Adjust'!$C$243*C163+'Adjust'!$D$243*D163+'Adjust'!$G$243*G163)</f>
        <v>0</v>
      </c>
      <c r="I163" s="17"/>
    </row>
    <row r="164" spans="1:9">
      <c r="A164" s="4" t="s">
        <v>222</v>
      </c>
      <c r="B164" s="38">
        <f>B$61/IF(B$92="kVA",IF(F$61,F$61,1),IF(B$92="MPAN",IF(E$61,E$61,1),IF(H$61,H$61,1)))</f>
        <v>0</v>
      </c>
      <c r="C164" s="38">
        <f>C$61/IF(B$92="kVA",IF(F$61,F$61,1),IF(B$92="MPAN",IF(E$61,E$61,1),IF(H$61,H$61,1)))</f>
        <v>0</v>
      </c>
      <c r="D164" s="38">
        <f>D$61/IF(B$92="kVA",IF(F$61,F$61,1),IF(B$92="MPAN",IF(E$61,E$61,1),IF(H$61,H$61,1)))</f>
        <v>0</v>
      </c>
      <c r="E164" s="38">
        <f>E$61/IF(B$92="kVA",IF(F$61,F$61,1),IF(B$92="MPAN",IF(E$61,E$61,1),IF(H$61,H$61,1)))</f>
        <v>0</v>
      </c>
      <c r="F164" s="38">
        <f>F$61/IF(B$92="kVA",IF(F$61,F$61,1),IF(B$92="MPAN",IF(E$61,E$61,1),IF(H$61,H$61,1)))</f>
        <v>0</v>
      </c>
      <c r="G164" s="38">
        <f>G$61/IF(B$92="kVA",IF(F$61,F$61,1),IF(B$92="MPAN",IF(E$61,E$61,1),IF(H$61,H$61,1)))</f>
        <v>0</v>
      </c>
      <c r="H164" s="46">
        <f>0.01*'Input'!F$58*('Adjust'!$E$244*E164+'Adjust'!$F$244*F164)+10*('Adjust'!$B$244*B164+'Adjust'!$C$244*C164+'Adjust'!$D$244*D164+'Adjust'!$G$244*G164)</f>
        <v>0</v>
      </c>
      <c r="I164" s="17"/>
    </row>
    <row r="165" spans="1:9">
      <c r="A165" s="4" t="s">
        <v>223</v>
      </c>
      <c r="B165" s="38">
        <f>B$61/IF(B$92="kVA",IF(F$61,F$61,1),IF(B$92="MPAN",IF(E$61,E$61,1),IF(H$61,H$61,1)))</f>
        <v>0</v>
      </c>
      <c r="C165" s="38">
        <f>C$61/IF(B$92="kVA",IF(F$61,F$61,1),IF(B$92="MPAN",IF(E$61,E$61,1),IF(H$61,H$61,1)))</f>
        <v>0</v>
      </c>
      <c r="D165" s="38">
        <f>D$61/IF(B$92="kVA",IF(F$61,F$61,1),IF(B$92="MPAN",IF(E$61,E$61,1),IF(H$61,H$61,1)))</f>
        <v>0</v>
      </c>
      <c r="E165" s="38">
        <f>E$61/IF(B$92="kVA",IF(F$61,F$61,1),IF(B$92="MPAN",IF(E$61,E$61,1),IF(H$61,H$61,1)))</f>
        <v>0</v>
      </c>
      <c r="F165" s="38">
        <f>F$61/IF(B$92="kVA",IF(F$61,F$61,1),IF(B$92="MPAN",IF(E$61,E$61,1),IF(H$61,H$61,1)))</f>
        <v>0</v>
      </c>
      <c r="G165" s="38">
        <f>G$61/IF(B$92="kVA",IF(F$61,F$61,1),IF(B$92="MPAN",IF(E$61,E$61,1),IF(H$61,H$61,1)))</f>
        <v>0</v>
      </c>
      <c r="H165" s="46">
        <f>0.01*'Input'!F$58*('Adjust'!$E$245*E165+'Adjust'!$F$245*F165)+10*('Adjust'!$B$245*B165+'Adjust'!$C$245*C165+'Adjust'!$D$245*D165+'Adjust'!$G$245*G165)</f>
        <v>0</v>
      </c>
      <c r="I165" s="17"/>
    </row>
    <row r="166" spans="1:9">
      <c r="A166" s="29" t="s">
        <v>178</v>
      </c>
      <c r="I166" s="17"/>
    </row>
    <row r="167" spans="1:9">
      <c r="A167" s="4" t="s">
        <v>178</v>
      </c>
      <c r="B167" s="38">
        <f>B$62/IF(B$93="kVA",IF(F$62,F$62,1),IF(B$93="MPAN",IF(E$62,E$62,1),IF(H$62,H$62,1)))</f>
        <v>0</v>
      </c>
      <c r="C167" s="38">
        <f>C$62/IF(B$93="kVA",IF(F$62,F$62,1),IF(B$93="MPAN",IF(E$62,E$62,1),IF(H$62,H$62,1)))</f>
        <v>0</v>
      </c>
      <c r="D167" s="38">
        <f>D$62/IF(B$93="kVA",IF(F$62,F$62,1),IF(B$93="MPAN",IF(E$62,E$62,1),IF(H$62,H$62,1)))</f>
        <v>0</v>
      </c>
      <c r="E167" s="38">
        <f>E$62/IF(B$93="kVA",IF(F$62,F$62,1),IF(B$93="MPAN",IF(E$62,E$62,1),IF(H$62,H$62,1)))</f>
        <v>0</v>
      </c>
      <c r="F167" s="38">
        <f>F$62/IF(B$93="kVA",IF(F$62,F$62,1),IF(B$93="MPAN",IF(E$62,E$62,1),IF(H$62,H$62,1)))</f>
        <v>0</v>
      </c>
      <c r="G167" s="38">
        <f>G$62/IF(B$93="kVA",IF(F$62,F$62,1),IF(B$93="MPAN",IF(E$62,E$62,1),IF(H$62,H$62,1)))</f>
        <v>0</v>
      </c>
      <c r="H167" s="46">
        <f>0.01*'Input'!F$58*('Adjust'!$E$247*E167+'Adjust'!$F$247*F167)+10*('Adjust'!$B$247*B167+'Adjust'!$C$247*C167+'Adjust'!$D$247*D167+'Adjust'!$G$247*G167)</f>
        <v>0</v>
      </c>
      <c r="I167" s="17"/>
    </row>
    <row r="168" spans="1:9">
      <c r="A168" s="4" t="s">
        <v>225</v>
      </c>
      <c r="B168" s="38">
        <f>B$62/IF(B$93="kVA",IF(F$62,F$62,1),IF(B$93="MPAN",IF(E$62,E$62,1),IF(H$62,H$62,1)))</f>
        <v>0</v>
      </c>
      <c r="C168" s="38">
        <f>C$62/IF(B$93="kVA",IF(F$62,F$62,1),IF(B$93="MPAN",IF(E$62,E$62,1),IF(H$62,H$62,1)))</f>
        <v>0</v>
      </c>
      <c r="D168" s="38">
        <f>D$62/IF(B$93="kVA",IF(F$62,F$62,1),IF(B$93="MPAN",IF(E$62,E$62,1),IF(H$62,H$62,1)))</f>
        <v>0</v>
      </c>
      <c r="E168" s="38">
        <f>E$62/IF(B$93="kVA",IF(F$62,F$62,1),IF(B$93="MPAN",IF(E$62,E$62,1),IF(H$62,H$62,1)))</f>
        <v>0</v>
      </c>
      <c r="F168" s="38">
        <f>F$62/IF(B$93="kVA",IF(F$62,F$62,1),IF(B$93="MPAN",IF(E$62,E$62,1),IF(H$62,H$62,1)))</f>
        <v>0</v>
      </c>
      <c r="G168" s="38">
        <f>G$62/IF(B$93="kVA",IF(F$62,F$62,1),IF(B$93="MPAN",IF(E$62,E$62,1),IF(H$62,H$62,1)))</f>
        <v>0</v>
      </c>
      <c r="H168" s="46">
        <f>0.01*'Input'!F$58*('Adjust'!$E$248*E168+'Adjust'!$F$248*F168)+10*('Adjust'!$B$248*B168+'Adjust'!$C$248*C168+'Adjust'!$D$248*D168+'Adjust'!$G$248*G168)</f>
        <v>0</v>
      </c>
      <c r="I168" s="17"/>
    </row>
    <row r="169" spans="1:9">
      <c r="A169" s="4" t="s">
        <v>226</v>
      </c>
      <c r="B169" s="38">
        <f>B$62/IF(B$93="kVA",IF(F$62,F$62,1),IF(B$93="MPAN",IF(E$62,E$62,1),IF(H$62,H$62,1)))</f>
        <v>0</v>
      </c>
      <c r="C169" s="38">
        <f>C$62/IF(B$93="kVA",IF(F$62,F$62,1),IF(B$93="MPAN",IF(E$62,E$62,1),IF(H$62,H$62,1)))</f>
        <v>0</v>
      </c>
      <c r="D169" s="38">
        <f>D$62/IF(B$93="kVA",IF(F$62,F$62,1),IF(B$93="MPAN",IF(E$62,E$62,1),IF(H$62,H$62,1)))</f>
        <v>0</v>
      </c>
      <c r="E169" s="38">
        <f>E$62/IF(B$93="kVA",IF(F$62,F$62,1),IF(B$93="MPAN",IF(E$62,E$62,1),IF(H$62,H$62,1)))</f>
        <v>0</v>
      </c>
      <c r="F169" s="38">
        <f>F$62/IF(B$93="kVA",IF(F$62,F$62,1),IF(B$93="MPAN",IF(E$62,E$62,1),IF(H$62,H$62,1)))</f>
        <v>0</v>
      </c>
      <c r="G169" s="38">
        <f>G$62/IF(B$93="kVA",IF(F$62,F$62,1),IF(B$93="MPAN",IF(E$62,E$62,1),IF(H$62,H$62,1)))</f>
        <v>0</v>
      </c>
      <c r="H169" s="46">
        <f>0.01*'Input'!F$58*('Adjust'!$E$249*E169+'Adjust'!$F$249*F169)+10*('Adjust'!$B$249*B169+'Adjust'!$C$249*C169+'Adjust'!$D$249*D169+'Adjust'!$G$249*G169)</f>
        <v>0</v>
      </c>
      <c r="I169" s="17"/>
    </row>
    <row r="170" spans="1:9">
      <c r="A170" s="29" t="s">
        <v>179</v>
      </c>
      <c r="I170" s="17"/>
    </row>
    <row r="171" spans="1:9">
      <c r="A171" s="4" t="s">
        <v>179</v>
      </c>
      <c r="B171" s="38">
        <f>B$63/IF(B$94="kVA",IF(F$63,F$63,1),IF(B$94="MPAN",IF(E$63,E$63,1),IF(H$63,H$63,1)))</f>
        <v>0</v>
      </c>
      <c r="C171" s="38">
        <f>C$63/IF(B$94="kVA",IF(F$63,F$63,1),IF(B$94="MPAN",IF(E$63,E$63,1),IF(H$63,H$63,1)))</f>
        <v>0</v>
      </c>
      <c r="D171" s="38">
        <f>D$63/IF(B$94="kVA",IF(F$63,F$63,1),IF(B$94="MPAN",IF(E$63,E$63,1),IF(H$63,H$63,1)))</f>
        <v>0</v>
      </c>
      <c r="E171" s="38">
        <f>E$63/IF(B$94="kVA",IF(F$63,F$63,1),IF(B$94="MPAN",IF(E$63,E$63,1),IF(H$63,H$63,1)))</f>
        <v>0</v>
      </c>
      <c r="F171" s="38">
        <f>F$63/IF(B$94="kVA",IF(F$63,F$63,1),IF(B$94="MPAN",IF(E$63,E$63,1),IF(H$63,H$63,1)))</f>
        <v>0</v>
      </c>
      <c r="G171" s="38">
        <f>G$63/IF(B$94="kVA",IF(F$63,F$63,1),IF(B$94="MPAN",IF(E$63,E$63,1),IF(H$63,H$63,1)))</f>
        <v>0</v>
      </c>
      <c r="H171" s="46">
        <f>0.01*'Input'!F$58*('Adjust'!$E$251*E171+'Adjust'!$F$251*F171)+10*('Adjust'!$B$251*B171+'Adjust'!$C$251*C171+'Adjust'!$D$251*D171+'Adjust'!$G$251*G171)</f>
        <v>0</v>
      </c>
      <c r="I171" s="17"/>
    </row>
    <row r="172" spans="1:9">
      <c r="A172" s="29" t="s">
        <v>195</v>
      </c>
      <c r="I172" s="17"/>
    </row>
    <row r="173" spans="1:9">
      <c r="A173" s="4" t="s">
        <v>195</v>
      </c>
      <c r="B173" s="38">
        <f>B$64/IF(B$95="kVA",IF(F$64,F$64,1),IF(B$95="MPAN",IF(E$64,E$64,1),IF(H$64,H$64,1)))</f>
        <v>0</v>
      </c>
      <c r="C173" s="38">
        <f>C$64/IF(B$95="kVA",IF(F$64,F$64,1),IF(B$95="MPAN",IF(E$64,E$64,1),IF(H$64,H$64,1)))</f>
        <v>0</v>
      </c>
      <c r="D173" s="38">
        <f>D$64/IF(B$95="kVA",IF(F$64,F$64,1),IF(B$95="MPAN",IF(E$64,E$64,1),IF(H$64,H$64,1)))</f>
        <v>0</v>
      </c>
      <c r="E173" s="38">
        <f>E$64/IF(B$95="kVA",IF(F$64,F$64,1),IF(B$95="MPAN",IF(E$64,E$64,1),IF(H$64,H$64,1)))</f>
        <v>0</v>
      </c>
      <c r="F173" s="38">
        <f>F$64/IF(B$95="kVA",IF(F$64,F$64,1),IF(B$95="MPAN",IF(E$64,E$64,1),IF(H$64,H$64,1)))</f>
        <v>0</v>
      </c>
      <c r="G173" s="38">
        <f>G$64/IF(B$95="kVA",IF(F$64,F$64,1),IF(B$95="MPAN",IF(E$64,E$64,1),IF(H$64,H$64,1)))</f>
        <v>0</v>
      </c>
      <c r="H173" s="46">
        <f>0.01*'Input'!F$58*('Adjust'!$E$253*E173+'Adjust'!$F$253*F173)+10*('Adjust'!$B$253*B173+'Adjust'!$C$253*C173+'Adjust'!$D$253*D173+'Adjust'!$G$253*G173)</f>
        <v>0</v>
      </c>
      <c r="I173" s="17"/>
    </row>
    <row r="174" spans="1:9">
      <c r="A174" s="29" t="s">
        <v>180</v>
      </c>
      <c r="I174" s="17"/>
    </row>
    <row r="175" spans="1:9">
      <c r="A175" s="4" t="s">
        <v>180</v>
      </c>
      <c r="B175" s="38">
        <f>B$65/IF(B$96="kVA",IF(F$65,F$65,1),IF(B$96="MPAN",IF(E$65,E$65,1),IF(H$65,H$65,1)))</f>
        <v>0</v>
      </c>
      <c r="C175" s="38">
        <f>C$65/IF(B$96="kVA",IF(F$65,F$65,1),IF(B$96="MPAN",IF(E$65,E$65,1),IF(H$65,H$65,1)))</f>
        <v>0</v>
      </c>
      <c r="D175" s="38">
        <f>D$65/IF(B$96="kVA",IF(F$65,F$65,1),IF(B$96="MPAN",IF(E$65,E$65,1),IF(H$65,H$65,1)))</f>
        <v>0</v>
      </c>
      <c r="E175" s="38">
        <f>E$65/IF(B$96="kVA",IF(F$65,F$65,1),IF(B$96="MPAN",IF(E$65,E$65,1),IF(H$65,H$65,1)))</f>
        <v>0</v>
      </c>
      <c r="F175" s="38">
        <f>F$65/IF(B$96="kVA",IF(F$65,F$65,1),IF(B$96="MPAN",IF(E$65,E$65,1),IF(H$65,H$65,1)))</f>
        <v>0</v>
      </c>
      <c r="G175" s="38">
        <f>G$65/IF(B$96="kVA",IF(F$65,F$65,1),IF(B$96="MPAN",IF(E$65,E$65,1),IF(H$65,H$65,1)))</f>
        <v>0</v>
      </c>
      <c r="H175" s="46">
        <f>0.01*'Input'!F$58*('Adjust'!$E$255*E175+'Adjust'!$F$255*F175)+10*('Adjust'!$B$255*B175+'Adjust'!$C$255*C175+'Adjust'!$D$255*D175+'Adjust'!$G$255*G175)</f>
        <v>0</v>
      </c>
      <c r="I175" s="17"/>
    </row>
    <row r="176" spans="1:9">
      <c r="A176" s="4" t="s">
        <v>230</v>
      </c>
      <c r="B176" s="38">
        <f>B$65/IF(B$96="kVA",IF(F$65,F$65,1),IF(B$96="MPAN",IF(E$65,E$65,1),IF(H$65,H$65,1)))</f>
        <v>0</v>
      </c>
      <c r="C176" s="38">
        <f>C$65/IF(B$96="kVA",IF(F$65,F$65,1),IF(B$96="MPAN",IF(E$65,E$65,1),IF(H$65,H$65,1)))</f>
        <v>0</v>
      </c>
      <c r="D176" s="38">
        <f>D$65/IF(B$96="kVA",IF(F$65,F$65,1),IF(B$96="MPAN",IF(E$65,E$65,1),IF(H$65,H$65,1)))</f>
        <v>0</v>
      </c>
      <c r="E176" s="38">
        <f>E$65/IF(B$96="kVA",IF(F$65,F$65,1),IF(B$96="MPAN",IF(E$65,E$65,1),IF(H$65,H$65,1)))</f>
        <v>0</v>
      </c>
      <c r="F176" s="38">
        <f>F$65/IF(B$96="kVA",IF(F$65,F$65,1),IF(B$96="MPAN",IF(E$65,E$65,1),IF(H$65,H$65,1)))</f>
        <v>0</v>
      </c>
      <c r="G176" s="38">
        <f>G$65/IF(B$96="kVA",IF(F$65,F$65,1),IF(B$96="MPAN",IF(E$65,E$65,1),IF(H$65,H$65,1)))</f>
        <v>0</v>
      </c>
      <c r="H176" s="46">
        <f>0.01*'Input'!F$58*('Adjust'!$E$256*E176+'Adjust'!$F$256*F176)+10*('Adjust'!$B$256*B176+'Adjust'!$C$256*C176+'Adjust'!$D$256*D176+'Adjust'!$G$256*G176)</f>
        <v>0</v>
      </c>
      <c r="I176" s="17"/>
    </row>
    <row r="177" spans="1:9">
      <c r="A177" s="4" t="s">
        <v>231</v>
      </c>
      <c r="B177" s="38">
        <f>B$65/IF(B$96="kVA",IF(F$65,F$65,1),IF(B$96="MPAN",IF(E$65,E$65,1),IF(H$65,H$65,1)))</f>
        <v>0</v>
      </c>
      <c r="C177" s="38">
        <f>C$65/IF(B$96="kVA",IF(F$65,F$65,1),IF(B$96="MPAN",IF(E$65,E$65,1),IF(H$65,H$65,1)))</f>
        <v>0</v>
      </c>
      <c r="D177" s="38">
        <f>D$65/IF(B$96="kVA",IF(F$65,F$65,1),IF(B$96="MPAN",IF(E$65,E$65,1),IF(H$65,H$65,1)))</f>
        <v>0</v>
      </c>
      <c r="E177" s="38">
        <f>E$65/IF(B$96="kVA",IF(F$65,F$65,1),IF(B$96="MPAN",IF(E$65,E$65,1),IF(H$65,H$65,1)))</f>
        <v>0</v>
      </c>
      <c r="F177" s="38">
        <f>F$65/IF(B$96="kVA",IF(F$65,F$65,1),IF(B$96="MPAN",IF(E$65,E$65,1),IF(H$65,H$65,1)))</f>
        <v>0</v>
      </c>
      <c r="G177" s="38">
        <f>G$65/IF(B$96="kVA",IF(F$65,F$65,1),IF(B$96="MPAN",IF(E$65,E$65,1),IF(H$65,H$65,1)))</f>
        <v>0</v>
      </c>
      <c r="H177" s="46">
        <f>0.01*'Input'!F$58*('Adjust'!$E$257*E177+'Adjust'!$F$257*F177)+10*('Adjust'!$B$257*B177+'Adjust'!$C$257*C177+'Adjust'!$D$257*D177+'Adjust'!$G$257*G177)</f>
        <v>0</v>
      </c>
      <c r="I177" s="17"/>
    </row>
    <row r="178" spans="1:9">
      <c r="A178" s="29" t="s">
        <v>181</v>
      </c>
      <c r="I178" s="17"/>
    </row>
    <row r="179" spans="1:9">
      <c r="A179" s="4" t="s">
        <v>181</v>
      </c>
      <c r="B179" s="38">
        <f>B$66/IF(B$97="kVA",IF(F$66,F$66,1),IF(B$97="MPAN",IF(E$66,E$66,1),IF(H$66,H$66,1)))</f>
        <v>0</v>
      </c>
      <c r="C179" s="38">
        <f>C$66/IF(B$97="kVA",IF(F$66,F$66,1),IF(B$97="MPAN",IF(E$66,E$66,1),IF(H$66,H$66,1)))</f>
        <v>0</v>
      </c>
      <c r="D179" s="38">
        <f>D$66/IF(B$97="kVA",IF(F$66,F$66,1),IF(B$97="MPAN",IF(E$66,E$66,1),IF(H$66,H$66,1)))</f>
        <v>0</v>
      </c>
      <c r="E179" s="38">
        <f>E$66/IF(B$97="kVA",IF(F$66,F$66,1),IF(B$97="MPAN",IF(E$66,E$66,1),IF(H$66,H$66,1)))</f>
        <v>0</v>
      </c>
      <c r="F179" s="38">
        <f>F$66/IF(B$97="kVA",IF(F$66,F$66,1),IF(B$97="MPAN",IF(E$66,E$66,1),IF(H$66,H$66,1)))</f>
        <v>0</v>
      </c>
      <c r="G179" s="38">
        <f>G$66/IF(B$97="kVA",IF(F$66,F$66,1),IF(B$97="MPAN",IF(E$66,E$66,1),IF(H$66,H$66,1)))</f>
        <v>0</v>
      </c>
      <c r="H179" s="46">
        <f>0.01*'Input'!F$58*('Adjust'!$E$259*E179+'Adjust'!$F$259*F179)+10*('Adjust'!$B$259*B179+'Adjust'!$C$259*C179+'Adjust'!$D$259*D179+'Adjust'!$G$259*G179)</f>
        <v>0</v>
      </c>
      <c r="I179" s="17"/>
    </row>
    <row r="180" spans="1:9">
      <c r="A180" s="4" t="s">
        <v>233</v>
      </c>
      <c r="B180" s="38">
        <f>B$66/IF(B$97="kVA",IF(F$66,F$66,1),IF(B$97="MPAN",IF(E$66,E$66,1),IF(H$66,H$66,1)))</f>
        <v>0</v>
      </c>
      <c r="C180" s="38">
        <f>C$66/IF(B$97="kVA",IF(F$66,F$66,1),IF(B$97="MPAN",IF(E$66,E$66,1),IF(H$66,H$66,1)))</f>
        <v>0</v>
      </c>
      <c r="D180" s="38">
        <f>D$66/IF(B$97="kVA",IF(F$66,F$66,1),IF(B$97="MPAN",IF(E$66,E$66,1),IF(H$66,H$66,1)))</f>
        <v>0</v>
      </c>
      <c r="E180" s="38">
        <f>E$66/IF(B$97="kVA",IF(F$66,F$66,1),IF(B$97="MPAN",IF(E$66,E$66,1),IF(H$66,H$66,1)))</f>
        <v>0</v>
      </c>
      <c r="F180" s="38">
        <f>F$66/IF(B$97="kVA",IF(F$66,F$66,1),IF(B$97="MPAN",IF(E$66,E$66,1),IF(H$66,H$66,1)))</f>
        <v>0</v>
      </c>
      <c r="G180" s="38">
        <f>G$66/IF(B$97="kVA",IF(F$66,F$66,1),IF(B$97="MPAN",IF(E$66,E$66,1),IF(H$66,H$66,1)))</f>
        <v>0</v>
      </c>
      <c r="H180" s="46">
        <f>0.01*'Input'!F$58*('Adjust'!$E$260*E180+'Adjust'!$F$260*F180)+10*('Adjust'!$B$260*B180+'Adjust'!$C$260*C180+'Adjust'!$D$260*D180+'Adjust'!$G$260*G180)</f>
        <v>0</v>
      </c>
      <c r="I180" s="17"/>
    </row>
    <row r="181" spans="1:9">
      <c r="A181" s="4" t="s">
        <v>234</v>
      </c>
      <c r="B181" s="38">
        <f>B$66/IF(B$97="kVA",IF(F$66,F$66,1),IF(B$97="MPAN",IF(E$66,E$66,1),IF(H$66,H$66,1)))</f>
        <v>0</v>
      </c>
      <c r="C181" s="38">
        <f>C$66/IF(B$97="kVA",IF(F$66,F$66,1),IF(B$97="MPAN",IF(E$66,E$66,1),IF(H$66,H$66,1)))</f>
        <v>0</v>
      </c>
      <c r="D181" s="38">
        <f>D$66/IF(B$97="kVA",IF(F$66,F$66,1),IF(B$97="MPAN",IF(E$66,E$66,1),IF(H$66,H$66,1)))</f>
        <v>0</v>
      </c>
      <c r="E181" s="38">
        <f>E$66/IF(B$97="kVA",IF(F$66,F$66,1),IF(B$97="MPAN",IF(E$66,E$66,1),IF(H$66,H$66,1)))</f>
        <v>0</v>
      </c>
      <c r="F181" s="38">
        <f>F$66/IF(B$97="kVA",IF(F$66,F$66,1),IF(B$97="MPAN",IF(E$66,E$66,1),IF(H$66,H$66,1)))</f>
        <v>0</v>
      </c>
      <c r="G181" s="38">
        <f>G$66/IF(B$97="kVA",IF(F$66,F$66,1),IF(B$97="MPAN",IF(E$66,E$66,1),IF(H$66,H$66,1)))</f>
        <v>0</v>
      </c>
      <c r="H181" s="46">
        <f>0.01*'Input'!F$58*('Adjust'!$E$261*E181+'Adjust'!$F$261*F181)+10*('Adjust'!$B$261*B181+'Adjust'!$C$261*C181+'Adjust'!$D$261*D181+'Adjust'!$G$261*G181)</f>
        <v>0</v>
      </c>
      <c r="I181" s="17"/>
    </row>
    <row r="182" spans="1:9">
      <c r="A182" s="29" t="s">
        <v>182</v>
      </c>
      <c r="I182" s="17"/>
    </row>
    <row r="183" spans="1:9">
      <c r="A183" s="4" t="s">
        <v>182</v>
      </c>
      <c r="B183" s="38">
        <f>B$67/IF(B$98="kVA",IF(F$67,F$67,1),IF(B$98="MPAN",IF(E$67,E$67,1),IF(H$67,H$67,1)))</f>
        <v>0</v>
      </c>
      <c r="C183" s="38">
        <f>C$67/IF(B$98="kVA",IF(F$67,F$67,1),IF(B$98="MPAN",IF(E$67,E$67,1),IF(H$67,H$67,1)))</f>
        <v>0</v>
      </c>
      <c r="D183" s="38">
        <f>D$67/IF(B$98="kVA",IF(F$67,F$67,1),IF(B$98="MPAN",IF(E$67,E$67,1),IF(H$67,H$67,1)))</f>
        <v>0</v>
      </c>
      <c r="E183" s="38">
        <f>E$67/IF(B$98="kVA",IF(F$67,F$67,1),IF(B$98="MPAN",IF(E$67,E$67,1),IF(H$67,H$67,1)))</f>
        <v>0</v>
      </c>
      <c r="F183" s="38">
        <f>F$67/IF(B$98="kVA",IF(F$67,F$67,1),IF(B$98="MPAN",IF(E$67,E$67,1),IF(H$67,H$67,1)))</f>
        <v>0</v>
      </c>
      <c r="G183" s="38">
        <f>G$67/IF(B$98="kVA",IF(F$67,F$67,1),IF(B$98="MPAN",IF(E$67,E$67,1),IF(H$67,H$67,1)))</f>
        <v>0</v>
      </c>
      <c r="H183" s="46">
        <f>0.01*'Input'!F$58*('Adjust'!$E$263*E183+'Adjust'!$F$263*F183)+10*('Adjust'!$B$263*B183+'Adjust'!$C$263*C183+'Adjust'!$D$263*D183+'Adjust'!$G$263*G183)</f>
        <v>0</v>
      </c>
      <c r="I183" s="17"/>
    </row>
    <row r="184" spans="1:9">
      <c r="A184" s="4" t="s">
        <v>236</v>
      </c>
      <c r="B184" s="38">
        <f>B$67/IF(B$98="kVA",IF(F$67,F$67,1),IF(B$98="MPAN",IF(E$67,E$67,1),IF(H$67,H$67,1)))</f>
        <v>0</v>
      </c>
      <c r="C184" s="38">
        <f>C$67/IF(B$98="kVA",IF(F$67,F$67,1),IF(B$98="MPAN",IF(E$67,E$67,1),IF(H$67,H$67,1)))</f>
        <v>0</v>
      </c>
      <c r="D184" s="38">
        <f>D$67/IF(B$98="kVA",IF(F$67,F$67,1),IF(B$98="MPAN",IF(E$67,E$67,1),IF(H$67,H$67,1)))</f>
        <v>0</v>
      </c>
      <c r="E184" s="38">
        <f>E$67/IF(B$98="kVA",IF(F$67,F$67,1),IF(B$98="MPAN",IF(E$67,E$67,1),IF(H$67,H$67,1)))</f>
        <v>0</v>
      </c>
      <c r="F184" s="38">
        <f>F$67/IF(B$98="kVA",IF(F$67,F$67,1),IF(B$98="MPAN",IF(E$67,E$67,1),IF(H$67,H$67,1)))</f>
        <v>0</v>
      </c>
      <c r="G184" s="38">
        <f>G$67/IF(B$98="kVA",IF(F$67,F$67,1),IF(B$98="MPAN",IF(E$67,E$67,1),IF(H$67,H$67,1)))</f>
        <v>0</v>
      </c>
      <c r="H184" s="46">
        <f>0.01*'Input'!F$58*('Adjust'!$E$264*E184+'Adjust'!$F$264*F184)+10*('Adjust'!$B$264*B184+'Adjust'!$C$264*C184+'Adjust'!$D$264*D184+'Adjust'!$G$264*G184)</f>
        <v>0</v>
      </c>
      <c r="I184" s="17"/>
    </row>
    <row r="185" spans="1:9">
      <c r="A185" s="4" t="s">
        <v>237</v>
      </c>
      <c r="B185" s="38">
        <f>B$67/IF(B$98="kVA",IF(F$67,F$67,1),IF(B$98="MPAN",IF(E$67,E$67,1),IF(H$67,H$67,1)))</f>
        <v>0</v>
      </c>
      <c r="C185" s="38">
        <f>C$67/IF(B$98="kVA",IF(F$67,F$67,1),IF(B$98="MPAN",IF(E$67,E$67,1),IF(H$67,H$67,1)))</f>
        <v>0</v>
      </c>
      <c r="D185" s="38">
        <f>D$67/IF(B$98="kVA",IF(F$67,F$67,1),IF(B$98="MPAN",IF(E$67,E$67,1),IF(H$67,H$67,1)))</f>
        <v>0</v>
      </c>
      <c r="E185" s="38">
        <f>E$67/IF(B$98="kVA",IF(F$67,F$67,1),IF(B$98="MPAN",IF(E$67,E$67,1),IF(H$67,H$67,1)))</f>
        <v>0</v>
      </c>
      <c r="F185" s="38">
        <f>F$67/IF(B$98="kVA",IF(F$67,F$67,1),IF(B$98="MPAN",IF(E$67,E$67,1),IF(H$67,H$67,1)))</f>
        <v>0</v>
      </c>
      <c r="G185" s="38">
        <f>G$67/IF(B$98="kVA",IF(F$67,F$67,1),IF(B$98="MPAN",IF(E$67,E$67,1),IF(H$67,H$67,1)))</f>
        <v>0</v>
      </c>
      <c r="H185" s="46">
        <f>0.01*'Input'!F$58*('Adjust'!$E$265*E185+'Adjust'!$F$265*F185)+10*('Adjust'!$B$265*B185+'Adjust'!$C$265*C185+'Adjust'!$D$265*D185+'Adjust'!$G$265*G185)</f>
        <v>0</v>
      </c>
      <c r="I185" s="17"/>
    </row>
    <row r="186" spans="1:9">
      <c r="A186" s="29" t="s">
        <v>183</v>
      </c>
      <c r="I186" s="17"/>
    </row>
    <row r="187" spans="1:9">
      <c r="A187" s="4" t="s">
        <v>183</v>
      </c>
      <c r="B187" s="38">
        <f>B$68/IF(B$99="kVA",IF(F$68,F$68,1),IF(B$99="MPAN",IF(E$68,E$68,1),IF(H$68,H$68,1)))</f>
        <v>0</v>
      </c>
      <c r="C187" s="38">
        <f>C$68/IF(B$99="kVA",IF(F$68,F$68,1),IF(B$99="MPAN",IF(E$68,E$68,1),IF(H$68,H$68,1)))</f>
        <v>0</v>
      </c>
      <c r="D187" s="38">
        <f>D$68/IF(B$99="kVA",IF(F$68,F$68,1),IF(B$99="MPAN",IF(E$68,E$68,1),IF(H$68,H$68,1)))</f>
        <v>0</v>
      </c>
      <c r="E187" s="38">
        <f>E$68/IF(B$99="kVA",IF(F$68,F$68,1),IF(B$99="MPAN",IF(E$68,E$68,1),IF(H$68,H$68,1)))</f>
        <v>0</v>
      </c>
      <c r="F187" s="38">
        <f>F$68/IF(B$99="kVA",IF(F$68,F$68,1),IF(B$99="MPAN",IF(E$68,E$68,1),IF(H$68,H$68,1)))</f>
        <v>0</v>
      </c>
      <c r="G187" s="38">
        <f>G$68/IF(B$99="kVA",IF(F$68,F$68,1),IF(B$99="MPAN",IF(E$68,E$68,1),IF(H$68,H$68,1)))</f>
        <v>0</v>
      </c>
      <c r="H187" s="46">
        <f>0.01*'Input'!F$58*('Adjust'!$E$267*E187+'Adjust'!$F$267*F187)+10*('Adjust'!$B$267*B187+'Adjust'!$C$267*C187+'Adjust'!$D$267*D187+'Adjust'!$G$267*G187)</f>
        <v>0</v>
      </c>
      <c r="I187" s="17"/>
    </row>
    <row r="188" spans="1:9">
      <c r="A188" s="4" t="s">
        <v>239</v>
      </c>
      <c r="B188" s="38">
        <f>B$68/IF(B$99="kVA",IF(F$68,F$68,1),IF(B$99="MPAN",IF(E$68,E$68,1),IF(H$68,H$68,1)))</f>
        <v>0</v>
      </c>
      <c r="C188" s="38">
        <f>C$68/IF(B$99="kVA",IF(F$68,F$68,1),IF(B$99="MPAN",IF(E$68,E$68,1),IF(H$68,H$68,1)))</f>
        <v>0</v>
      </c>
      <c r="D188" s="38">
        <f>D$68/IF(B$99="kVA",IF(F$68,F$68,1),IF(B$99="MPAN",IF(E$68,E$68,1),IF(H$68,H$68,1)))</f>
        <v>0</v>
      </c>
      <c r="E188" s="38">
        <f>E$68/IF(B$99="kVA",IF(F$68,F$68,1),IF(B$99="MPAN",IF(E$68,E$68,1),IF(H$68,H$68,1)))</f>
        <v>0</v>
      </c>
      <c r="F188" s="38">
        <f>F$68/IF(B$99="kVA",IF(F$68,F$68,1),IF(B$99="MPAN",IF(E$68,E$68,1),IF(H$68,H$68,1)))</f>
        <v>0</v>
      </c>
      <c r="G188" s="38">
        <f>G$68/IF(B$99="kVA",IF(F$68,F$68,1),IF(B$99="MPAN",IF(E$68,E$68,1),IF(H$68,H$68,1)))</f>
        <v>0</v>
      </c>
      <c r="H188" s="46">
        <f>0.01*'Input'!F$58*('Adjust'!$E$268*E188+'Adjust'!$F$268*F188)+10*('Adjust'!$B$268*B188+'Adjust'!$C$268*C188+'Adjust'!$D$268*D188+'Adjust'!$G$268*G188)</f>
        <v>0</v>
      </c>
      <c r="I188" s="17"/>
    </row>
    <row r="189" spans="1:9">
      <c r="A189" s="29" t="s">
        <v>196</v>
      </c>
      <c r="I189" s="17"/>
    </row>
    <row r="190" spans="1:9">
      <c r="A190" s="4" t="s">
        <v>196</v>
      </c>
      <c r="B190" s="38">
        <f>B$69/IF(B$100="kVA",IF(F$69,F$69,1),IF(B$100="MPAN",IF(E$69,E$69,1),IF(H$69,H$69,1)))</f>
        <v>0</v>
      </c>
      <c r="C190" s="38">
        <f>C$69/IF(B$100="kVA",IF(F$69,F$69,1),IF(B$100="MPAN",IF(E$69,E$69,1),IF(H$69,H$69,1)))</f>
        <v>0</v>
      </c>
      <c r="D190" s="38">
        <f>D$69/IF(B$100="kVA",IF(F$69,F$69,1),IF(B$100="MPAN",IF(E$69,E$69,1),IF(H$69,H$69,1)))</f>
        <v>0</v>
      </c>
      <c r="E190" s="38">
        <f>E$69/IF(B$100="kVA",IF(F$69,F$69,1),IF(B$100="MPAN",IF(E$69,E$69,1),IF(H$69,H$69,1)))</f>
        <v>0</v>
      </c>
      <c r="F190" s="38">
        <f>F$69/IF(B$100="kVA",IF(F$69,F$69,1),IF(B$100="MPAN",IF(E$69,E$69,1),IF(H$69,H$69,1)))</f>
        <v>0</v>
      </c>
      <c r="G190" s="38">
        <f>G$69/IF(B$100="kVA",IF(F$69,F$69,1),IF(B$100="MPAN",IF(E$69,E$69,1),IF(H$69,H$69,1)))</f>
        <v>0</v>
      </c>
      <c r="H190" s="46">
        <f>0.01*'Input'!F$58*('Adjust'!$E$270*E190+'Adjust'!$F$270*F190)+10*('Adjust'!$B$270*B190+'Adjust'!$C$270*C190+'Adjust'!$D$270*D190+'Adjust'!$G$270*G190)</f>
        <v>0</v>
      </c>
      <c r="I190" s="17"/>
    </row>
    <row r="191" spans="1:9">
      <c r="A191" s="4" t="s">
        <v>241</v>
      </c>
      <c r="B191" s="38">
        <f>B$69/IF(B$100="kVA",IF(F$69,F$69,1),IF(B$100="MPAN",IF(E$69,E$69,1),IF(H$69,H$69,1)))</f>
        <v>0</v>
      </c>
      <c r="C191" s="38">
        <f>C$69/IF(B$100="kVA",IF(F$69,F$69,1),IF(B$100="MPAN",IF(E$69,E$69,1),IF(H$69,H$69,1)))</f>
        <v>0</v>
      </c>
      <c r="D191" s="38">
        <f>D$69/IF(B$100="kVA",IF(F$69,F$69,1),IF(B$100="MPAN",IF(E$69,E$69,1),IF(H$69,H$69,1)))</f>
        <v>0</v>
      </c>
      <c r="E191" s="38">
        <f>E$69/IF(B$100="kVA",IF(F$69,F$69,1),IF(B$100="MPAN",IF(E$69,E$69,1),IF(H$69,H$69,1)))</f>
        <v>0</v>
      </c>
      <c r="F191" s="38">
        <f>F$69/IF(B$100="kVA",IF(F$69,F$69,1),IF(B$100="MPAN",IF(E$69,E$69,1),IF(H$69,H$69,1)))</f>
        <v>0</v>
      </c>
      <c r="G191" s="38">
        <f>G$69/IF(B$100="kVA",IF(F$69,F$69,1),IF(B$100="MPAN",IF(E$69,E$69,1),IF(H$69,H$69,1)))</f>
        <v>0</v>
      </c>
      <c r="H191" s="46">
        <f>0.01*'Input'!F$58*('Adjust'!$E$271*E191+'Adjust'!$F$271*F191)+10*('Adjust'!$B$271*B191+'Adjust'!$C$271*C191+'Adjust'!$D$271*D191+'Adjust'!$G$271*G191)</f>
        <v>0</v>
      </c>
      <c r="I191" s="17"/>
    </row>
    <row r="192" spans="1:9">
      <c r="A192" s="29" t="s">
        <v>243</v>
      </c>
      <c r="I192" s="17"/>
    </row>
    <row r="193" spans="1:9">
      <c r="A193" s="4" t="s">
        <v>243</v>
      </c>
      <c r="B193" s="38">
        <f>B$70/IF(B$101="kVA",IF(F$70,F$70,1),IF(B$101="MPAN",IF(E$70,E$70,1),IF(H$70,H$70,1)))</f>
        <v>0</v>
      </c>
      <c r="C193" s="38">
        <f>C$70/IF(B$101="kVA",IF(F$70,F$70,1),IF(B$101="MPAN",IF(E$70,E$70,1),IF(H$70,H$70,1)))</f>
        <v>0</v>
      </c>
      <c r="D193" s="38">
        <f>D$70/IF(B$101="kVA",IF(F$70,F$70,1),IF(B$101="MPAN",IF(E$70,E$70,1),IF(H$70,H$70,1)))</f>
        <v>0</v>
      </c>
      <c r="E193" s="38">
        <f>E$70/IF(B$101="kVA",IF(F$70,F$70,1),IF(B$101="MPAN",IF(E$70,E$70,1),IF(H$70,H$70,1)))</f>
        <v>0</v>
      </c>
      <c r="F193" s="38">
        <f>F$70/IF(B$101="kVA",IF(F$70,F$70,1),IF(B$101="MPAN",IF(E$70,E$70,1),IF(H$70,H$70,1)))</f>
        <v>0</v>
      </c>
      <c r="G193" s="38">
        <f>G$70/IF(B$101="kVA",IF(F$70,F$70,1),IF(B$101="MPAN",IF(E$70,E$70,1),IF(H$70,H$70,1)))</f>
        <v>0</v>
      </c>
      <c r="H193" s="46">
        <f>0.01*'Input'!F$58*('Adjust'!$E$273*E193+'Adjust'!$F$273*F193)+10*('Adjust'!$B$273*B193+'Adjust'!$C$273*C193+'Adjust'!$D$273*D193+'Adjust'!$G$273*G193)</f>
        <v>0</v>
      </c>
      <c r="I193" s="17"/>
    </row>
    <row r="194" spans="1:9">
      <c r="A194" s="4" t="s">
        <v>244</v>
      </c>
      <c r="B194" s="38">
        <f>B$70/IF(B$101="kVA",IF(F$70,F$70,1),IF(B$101="MPAN",IF(E$70,E$70,1),IF(H$70,H$70,1)))</f>
        <v>0</v>
      </c>
      <c r="C194" s="38">
        <f>C$70/IF(B$101="kVA",IF(F$70,F$70,1),IF(B$101="MPAN",IF(E$70,E$70,1),IF(H$70,H$70,1)))</f>
        <v>0</v>
      </c>
      <c r="D194" s="38">
        <f>D$70/IF(B$101="kVA",IF(F$70,F$70,1),IF(B$101="MPAN",IF(E$70,E$70,1),IF(H$70,H$70,1)))</f>
        <v>0</v>
      </c>
      <c r="E194" s="38">
        <f>E$70/IF(B$101="kVA",IF(F$70,F$70,1),IF(B$101="MPAN",IF(E$70,E$70,1),IF(H$70,H$70,1)))</f>
        <v>0</v>
      </c>
      <c r="F194" s="38">
        <f>F$70/IF(B$101="kVA",IF(F$70,F$70,1),IF(B$101="MPAN",IF(E$70,E$70,1),IF(H$70,H$70,1)))</f>
        <v>0</v>
      </c>
      <c r="G194" s="38">
        <f>G$70/IF(B$101="kVA",IF(F$70,F$70,1),IF(B$101="MPAN",IF(E$70,E$70,1),IF(H$70,H$70,1)))</f>
        <v>0</v>
      </c>
      <c r="H194" s="46">
        <f>0.01*'Input'!F$58*('Adjust'!$E$274*E194+'Adjust'!$F$274*F194)+10*('Adjust'!$B$274*B194+'Adjust'!$C$274*C194+'Adjust'!$D$274*D194+'Adjust'!$G$274*G194)</f>
        <v>0</v>
      </c>
      <c r="I194" s="17"/>
    </row>
    <row r="195" spans="1:9">
      <c r="A195" s="4" t="s">
        <v>245</v>
      </c>
      <c r="B195" s="38">
        <f>B$70/IF(B$101="kVA",IF(F$70,F$70,1),IF(B$101="MPAN",IF(E$70,E$70,1),IF(H$70,H$70,1)))</f>
        <v>0</v>
      </c>
      <c r="C195" s="38">
        <f>C$70/IF(B$101="kVA",IF(F$70,F$70,1),IF(B$101="MPAN",IF(E$70,E$70,1),IF(H$70,H$70,1)))</f>
        <v>0</v>
      </c>
      <c r="D195" s="38">
        <f>D$70/IF(B$101="kVA",IF(F$70,F$70,1),IF(B$101="MPAN",IF(E$70,E$70,1),IF(H$70,H$70,1)))</f>
        <v>0</v>
      </c>
      <c r="E195" s="38">
        <f>E$70/IF(B$101="kVA",IF(F$70,F$70,1),IF(B$101="MPAN",IF(E$70,E$70,1),IF(H$70,H$70,1)))</f>
        <v>0</v>
      </c>
      <c r="F195" s="38">
        <f>F$70/IF(B$101="kVA",IF(F$70,F$70,1),IF(B$101="MPAN",IF(E$70,E$70,1),IF(H$70,H$70,1)))</f>
        <v>0</v>
      </c>
      <c r="G195" s="38">
        <f>G$70/IF(B$101="kVA",IF(F$70,F$70,1),IF(B$101="MPAN",IF(E$70,E$70,1),IF(H$70,H$70,1)))</f>
        <v>0</v>
      </c>
      <c r="H195" s="46">
        <f>0.01*'Input'!F$58*('Adjust'!$E$275*E195+'Adjust'!$F$275*F195)+10*('Adjust'!$B$275*B195+'Adjust'!$C$275*C195+'Adjust'!$D$275*D195+'Adjust'!$G$275*G195)</f>
        <v>0</v>
      </c>
      <c r="I195" s="17"/>
    </row>
    <row r="196" spans="1:9">
      <c r="A196" s="29" t="s">
        <v>247</v>
      </c>
      <c r="I196" s="17"/>
    </row>
    <row r="197" spans="1:9">
      <c r="A197" s="4" t="s">
        <v>247</v>
      </c>
      <c r="B197" s="38">
        <f>B$71/IF(B$102="kVA",IF(F$71,F$71,1),IF(B$102="MPAN",IF(E$71,E$71,1),IF(H$71,H$71,1)))</f>
        <v>0</v>
      </c>
      <c r="C197" s="38">
        <f>C$71/IF(B$102="kVA",IF(F$71,F$71,1),IF(B$102="MPAN",IF(E$71,E$71,1),IF(H$71,H$71,1)))</f>
        <v>0</v>
      </c>
      <c r="D197" s="38">
        <f>D$71/IF(B$102="kVA",IF(F$71,F$71,1),IF(B$102="MPAN",IF(E$71,E$71,1),IF(H$71,H$71,1)))</f>
        <v>0</v>
      </c>
      <c r="E197" s="38">
        <f>E$71/IF(B$102="kVA",IF(F$71,F$71,1),IF(B$102="MPAN",IF(E$71,E$71,1),IF(H$71,H$71,1)))</f>
        <v>0</v>
      </c>
      <c r="F197" s="38">
        <f>F$71/IF(B$102="kVA",IF(F$71,F$71,1),IF(B$102="MPAN",IF(E$71,E$71,1),IF(H$71,H$71,1)))</f>
        <v>0</v>
      </c>
      <c r="G197" s="38">
        <f>G$71/IF(B$102="kVA",IF(F$71,F$71,1),IF(B$102="MPAN",IF(E$71,E$71,1),IF(H$71,H$71,1)))</f>
        <v>0</v>
      </c>
      <c r="H197" s="46">
        <f>0.01*'Input'!F$58*('Adjust'!$E$277*E197+'Adjust'!$F$277*F197)+10*('Adjust'!$B$277*B197+'Adjust'!$C$277*C197+'Adjust'!$D$277*D197+'Adjust'!$G$277*G197)</f>
        <v>0</v>
      </c>
      <c r="I197" s="17"/>
    </row>
    <row r="198" spans="1:9">
      <c r="A198" s="4" t="s">
        <v>248</v>
      </c>
      <c r="B198" s="38">
        <f>B$71/IF(B$102="kVA",IF(F$71,F$71,1),IF(B$102="MPAN",IF(E$71,E$71,1),IF(H$71,H$71,1)))</f>
        <v>0</v>
      </c>
      <c r="C198" s="38">
        <f>C$71/IF(B$102="kVA",IF(F$71,F$71,1),IF(B$102="MPAN",IF(E$71,E$71,1),IF(H$71,H$71,1)))</f>
        <v>0</v>
      </c>
      <c r="D198" s="38">
        <f>D$71/IF(B$102="kVA",IF(F$71,F$71,1),IF(B$102="MPAN",IF(E$71,E$71,1),IF(H$71,H$71,1)))</f>
        <v>0</v>
      </c>
      <c r="E198" s="38">
        <f>E$71/IF(B$102="kVA",IF(F$71,F$71,1),IF(B$102="MPAN",IF(E$71,E$71,1),IF(H$71,H$71,1)))</f>
        <v>0</v>
      </c>
      <c r="F198" s="38">
        <f>F$71/IF(B$102="kVA",IF(F$71,F$71,1),IF(B$102="MPAN",IF(E$71,E$71,1),IF(H$71,H$71,1)))</f>
        <v>0</v>
      </c>
      <c r="G198" s="38">
        <f>G$71/IF(B$102="kVA",IF(F$71,F$71,1),IF(B$102="MPAN",IF(E$71,E$71,1),IF(H$71,H$71,1)))</f>
        <v>0</v>
      </c>
      <c r="H198" s="46">
        <f>0.01*'Input'!F$58*('Adjust'!$E$278*E198+'Adjust'!$F$278*F198)+10*('Adjust'!$B$278*B198+'Adjust'!$C$278*C198+'Adjust'!$D$278*D198+'Adjust'!$G$278*G198)</f>
        <v>0</v>
      </c>
      <c r="I198" s="17"/>
    </row>
    <row r="199" spans="1:9">
      <c r="A199" s="4" t="s">
        <v>249</v>
      </c>
      <c r="B199" s="38">
        <f>B$71/IF(B$102="kVA",IF(F$71,F$71,1),IF(B$102="MPAN",IF(E$71,E$71,1),IF(H$71,H$71,1)))</f>
        <v>0</v>
      </c>
      <c r="C199" s="38">
        <f>C$71/IF(B$102="kVA",IF(F$71,F$71,1),IF(B$102="MPAN",IF(E$71,E$71,1),IF(H$71,H$71,1)))</f>
        <v>0</v>
      </c>
      <c r="D199" s="38">
        <f>D$71/IF(B$102="kVA",IF(F$71,F$71,1),IF(B$102="MPAN",IF(E$71,E$71,1),IF(H$71,H$71,1)))</f>
        <v>0</v>
      </c>
      <c r="E199" s="38">
        <f>E$71/IF(B$102="kVA",IF(F$71,F$71,1),IF(B$102="MPAN",IF(E$71,E$71,1),IF(H$71,H$71,1)))</f>
        <v>0</v>
      </c>
      <c r="F199" s="38">
        <f>F$71/IF(B$102="kVA",IF(F$71,F$71,1),IF(B$102="MPAN",IF(E$71,E$71,1),IF(H$71,H$71,1)))</f>
        <v>0</v>
      </c>
      <c r="G199" s="38">
        <f>G$71/IF(B$102="kVA",IF(F$71,F$71,1),IF(B$102="MPAN",IF(E$71,E$71,1),IF(H$71,H$71,1)))</f>
        <v>0</v>
      </c>
      <c r="H199" s="46">
        <f>0.01*'Input'!F$58*('Adjust'!$E$279*E199+'Adjust'!$F$279*F199)+10*('Adjust'!$B$279*B199+'Adjust'!$C$279*C199+'Adjust'!$D$279*D199+'Adjust'!$G$279*G199)</f>
        <v>0</v>
      </c>
      <c r="I199" s="17"/>
    </row>
    <row r="200" spans="1:9">
      <c r="A200" s="29" t="s">
        <v>251</v>
      </c>
      <c r="I200" s="17"/>
    </row>
    <row r="201" spans="1:9">
      <c r="A201" s="4" t="s">
        <v>251</v>
      </c>
      <c r="B201" s="38">
        <f>B$72/IF(B$103="kVA",IF(F$72,F$72,1),IF(B$103="MPAN",IF(E$72,E$72,1),IF(H$72,H$72,1)))</f>
        <v>0</v>
      </c>
      <c r="C201" s="38">
        <f>C$72/IF(B$103="kVA",IF(F$72,F$72,1),IF(B$103="MPAN",IF(E$72,E$72,1),IF(H$72,H$72,1)))</f>
        <v>0</v>
      </c>
      <c r="D201" s="38">
        <f>D$72/IF(B$103="kVA",IF(F$72,F$72,1),IF(B$103="MPAN",IF(E$72,E$72,1),IF(H$72,H$72,1)))</f>
        <v>0</v>
      </c>
      <c r="E201" s="38">
        <f>E$72/IF(B$103="kVA",IF(F$72,F$72,1),IF(B$103="MPAN",IF(E$72,E$72,1),IF(H$72,H$72,1)))</f>
        <v>0</v>
      </c>
      <c r="F201" s="38">
        <f>F$72/IF(B$103="kVA",IF(F$72,F$72,1),IF(B$103="MPAN",IF(E$72,E$72,1),IF(H$72,H$72,1)))</f>
        <v>0</v>
      </c>
      <c r="G201" s="38">
        <f>G$72/IF(B$103="kVA",IF(F$72,F$72,1),IF(B$103="MPAN",IF(E$72,E$72,1),IF(H$72,H$72,1)))</f>
        <v>0</v>
      </c>
      <c r="H201" s="46">
        <f>0.01*'Input'!F$58*('Adjust'!$E$281*E201+'Adjust'!$F$281*F201)+10*('Adjust'!$B$281*B201+'Adjust'!$C$281*C201+'Adjust'!$D$281*D201+'Adjust'!$G$281*G201)</f>
        <v>0</v>
      </c>
      <c r="I201" s="17"/>
    </row>
    <row r="202" spans="1:9">
      <c r="A202" s="4" t="s">
        <v>252</v>
      </c>
      <c r="B202" s="38">
        <f>B$72/IF(B$103="kVA",IF(F$72,F$72,1),IF(B$103="MPAN",IF(E$72,E$72,1),IF(H$72,H$72,1)))</f>
        <v>0</v>
      </c>
      <c r="C202" s="38">
        <f>C$72/IF(B$103="kVA",IF(F$72,F$72,1),IF(B$103="MPAN",IF(E$72,E$72,1),IF(H$72,H$72,1)))</f>
        <v>0</v>
      </c>
      <c r="D202" s="38">
        <f>D$72/IF(B$103="kVA",IF(F$72,F$72,1),IF(B$103="MPAN",IF(E$72,E$72,1),IF(H$72,H$72,1)))</f>
        <v>0</v>
      </c>
      <c r="E202" s="38">
        <f>E$72/IF(B$103="kVA",IF(F$72,F$72,1),IF(B$103="MPAN",IF(E$72,E$72,1),IF(H$72,H$72,1)))</f>
        <v>0</v>
      </c>
      <c r="F202" s="38">
        <f>F$72/IF(B$103="kVA",IF(F$72,F$72,1),IF(B$103="MPAN",IF(E$72,E$72,1),IF(H$72,H$72,1)))</f>
        <v>0</v>
      </c>
      <c r="G202" s="38">
        <f>G$72/IF(B$103="kVA",IF(F$72,F$72,1),IF(B$103="MPAN",IF(E$72,E$72,1),IF(H$72,H$72,1)))</f>
        <v>0</v>
      </c>
      <c r="H202" s="46">
        <f>0.01*'Input'!F$58*('Adjust'!$E$282*E202+'Adjust'!$F$282*F202)+10*('Adjust'!$B$282*B202+'Adjust'!$C$282*C202+'Adjust'!$D$282*D202+'Adjust'!$G$282*G202)</f>
        <v>0</v>
      </c>
      <c r="I202" s="17"/>
    </row>
    <row r="203" spans="1:9">
      <c r="A203" s="4" t="s">
        <v>253</v>
      </c>
      <c r="B203" s="38">
        <f>B$72/IF(B$103="kVA",IF(F$72,F$72,1),IF(B$103="MPAN",IF(E$72,E$72,1),IF(H$72,H$72,1)))</f>
        <v>0</v>
      </c>
      <c r="C203" s="38">
        <f>C$72/IF(B$103="kVA",IF(F$72,F$72,1),IF(B$103="MPAN",IF(E$72,E$72,1),IF(H$72,H$72,1)))</f>
        <v>0</v>
      </c>
      <c r="D203" s="38">
        <f>D$72/IF(B$103="kVA",IF(F$72,F$72,1),IF(B$103="MPAN",IF(E$72,E$72,1),IF(H$72,H$72,1)))</f>
        <v>0</v>
      </c>
      <c r="E203" s="38">
        <f>E$72/IF(B$103="kVA",IF(F$72,F$72,1),IF(B$103="MPAN",IF(E$72,E$72,1),IF(H$72,H$72,1)))</f>
        <v>0</v>
      </c>
      <c r="F203" s="38">
        <f>F$72/IF(B$103="kVA",IF(F$72,F$72,1),IF(B$103="MPAN",IF(E$72,E$72,1),IF(H$72,H$72,1)))</f>
        <v>0</v>
      </c>
      <c r="G203" s="38">
        <f>G$72/IF(B$103="kVA",IF(F$72,F$72,1),IF(B$103="MPAN",IF(E$72,E$72,1),IF(H$72,H$72,1)))</f>
        <v>0</v>
      </c>
      <c r="H203" s="46">
        <f>0.01*'Input'!F$58*('Adjust'!$E$283*E203+'Adjust'!$F$283*F203)+10*('Adjust'!$B$283*B203+'Adjust'!$C$283*C203+'Adjust'!$D$283*D203+'Adjust'!$G$283*G203)</f>
        <v>0</v>
      </c>
      <c r="I203" s="17"/>
    </row>
    <row r="204" spans="1:9">
      <c r="A204" s="29" t="s">
        <v>255</v>
      </c>
      <c r="I204" s="17"/>
    </row>
    <row r="205" spans="1:9">
      <c r="A205" s="4" t="s">
        <v>255</v>
      </c>
      <c r="B205" s="38">
        <f>B$73/IF(B$104="kVA",IF(F$73,F$73,1),IF(B$104="MPAN",IF(E$73,E$73,1),IF(H$73,H$73,1)))</f>
        <v>0</v>
      </c>
      <c r="C205" s="38">
        <f>C$73/IF(B$104="kVA",IF(F$73,F$73,1),IF(B$104="MPAN",IF(E$73,E$73,1),IF(H$73,H$73,1)))</f>
        <v>0</v>
      </c>
      <c r="D205" s="38">
        <f>D$73/IF(B$104="kVA",IF(F$73,F$73,1),IF(B$104="MPAN",IF(E$73,E$73,1),IF(H$73,H$73,1)))</f>
        <v>0</v>
      </c>
      <c r="E205" s="38">
        <f>E$73/IF(B$104="kVA",IF(F$73,F$73,1),IF(B$104="MPAN",IF(E$73,E$73,1),IF(H$73,H$73,1)))</f>
        <v>0</v>
      </c>
      <c r="F205" s="38">
        <f>F$73/IF(B$104="kVA",IF(F$73,F$73,1),IF(B$104="MPAN",IF(E$73,E$73,1),IF(H$73,H$73,1)))</f>
        <v>0</v>
      </c>
      <c r="G205" s="38">
        <f>G$73/IF(B$104="kVA",IF(F$73,F$73,1),IF(B$104="MPAN",IF(E$73,E$73,1),IF(H$73,H$73,1)))</f>
        <v>0</v>
      </c>
      <c r="H205" s="46">
        <f>0.01*'Input'!F$58*('Adjust'!$E$285*E205+'Adjust'!$F$285*F205)+10*('Adjust'!$B$285*B205+'Adjust'!$C$285*C205+'Adjust'!$D$285*D205+'Adjust'!$G$285*G205)</f>
        <v>0</v>
      </c>
      <c r="I205" s="17"/>
    </row>
    <row r="206" spans="1:9">
      <c r="A206" s="4" t="s">
        <v>256</v>
      </c>
      <c r="B206" s="38">
        <f>B$73/IF(B$104="kVA",IF(F$73,F$73,1),IF(B$104="MPAN",IF(E$73,E$73,1),IF(H$73,H$73,1)))</f>
        <v>0</v>
      </c>
      <c r="C206" s="38">
        <f>C$73/IF(B$104="kVA",IF(F$73,F$73,1),IF(B$104="MPAN",IF(E$73,E$73,1),IF(H$73,H$73,1)))</f>
        <v>0</v>
      </c>
      <c r="D206" s="38">
        <f>D$73/IF(B$104="kVA",IF(F$73,F$73,1),IF(B$104="MPAN",IF(E$73,E$73,1),IF(H$73,H$73,1)))</f>
        <v>0</v>
      </c>
      <c r="E206" s="38">
        <f>E$73/IF(B$104="kVA",IF(F$73,F$73,1),IF(B$104="MPAN",IF(E$73,E$73,1),IF(H$73,H$73,1)))</f>
        <v>0</v>
      </c>
      <c r="F206" s="38">
        <f>F$73/IF(B$104="kVA",IF(F$73,F$73,1),IF(B$104="MPAN",IF(E$73,E$73,1),IF(H$73,H$73,1)))</f>
        <v>0</v>
      </c>
      <c r="G206" s="38">
        <f>G$73/IF(B$104="kVA",IF(F$73,F$73,1),IF(B$104="MPAN",IF(E$73,E$73,1),IF(H$73,H$73,1)))</f>
        <v>0</v>
      </c>
      <c r="H206" s="46">
        <f>0.01*'Input'!F$58*('Adjust'!$E$286*E206+'Adjust'!$F$286*F206)+10*('Adjust'!$B$286*B206+'Adjust'!$C$286*C206+'Adjust'!$D$286*D206+'Adjust'!$G$286*G206)</f>
        <v>0</v>
      </c>
      <c r="I206" s="17"/>
    </row>
    <row r="207" spans="1:9">
      <c r="A207" s="4" t="s">
        <v>257</v>
      </c>
      <c r="B207" s="38">
        <f>B$73/IF(B$104="kVA",IF(F$73,F$73,1),IF(B$104="MPAN",IF(E$73,E$73,1),IF(H$73,H$73,1)))</f>
        <v>0</v>
      </c>
      <c r="C207" s="38">
        <f>C$73/IF(B$104="kVA",IF(F$73,F$73,1),IF(B$104="MPAN",IF(E$73,E$73,1),IF(H$73,H$73,1)))</f>
        <v>0</v>
      </c>
      <c r="D207" s="38">
        <f>D$73/IF(B$104="kVA",IF(F$73,F$73,1),IF(B$104="MPAN",IF(E$73,E$73,1),IF(H$73,H$73,1)))</f>
        <v>0</v>
      </c>
      <c r="E207" s="38">
        <f>E$73/IF(B$104="kVA",IF(F$73,F$73,1),IF(B$104="MPAN",IF(E$73,E$73,1),IF(H$73,H$73,1)))</f>
        <v>0</v>
      </c>
      <c r="F207" s="38">
        <f>F$73/IF(B$104="kVA",IF(F$73,F$73,1),IF(B$104="MPAN",IF(E$73,E$73,1),IF(H$73,H$73,1)))</f>
        <v>0</v>
      </c>
      <c r="G207" s="38">
        <f>G$73/IF(B$104="kVA",IF(F$73,F$73,1),IF(B$104="MPAN",IF(E$73,E$73,1),IF(H$73,H$73,1)))</f>
        <v>0</v>
      </c>
      <c r="H207" s="46">
        <f>0.01*'Input'!F$58*('Adjust'!$E$287*E207+'Adjust'!$F$287*F207)+10*('Adjust'!$B$287*B207+'Adjust'!$C$287*C207+'Adjust'!$D$287*D207+'Adjust'!$G$287*G207)</f>
        <v>0</v>
      </c>
      <c r="I207" s="17"/>
    </row>
    <row r="208" spans="1:9">
      <c r="A208" s="29" t="s">
        <v>259</v>
      </c>
      <c r="I208" s="17"/>
    </row>
    <row r="209" spans="1:9">
      <c r="A209" s="4" t="s">
        <v>259</v>
      </c>
      <c r="B209" s="38">
        <f>B$74/IF(B$105="kVA",IF(F$74,F$74,1),IF(B$105="MPAN",IF(E$74,E$74,1),IF(H$74,H$74,1)))</f>
        <v>0</v>
      </c>
      <c r="C209" s="38">
        <f>C$74/IF(B$105="kVA",IF(F$74,F$74,1),IF(B$105="MPAN",IF(E$74,E$74,1),IF(H$74,H$74,1)))</f>
        <v>0</v>
      </c>
      <c r="D209" s="38">
        <f>D$74/IF(B$105="kVA",IF(F$74,F$74,1),IF(B$105="MPAN",IF(E$74,E$74,1),IF(H$74,H$74,1)))</f>
        <v>0</v>
      </c>
      <c r="E209" s="38">
        <f>E$74/IF(B$105="kVA",IF(F$74,F$74,1),IF(B$105="MPAN",IF(E$74,E$74,1),IF(H$74,H$74,1)))</f>
        <v>0</v>
      </c>
      <c r="F209" s="38">
        <f>F$74/IF(B$105="kVA",IF(F$74,F$74,1),IF(B$105="MPAN",IF(E$74,E$74,1),IF(H$74,H$74,1)))</f>
        <v>0</v>
      </c>
      <c r="G209" s="38">
        <f>G$74/IF(B$105="kVA",IF(F$74,F$74,1),IF(B$105="MPAN",IF(E$74,E$74,1),IF(H$74,H$74,1)))</f>
        <v>0</v>
      </c>
      <c r="H209" s="46">
        <f>0.01*'Input'!F$58*('Adjust'!$E$289*E209+'Adjust'!$F$289*F209)+10*('Adjust'!$B$289*B209+'Adjust'!$C$289*C209+'Adjust'!$D$289*D209+'Adjust'!$G$289*G209)</f>
        <v>0</v>
      </c>
      <c r="I209" s="17"/>
    </row>
    <row r="210" spans="1:9">
      <c r="A210" s="4" t="s">
        <v>260</v>
      </c>
      <c r="B210" s="38">
        <f>B$74/IF(B$105="kVA",IF(F$74,F$74,1),IF(B$105="MPAN",IF(E$74,E$74,1),IF(H$74,H$74,1)))</f>
        <v>0</v>
      </c>
      <c r="C210" s="38">
        <f>C$74/IF(B$105="kVA",IF(F$74,F$74,1),IF(B$105="MPAN",IF(E$74,E$74,1),IF(H$74,H$74,1)))</f>
        <v>0</v>
      </c>
      <c r="D210" s="38">
        <f>D$74/IF(B$105="kVA",IF(F$74,F$74,1),IF(B$105="MPAN",IF(E$74,E$74,1),IF(H$74,H$74,1)))</f>
        <v>0</v>
      </c>
      <c r="E210" s="38">
        <f>E$74/IF(B$105="kVA",IF(F$74,F$74,1),IF(B$105="MPAN",IF(E$74,E$74,1),IF(H$74,H$74,1)))</f>
        <v>0</v>
      </c>
      <c r="F210" s="38">
        <f>F$74/IF(B$105="kVA",IF(F$74,F$74,1),IF(B$105="MPAN",IF(E$74,E$74,1),IF(H$74,H$74,1)))</f>
        <v>0</v>
      </c>
      <c r="G210" s="38">
        <f>G$74/IF(B$105="kVA",IF(F$74,F$74,1),IF(B$105="MPAN",IF(E$74,E$74,1),IF(H$74,H$74,1)))</f>
        <v>0</v>
      </c>
      <c r="H210" s="46">
        <f>0.01*'Input'!F$58*('Adjust'!$E$290*E210+'Adjust'!$F$290*F210)+10*('Adjust'!$B$290*B210+'Adjust'!$C$290*C210+'Adjust'!$D$290*D210+'Adjust'!$G$290*G210)</f>
        <v>0</v>
      </c>
      <c r="I210" s="17"/>
    </row>
    <row r="211" spans="1:9">
      <c r="A211" s="4" t="s">
        <v>261</v>
      </c>
      <c r="B211" s="38">
        <f>B$74/IF(B$105="kVA",IF(F$74,F$74,1),IF(B$105="MPAN",IF(E$74,E$74,1),IF(H$74,H$74,1)))</f>
        <v>0</v>
      </c>
      <c r="C211" s="38">
        <f>C$74/IF(B$105="kVA",IF(F$74,F$74,1),IF(B$105="MPAN",IF(E$74,E$74,1),IF(H$74,H$74,1)))</f>
        <v>0</v>
      </c>
      <c r="D211" s="38">
        <f>D$74/IF(B$105="kVA",IF(F$74,F$74,1),IF(B$105="MPAN",IF(E$74,E$74,1),IF(H$74,H$74,1)))</f>
        <v>0</v>
      </c>
      <c r="E211" s="38">
        <f>E$74/IF(B$105="kVA",IF(F$74,F$74,1),IF(B$105="MPAN",IF(E$74,E$74,1),IF(H$74,H$74,1)))</f>
        <v>0</v>
      </c>
      <c r="F211" s="38">
        <f>F$74/IF(B$105="kVA",IF(F$74,F$74,1),IF(B$105="MPAN",IF(E$74,E$74,1),IF(H$74,H$74,1)))</f>
        <v>0</v>
      </c>
      <c r="G211" s="38">
        <f>G$74/IF(B$105="kVA",IF(F$74,F$74,1),IF(B$105="MPAN",IF(E$74,E$74,1),IF(H$74,H$74,1)))</f>
        <v>0</v>
      </c>
      <c r="H211" s="46">
        <f>0.01*'Input'!F$58*('Adjust'!$E$291*E211+'Adjust'!$F$291*F211)+10*('Adjust'!$B$291*B211+'Adjust'!$C$291*C211+'Adjust'!$D$291*D211+'Adjust'!$G$291*G211)</f>
        <v>0</v>
      </c>
      <c r="I211" s="17"/>
    </row>
    <row r="212" spans="1:9">
      <c r="A212" s="29" t="s">
        <v>184</v>
      </c>
      <c r="I212" s="17"/>
    </row>
    <row r="213" spans="1:9">
      <c r="A213" s="4" t="s">
        <v>184</v>
      </c>
      <c r="B213" s="38">
        <f>B$75/IF(B$106="kVA",IF(F$75,F$75,1),IF(B$106="MPAN",IF(E$75,E$75,1),IF(H$75,H$75,1)))</f>
        <v>0</v>
      </c>
      <c r="C213" s="38">
        <f>C$75/IF(B$106="kVA",IF(F$75,F$75,1),IF(B$106="MPAN",IF(E$75,E$75,1),IF(H$75,H$75,1)))</f>
        <v>0</v>
      </c>
      <c r="D213" s="38">
        <f>D$75/IF(B$106="kVA",IF(F$75,F$75,1),IF(B$106="MPAN",IF(E$75,E$75,1),IF(H$75,H$75,1)))</f>
        <v>0</v>
      </c>
      <c r="E213" s="38">
        <f>E$75/IF(B$106="kVA",IF(F$75,F$75,1),IF(B$106="MPAN",IF(E$75,E$75,1),IF(H$75,H$75,1)))</f>
        <v>0</v>
      </c>
      <c r="F213" s="38">
        <f>F$75/IF(B$106="kVA",IF(F$75,F$75,1),IF(B$106="MPAN",IF(E$75,E$75,1),IF(H$75,H$75,1)))</f>
        <v>0</v>
      </c>
      <c r="G213" s="38">
        <f>G$75/IF(B$106="kVA",IF(F$75,F$75,1),IF(B$106="MPAN",IF(E$75,E$75,1),IF(H$75,H$75,1)))</f>
        <v>0</v>
      </c>
      <c r="H213" s="46">
        <f>0.01*'Input'!F$58*('Adjust'!$E$293*E213+'Adjust'!$F$293*F213)+10*('Adjust'!$B$293*B213+'Adjust'!$C$293*C213+'Adjust'!$D$293*D213+'Adjust'!$G$293*G213)</f>
        <v>0</v>
      </c>
      <c r="I213" s="17"/>
    </row>
    <row r="214" spans="1:9">
      <c r="A214" s="4" t="s">
        <v>263</v>
      </c>
      <c r="B214" s="38">
        <f>B$75/IF(B$106="kVA",IF(F$75,F$75,1),IF(B$106="MPAN",IF(E$75,E$75,1),IF(H$75,H$75,1)))</f>
        <v>0</v>
      </c>
      <c r="C214" s="38">
        <f>C$75/IF(B$106="kVA",IF(F$75,F$75,1),IF(B$106="MPAN",IF(E$75,E$75,1),IF(H$75,H$75,1)))</f>
        <v>0</v>
      </c>
      <c r="D214" s="38">
        <f>D$75/IF(B$106="kVA",IF(F$75,F$75,1),IF(B$106="MPAN",IF(E$75,E$75,1),IF(H$75,H$75,1)))</f>
        <v>0</v>
      </c>
      <c r="E214" s="38">
        <f>E$75/IF(B$106="kVA",IF(F$75,F$75,1),IF(B$106="MPAN",IF(E$75,E$75,1),IF(H$75,H$75,1)))</f>
        <v>0</v>
      </c>
      <c r="F214" s="38">
        <f>F$75/IF(B$106="kVA",IF(F$75,F$75,1),IF(B$106="MPAN",IF(E$75,E$75,1),IF(H$75,H$75,1)))</f>
        <v>0</v>
      </c>
      <c r="G214" s="38">
        <f>G$75/IF(B$106="kVA",IF(F$75,F$75,1),IF(B$106="MPAN",IF(E$75,E$75,1),IF(H$75,H$75,1)))</f>
        <v>0</v>
      </c>
      <c r="H214" s="46">
        <f>0.01*'Input'!F$58*('Adjust'!$E$294*E214+'Adjust'!$F$294*F214)+10*('Adjust'!$B$294*B214+'Adjust'!$C$294*C214+'Adjust'!$D$294*D214+'Adjust'!$G$294*G214)</f>
        <v>0</v>
      </c>
      <c r="I214" s="17"/>
    </row>
    <row r="215" spans="1:9">
      <c r="A215" s="4" t="s">
        <v>264</v>
      </c>
      <c r="B215" s="38">
        <f>B$75/IF(B$106="kVA",IF(F$75,F$75,1),IF(B$106="MPAN",IF(E$75,E$75,1),IF(H$75,H$75,1)))</f>
        <v>0</v>
      </c>
      <c r="C215" s="38">
        <f>C$75/IF(B$106="kVA",IF(F$75,F$75,1),IF(B$106="MPAN",IF(E$75,E$75,1),IF(H$75,H$75,1)))</f>
        <v>0</v>
      </c>
      <c r="D215" s="38">
        <f>D$75/IF(B$106="kVA",IF(F$75,F$75,1),IF(B$106="MPAN",IF(E$75,E$75,1),IF(H$75,H$75,1)))</f>
        <v>0</v>
      </c>
      <c r="E215" s="38">
        <f>E$75/IF(B$106="kVA",IF(F$75,F$75,1),IF(B$106="MPAN",IF(E$75,E$75,1),IF(H$75,H$75,1)))</f>
        <v>0</v>
      </c>
      <c r="F215" s="38">
        <f>F$75/IF(B$106="kVA",IF(F$75,F$75,1),IF(B$106="MPAN",IF(E$75,E$75,1),IF(H$75,H$75,1)))</f>
        <v>0</v>
      </c>
      <c r="G215" s="38">
        <f>G$75/IF(B$106="kVA",IF(F$75,F$75,1),IF(B$106="MPAN",IF(E$75,E$75,1),IF(H$75,H$75,1)))</f>
        <v>0</v>
      </c>
      <c r="H215" s="46">
        <f>0.01*'Input'!F$58*('Adjust'!$E$295*E215+'Adjust'!$F$295*F215)+10*('Adjust'!$B$295*B215+'Adjust'!$C$295*C215+'Adjust'!$D$295*D215+'Adjust'!$G$295*G215)</f>
        <v>0</v>
      </c>
      <c r="I215" s="17"/>
    </row>
    <row r="216" spans="1:9">
      <c r="A216" s="29" t="s">
        <v>185</v>
      </c>
      <c r="I216" s="17"/>
    </row>
    <row r="217" spans="1:9">
      <c r="A217" s="4" t="s">
        <v>185</v>
      </c>
      <c r="B217" s="38">
        <f>B$76/IF(B$107="kVA",IF(F$76,F$76,1),IF(B$107="MPAN",IF(E$76,E$76,1),IF(H$76,H$76,1)))</f>
        <v>0</v>
      </c>
      <c r="C217" s="38">
        <f>C$76/IF(B$107="kVA",IF(F$76,F$76,1),IF(B$107="MPAN",IF(E$76,E$76,1),IF(H$76,H$76,1)))</f>
        <v>0</v>
      </c>
      <c r="D217" s="38">
        <f>D$76/IF(B$107="kVA",IF(F$76,F$76,1),IF(B$107="MPAN",IF(E$76,E$76,1),IF(H$76,H$76,1)))</f>
        <v>0</v>
      </c>
      <c r="E217" s="38">
        <f>E$76/IF(B$107="kVA",IF(F$76,F$76,1),IF(B$107="MPAN",IF(E$76,E$76,1),IF(H$76,H$76,1)))</f>
        <v>0</v>
      </c>
      <c r="F217" s="38">
        <f>F$76/IF(B$107="kVA",IF(F$76,F$76,1),IF(B$107="MPAN",IF(E$76,E$76,1),IF(H$76,H$76,1)))</f>
        <v>0</v>
      </c>
      <c r="G217" s="38">
        <f>G$76/IF(B$107="kVA",IF(F$76,F$76,1),IF(B$107="MPAN",IF(E$76,E$76,1),IF(H$76,H$76,1)))</f>
        <v>0</v>
      </c>
      <c r="H217" s="46">
        <f>0.01*'Input'!F$58*('Adjust'!$E$297*E217+'Adjust'!$F$297*F217)+10*('Adjust'!$B$297*B217+'Adjust'!$C$297*C217+'Adjust'!$D$297*D217+'Adjust'!$G$297*G217)</f>
        <v>0</v>
      </c>
      <c r="I217" s="17"/>
    </row>
    <row r="218" spans="1:9">
      <c r="A218" s="4" t="s">
        <v>266</v>
      </c>
      <c r="B218" s="38">
        <f>B$76/IF(B$107="kVA",IF(F$76,F$76,1),IF(B$107="MPAN",IF(E$76,E$76,1),IF(H$76,H$76,1)))</f>
        <v>0</v>
      </c>
      <c r="C218" s="38">
        <f>C$76/IF(B$107="kVA",IF(F$76,F$76,1),IF(B$107="MPAN",IF(E$76,E$76,1),IF(H$76,H$76,1)))</f>
        <v>0</v>
      </c>
      <c r="D218" s="38">
        <f>D$76/IF(B$107="kVA",IF(F$76,F$76,1),IF(B$107="MPAN",IF(E$76,E$76,1),IF(H$76,H$76,1)))</f>
        <v>0</v>
      </c>
      <c r="E218" s="38">
        <f>E$76/IF(B$107="kVA",IF(F$76,F$76,1),IF(B$107="MPAN",IF(E$76,E$76,1),IF(H$76,H$76,1)))</f>
        <v>0</v>
      </c>
      <c r="F218" s="38">
        <f>F$76/IF(B$107="kVA",IF(F$76,F$76,1),IF(B$107="MPAN",IF(E$76,E$76,1),IF(H$76,H$76,1)))</f>
        <v>0</v>
      </c>
      <c r="G218" s="38">
        <f>G$76/IF(B$107="kVA",IF(F$76,F$76,1),IF(B$107="MPAN",IF(E$76,E$76,1),IF(H$76,H$76,1)))</f>
        <v>0</v>
      </c>
      <c r="H218" s="46">
        <f>0.01*'Input'!F$58*('Adjust'!$E$298*E218+'Adjust'!$F$298*F218)+10*('Adjust'!$B$298*B218+'Adjust'!$C$298*C218+'Adjust'!$D$298*D218+'Adjust'!$G$298*G218)</f>
        <v>0</v>
      </c>
      <c r="I218" s="17"/>
    </row>
    <row r="219" spans="1:9">
      <c r="A219" s="29" t="s">
        <v>186</v>
      </c>
      <c r="I219" s="17"/>
    </row>
    <row r="220" spans="1:9">
      <c r="A220" s="4" t="s">
        <v>186</v>
      </c>
      <c r="B220" s="38">
        <f>B$77/IF(B$108="kVA",IF(F$77,F$77,1),IF(B$108="MPAN",IF(E$77,E$77,1),IF(H$77,H$77,1)))</f>
        <v>0</v>
      </c>
      <c r="C220" s="38">
        <f>C$77/IF(B$108="kVA",IF(F$77,F$77,1),IF(B$108="MPAN",IF(E$77,E$77,1),IF(H$77,H$77,1)))</f>
        <v>0</v>
      </c>
      <c r="D220" s="38">
        <f>D$77/IF(B$108="kVA",IF(F$77,F$77,1),IF(B$108="MPAN",IF(E$77,E$77,1),IF(H$77,H$77,1)))</f>
        <v>0</v>
      </c>
      <c r="E220" s="38">
        <f>E$77/IF(B$108="kVA",IF(F$77,F$77,1),IF(B$108="MPAN",IF(E$77,E$77,1),IF(H$77,H$77,1)))</f>
        <v>0</v>
      </c>
      <c r="F220" s="38">
        <f>F$77/IF(B$108="kVA",IF(F$77,F$77,1),IF(B$108="MPAN",IF(E$77,E$77,1),IF(H$77,H$77,1)))</f>
        <v>0</v>
      </c>
      <c r="G220" s="38">
        <f>G$77/IF(B$108="kVA",IF(F$77,F$77,1),IF(B$108="MPAN",IF(E$77,E$77,1),IF(H$77,H$77,1)))</f>
        <v>0</v>
      </c>
      <c r="H220" s="46">
        <f>0.01*'Input'!F$58*('Adjust'!$E$300*E220+'Adjust'!$F$300*F220)+10*('Adjust'!$B$300*B220+'Adjust'!$C$300*C220+'Adjust'!$D$300*D220+'Adjust'!$G$300*G220)</f>
        <v>0</v>
      </c>
      <c r="I220" s="17"/>
    </row>
    <row r="221" spans="1:9">
      <c r="A221" s="4" t="s">
        <v>268</v>
      </c>
      <c r="B221" s="38">
        <f>B$77/IF(B$108="kVA",IF(F$77,F$77,1),IF(B$108="MPAN",IF(E$77,E$77,1),IF(H$77,H$77,1)))</f>
        <v>0</v>
      </c>
      <c r="C221" s="38">
        <f>C$77/IF(B$108="kVA",IF(F$77,F$77,1),IF(B$108="MPAN",IF(E$77,E$77,1),IF(H$77,H$77,1)))</f>
        <v>0</v>
      </c>
      <c r="D221" s="38">
        <f>D$77/IF(B$108="kVA",IF(F$77,F$77,1),IF(B$108="MPAN",IF(E$77,E$77,1),IF(H$77,H$77,1)))</f>
        <v>0</v>
      </c>
      <c r="E221" s="38">
        <f>E$77/IF(B$108="kVA",IF(F$77,F$77,1),IF(B$108="MPAN",IF(E$77,E$77,1),IF(H$77,H$77,1)))</f>
        <v>0</v>
      </c>
      <c r="F221" s="38">
        <f>F$77/IF(B$108="kVA",IF(F$77,F$77,1),IF(B$108="MPAN",IF(E$77,E$77,1),IF(H$77,H$77,1)))</f>
        <v>0</v>
      </c>
      <c r="G221" s="38">
        <f>G$77/IF(B$108="kVA",IF(F$77,F$77,1),IF(B$108="MPAN",IF(E$77,E$77,1),IF(H$77,H$77,1)))</f>
        <v>0</v>
      </c>
      <c r="H221" s="46">
        <f>0.01*'Input'!F$58*('Adjust'!$E$301*E221+'Adjust'!$F$301*F221)+10*('Adjust'!$B$301*B221+'Adjust'!$C$301*C221+'Adjust'!$D$301*D221+'Adjust'!$G$301*G221)</f>
        <v>0</v>
      </c>
      <c r="I221" s="17"/>
    </row>
    <row r="222" spans="1:9">
      <c r="A222" s="4" t="s">
        <v>269</v>
      </c>
      <c r="B222" s="38">
        <f>B$77/IF(B$108="kVA",IF(F$77,F$77,1),IF(B$108="MPAN",IF(E$77,E$77,1),IF(H$77,H$77,1)))</f>
        <v>0</v>
      </c>
      <c r="C222" s="38">
        <f>C$77/IF(B$108="kVA",IF(F$77,F$77,1),IF(B$108="MPAN",IF(E$77,E$77,1),IF(H$77,H$77,1)))</f>
        <v>0</v>
      </c>
      <c r="D222" s="38">
        <f>D$77/IF(B$108="kVA",IF(F$77,F$77,1),IF(B$108="MPAN",IF(E$77,E$77,1),IF(H$77,H$77,1)))</f>
        <v>0</v>
      </c>
      <c r="E222" s="38">
        <f>E$77/IF(B$108="kVA",IF(F$77,F$77,1),IF(B$108="MPAN",IF(E$77,E$77,1),IF(H$77,H$77,1)))</f>
        <v>0</v>
      </c>
      <c r="F222" s="38">
        <f>F$77/IF(B$108="kVA",IF(F$77,F$77,1),IF(B$108="MPAN",IF(E$77,E$77,1),IF(H$77,H$77,1)))</f>
        <v>0</v>
      </c>
      <c r="G222" s="38">
        <f>G$77/IF(B$108="kVA",IF(F$77,F$77,1),IF(B$108="MPAN",IF(E$77,E$77,1),IF(H$77,H$77,1)))</f>
        <v>0</v>
      </c>
      <c r="H222" s="46">
        <f>0.01*'Input'!F$58*('Adjust'!$E$302*E222+'Adjust'!$F$302*F222)+10*('Adjust'!$B$302*B222+'Adjust'!$C$302*C222+'Adjust'!$D$302*D222+'Adjust'!$G$302*G222)</f>
        <v>0</v>
      </c>
      <c r="I222" s="17"/>
    </row>
    <row r="223" spans="1:9">
      <c r="A223" s="29" t="s">
        <v>187</v>
      </c>
      <c r="I223" s="17"/>
    </row>
    <row r="224" spans="1:9">
      <c r="A224" s="4" t="s">
        <v>187</v>
      </c>
      <c r="B224" s="38">
        <f>B$78/IF(B$109="kVA",IF(F$78,F$78,1),IF(B$109="MPAN",IF(E$78,E$78,1),IF(H$78,H$78,1)))</f>
        <v>0</v>
      </c>
      <c r="C224" s="38">
        <f>C$78/IF(B$109="kVA",IF(F$78,F$78,1),IF(B$109="MPAN",IF(E$78,E$78,1),IF(H$78,H$78,1)))</f>
        <v>0</v>
      </c>
      <c r="D224" s="38">
        <f>D$78/IF(B$109="kVA",IF(F$78,F$78,1),IF(B$109="MPAN",IF(E$78,E$78,1),IF(H$78,H$78,1)))</f>
        <v>0</v>
      </c>
      <c r="E224" s="38">
        <f>E$78/IF(B$109="kVA",IF(F$78,F$78,1),IF(B$109="MPAN",IF(E$78,E$78,1),IF(H$78,H$78,1)))</f>
        <v>0</v>
      </c>
      <c r="F224" s="38">
        <f>F$78/IF(B$109="kVA",IF(F$78,F$78,1),IF(B$109="MPAN",IF(E$78,E$78,1),IF(H$78,H$78,1)))</f>
        <v>0</v>
      </c>
      <c r="G224" s="38">
        <f>G$78/IF(B$109="kVA",IF(F$78,F$78,1),IF(B$109="MPAN",IF(E$78,E$78,1),IF(H$78,H$78,1)))</f>
        <v>0</v>
      </c>
      <c r="H224" s="46">
        <f>0.01*'Input'!F$58*('Adjust'!$E$304*E224+'Adjust'!$F$304*F224)+10*('Adjust'!$B$304*B224+'Adjust'!$C$304*C224+'Adjust'!$D$304*D224+'Adjust'!$G$304*G224)</f>
        <v>0</v>
      </c>
      <c r="I224" s="17"/>
    </row>
    <row r="225" spans="1:9">
      <c r="A225" s="4" t="s">
        <v>271</v>
      </c>
      <c r="B225" s="38">
        <f>B$78/IF(B$109="kVA",IF(F$78,F$78,1),IF(B$109="MPAN",IF(E$78,E$78,1),IF(H$78,H$78,1)))</f>
        <v>0</v>
      </c>
      <c r="C225" s="38">
        <f>C$78/IF(B$109="kVA",IF(F$78,F$78,1),IF(B$109="MPAN",IF(E$78,E$78,1),IF(H$78,H$78,1)))</f>
        <v>0</v>
      </c>
      <c r="D225" s="38">
        <f>D$78/IF(B$109="kVA",IF(F$78,F$78,1),IF(B$109="MPAN",IF(E$78,E$78,1),IF(H$78,H$78,1)))</f>
        <v>0</v>
      </c>
      <c r="E225" s="38">
        <f>E$78/IF(B$109="kVA",IF(F$78,F$78,1),IF(B$109="MPAN",IF(E$78,E$78,1),IF(H$78,H$78,1)))</f>
        <v>0</v>
      </c>
      <c r="F225" s="38">
        <f>F$78/IF(B$109="kVA",IF(F$78,F$78,1),IF(B$109="MPAN",IF(E$78,E$78,1),IF(H$78,H$78,1)))</f>
        <v>0</v>
      </c>
      <c r="G225" s="38">
        <f>G$78/IF(B$109="kVA",IF(F$78,F$78,1),IF(B$109="MPAN",IF(E$78,E$78,1),IF(H$78,H$78,1)))</f>
        <v>0</v>
      </c>
      <c r="H225" s="46">
        <f>0.01*'Input'!F$58*('Adjust'!$E$305*E225+'Adjust'!$F$305*F225)+10*('Adjust'!$B$305*B225+'Adjust'!$C$305*C225+'Adjust'!$D$305*D225+'Adjust'!$G$305*G225)</f>
        <v>0</v>
      </c>
      <c r="I225" s="17"/>
    </row>
    <row r="226" spans="1:9">
      <c r="A226" s="4" t="s">
        <v>272</v>
      </c>
      <c r="B226" s="38">
        <f>B$78/IF(B$109="kVA",IF(F$78,F$78,1),IF(B$109="MPAN",IF(E$78,E$78,1),IF(H$78,H$78,1)))</f>
        <v>0</v>
      </c>
      <c r="C226" s="38">
        <f>C$78/IF(B$109="kVA",IF(F$78,F$78,1),IF(B$109="MPAN",IF(E$78,E$78,1),IF(H$78,H$78,1)))</f>
        <v>0</v>
      </c>
      <c r="D226" s="38">
        <f>D$78/IF(B$109="kVA",IF(F$78,F$78,1),IF(B$109="MPAN",IF(E$78,E$78,1),IF(H$78,H$78,1)))</f>
        <v>0</v>
      </c>
      <c r="E226" s="38">
        <f>E$78/IF(B$109="kVA",IF(F$78,F$78,1),IF(B$109="MPAN",IF(E$78,E$78,1),IF(H$78,H$78,1)))</f>
        <v>0</v>
      </c>
      <c r="F226" s="38">
        <f>F$78/IF(B$109="kVA",IF(F$78,F$78,1),IF(B$109="MPAN",IF(E$78,E$78,1),IF(H$78,H$78,1)))</f>
        <v>0</v>
      </c>
      <c r="G226" s="38">
        <f>G$78/IF(B$109="kVA",IF(F$78,F$78,1),IF(B$109="MPAN",IF(E$78,E$78,1),IF(H$78,H$78,1)))</f>
        <v>0</v>
      </c>
      <c r="H226" s="46">
        <f>0.01*'Input'!F$58*('Adjust'!$E$306*E226+'Adjust'!$F$306*F226)+10*('Adjust'!$B$306*B226+'Adjust'!$C$306*C226+'Adjust'!$D$306*D226+'Adjust'!$G$306*G226)</f>
        <v>0</v>
      </c>
      <c r="I226" s="17"/>
    </row>
    <row r="227" spans="1:9">
      <c r="A227" s="29" t="s">
        <v>188</v>
      </c>
      <c r="I227" s="17"/>
    </row>
    <row r="228" spans="1:9">
      <c r="A228" s="4" t="s">
        <v>188</v>
      </c>
      <c r="B228" s="38">
        <f>B$79/IF(B$110="kVA",IF(F$79,F$79,1),IF(B$110="MPAN",IF(E$79,E$79,1),IF(H$79,H$79,1)))</f>
        <v>0</v>
      </c>
      <c r="C228" s="38">
        <f>C$79/IF(B$110="kVA",IF(F$79,F$79,1),IF(B$110="MPAN",IF(E$79,E$79,1),IF(H$79,H$79,1)))</f>
        <v>0</v>
      </c>
      <c r="D228" s="38">
        <f>D$79/IF(B$110="kVA",IF(F$79,F$79,1),IF(B$110="MPAN",IF(E$79,E$79,1),IF(H$79,H$79,1)))</f>
        <v>0</v>
      </c>
      <c r="E228" s="38">
        <f>E$79/IF(B$110="kVA",IF(F$79,F$79,1),IF(B$110="MPAN",IF(E$79,E$79,1),IF(H$79,H$79,1)))</f>
        <v>0</v>
      </c>
      <c r="F228" s="38">
        <f>F$79/IF(B$110="kVA",IF(F$79,F$79,1),IF(B$110="MPAN",IF(E$79,E$79,1),IF(H$79,H$79,1)))</f>
        <v>0</v>
      </c>
      <c r="G228" s="38">
        <f>G$79/IF(B$110="kVA",IF(F$79,F$79,1),IF(B$110="MPAN",IF(E$79,E$79,1),IF(H$79,H$79,1)))</f>
        <v>0</v>
      </c>
      <c r="H228" s="46">
        <f>0.01*'Input'!F$58*('Adjust'!$E$308*E228+'Adjust'!$F$308*F228)+10*('Adjust'!$B$308*B228+'Adjust'!$C$308*C228+'Adjust'!$D$308*D228+'Adjust'!$G$308*G228)</f>
        <v>0</v>
      </c>
      <c r="I228" s="17"/>
    </row>
    <row r="229" spans="1:9">
      <c r="A229" s="4" t="s">
        <v>274</v>
      </c>
      <c r="B229" s="38">
        <f>B$79/IF(B$110="kVA",IF(F$79,F$79,1),IF(B$110="MPAN",IF(E$79,E$79,1),IF(H$79,H$79,1)))</f>
        <v>0</v>
      </c>
      <c r="C229" s="38">
        <f>C$79/IF(B$110="kVA",IF(F$79,F$79,1),IF(B$110="MPAN",IF(E$79,E$79,1),IF(H$79,H$79,1)))</f>
        <v>0</v>
      </c>
      <c r="D229" s="38">
        <f>D$79/IF(B$110="kVA",IF(F$79,F$79,1),IF(B$110="MPAN",IF(E$79,E$79,1),IF(H$79,H$79,1)))</f>
        <v>0</v>
      </c>
      <c r="E229" s="38">
        <f>E$79/IF(B$110="kVA",IF(F$79,F$79,1),IF(B$110="MPAN",IF(E$79,E$79,1),IF(H$79,H$79,1)))</f>
        <v>0</v>
      </c>
      <c r="F229" s="38">
        <f>F$79/IF(B$110="kVA",IF(F$79,F$79,1),IF(B$110="MPAN",IF(E$79,E$79,1),IF(H$79,H$79,1)))</f>
        <v>0</v>
      </c>
      <c r="G229" s="38">
        <f>G$79/IF(B$110="kVA",IF(F$79,F$79,1),IF(B$110="MPAN",IF(E$79,E$79,1),IF(H$79,H$79,1)))</f>
        <v>0</v>
      </c>
      <c r="H229" s="46">
        <f>0.01*'Input'!F$58*('Adjust'!$E$309*E229+'Adjust'!$F$309*F229)+10*('Adjust'!$B$309*B229+'Adjust'!$C$309*C229+'Adjust'!$D$309*D229+'Adjust'!$G$309*G229)</f>
        <v>0</v>
      </c>
      <c r="I229" s="17"/>
    </row>
    <row r="230" spans="1:9">
      <c r="A230" s="29" t="s">
        <v>189</v>
      </c>
      <c r="I230" s="17"/>
    </row>
    <row r="231" spans="1:9">
      <c r="A231" s="4" t="s">
        <v>189</v>
      </c>
      <c r="B231" s="38">
        <f>B$80/IF(B$111="kVA",IF(F$80,F$80,1),IF(B$111="MPAN",IF(E$80,E$80,1),IF(H$80,H$80,1)))</f>
        <v>0</v>
      </c>
      <c r="C231" s="38">
        <f>C$80/IF(B$111="kVA",IF(F$80,F$80,1),IF(B$111="MPAN",IF(E$80,E$80,1),IF(H$80,H$80,1)))</f>
        <v>0</v>
      </c>
      <c r="D231" s="38">
        <f>D$80/IF(B$111="kVA",IF(F$80,F$80,1),IF(B$111="MPAN",IF(E$80,E$80,1),IF(H$80,H$80,1)))</f>
        <v>0</v>
      </c>
      <c r="E231" s="38">
        <f>E$80/IF(B$111="kVA",IF(F$80,F$80,1),IF(B$111="MPAN",IF(E$80,E$80,1),IF(H$80,H$80,1)))</f>
        <v>0</v>
      </c>
      <c r="F231" s="38">
        <f>F$80/IF(B$111="kVA",IF(F$80,F$80,1),IF(B$111="MPAN",IF(E$80,E$80,1),IF(H$80,H$80,1)))</f>
        <v>0</v>
      </c>
      <c r="G231" s="38">
        <f>G$80/IF(B$111="kVA",IF(F$80,F$80,1),IF(B$111="MPAN",IF(E$80,E$80,1),IF(H$80,H$80,1)))</f>
        <v>0</v>
      </c>
      <c r="H231" s="46">
        <f>0.01*'Input'!F$58*('Adjust'!$E$311*E231+'Adjust'!$F$311*F231)+10*('Adjust'!$B$311*B231+'Adjust'!$C$311*C231+'Adjust'!$D$311*D231+'Adjust'!$G$311*G231)</f>
        <v>0</v>
      </c>
      <c r="I231" s="17"/>
    </row>
    <row r="232" spans="1:9">
      <c r="A232" s="4" t="s">
        <v>276</v>
      </c>
      <c r="B232" s="38">
        <f>B$80/IF(B$111="kVA",IF(F$80,F$80,1),IF(B$111="MPAN",IF(E$80,E$80,1),IF(H$80,H$80,1)))</f>
        <v>0</v>
      </c>
      <c r="C232" s="38">
        <f>C$80/IF(B$111="kVA",IF(F$80,F$80,1),IF(B$111="MPAN",IF(E$80,E$80,1),IF(H$80,H$80,1)))</f>
        <v>0</v>
      </c>
      <c r="D232" s="38">
        <f>D$80/IF(B$111="kVA",IF(F$80,F$80,1),IF(B$111="MPAN",IF(E$80,E$80,1),IF(H$80,H$80,1)))</f>
        <v>0</v>
      </c>
      <c r="E232" s="38">
        <f>E$80/IF(B$111="kVA",IF(F$80,F$80,1),IF(B$111="MPAN",IF(E$80,E$80,1),IF(H$80,H$80,1)))</f>
        <v>0</v>
      </c>
      <c r="F232" s="38">
        <f>F$80/IF(B$111="kVA",IF(F$80,F$80,1),IF(B$111="MPAN",IF(E$80,E$80,1),IF(H$80,H$80,1)))</f>
        <v>0</v>
      </c>
      <c r="G232" s="38">
        <f>G$80/IF(B$111="kVA",IF(F$80,F$80,1),IF(B$111="MPAN",IF(E$80,E$80,1),IF(H$80,H$80,1)))</f>
        <v>0</v>
      </c>
      <c r="H232" s="46">
        <f>0.01*'Input'!F$58*('Adjust'!$E$312*E232+'Adjust'!$F$312*F232)+10*('Adjust'!$B$312*B232+'Adjust'!$C$312*C232+'Adjust'!$D$312*D232+'Adjust'!$G$312*G232)</f>
        <v>0</v>
      </c>
      <c r="I232" s="17"/>
    </row>
    <row r="233" spans="1:9">
      <c r="A233" s="29" t="s">
        <v>197</v>
      </c>
      <c r="I233" s="17"/>
    </row>
    <row r="234" spans="1:9">
      <c r="A234" s="4" t="s">
        <v>197</v>
      </c>
      <c r="B234" s="38">
        <f>B$81/IF(B$112="kVA",IF(F$81,F$81,1),IF(B$112="MPAN",IF(E$81,E$81,1),IF(H$81,H$81,1)))</f>
        <v>0</v>
      </c>
      <c r="C234" s="38">
        <f>C$81/IF(B$112="kVA",IF(F$81,F$81,1),IF(B$112="MPAN",IF(E$81,E$81,1),IF(H$81,H$81,1)))</f>
        <v>0</v>
      </c>
      <c r="D234" s="38">
        <f>D$81/IF(B$112="kVA",IF(F$81,F$81,1),IF(B$112="MPAN",IF(E$81,E$81,1),IF(H$81,H$81,1)))</f>
        <v>0</v>
      </c>
      <c r="E234" s="38">
        <f>E$81/IF(B$112="kVA",IF(F$81,F$81,1),IF(B$112="MPAN",IF(E$81,E$81,1),IF(H$81,H$81,1)))</f>
        <v>0</v>
      </c>
      <c r="F234" s="38">
        <f>F$81/IF(B$112="kVA",IF(F$81,F$81,1),IF(B$112="MPAN",IF(E$81,E$81,1),IF(H$81,H$81,1)))</f>
        <v>0</v>
      </c>
      <c r="G234" s="38">
        <f>G$81/IF(B$112="kVA",IF(F$81,F$81,1),IF(B$112="MPAN",IF(E$81,E$81,1),IF(H$81,H$81,1)))</f>
        <v>0</v>
      </c>
      <c r="H234" s="46">
        <f>0.01*'Input'!F$58*('Adjust'!$E$314*E234+'Adjust'!$F$314*F234)+10*('Adjust'!$B$314*B234+'Adjust'!$C$314*C234+'Adjust'!$D$314*D234+'Adjust'!$G$314*G234)</f>
        <v>0</v>
      </c>
      <c r="I234" s="17"/>
    </row>
    <row r="235" spans="1:9">
      <c r="A235" s="4" t="s">
        <v>278</v>
      </c>
      <c r="B235" s="38">
        <f>B$81/IF(B$112="kVA",IF(F$81,F$81,1),IF(B$112="MPAN",IF(E$81,E$81,1),IF(H$81,H$81,1)))</f>
        <v>0</v>
      </c>
      <c r="C235" s="38">
        <f>C$81/IF(B$112="kVA",IF(F$81,F$81,1),IF(B$112="MPAN",IF(E$81,E$81,1),IF(H$81,H$81,1)))</f>
        <v>0</v>
      </c>
      <c r="D235" s="38">
        <f>D$81/IF(B$112="kVA",IF(F$81,F$81,1),IF(B$112="MPAN",IF(E$81,E$81,1),IF(H$81,H$81,1)))</f>
        <v>0</v>
      </c>
      <c r="E235" s="38">
        <f>E$81/IF(B$112="kVA",IF(F$81,F$81,1),IF(B$112="MPAN",IF(E$81,E$81,1),IF(H$81,H$81,1)))</f>
        <v>0</v>
      </c>
      <c r="F235" s="38">
        <f>F$81/IF(B$112="kVA",IF(F$81,F$81,1),IF(B$112="MPAN",IF(E$81,E$81,1),IF(H$81,H$81,1)))</f>
        <v>0</v>
      </c>
      <c r="G235" s="38">
        <f>G$81/IF(B$112="kVA",IF(F$81,F$81,1),IF(B$112="MPAN",IF(E$81,E$81,1),IF(H$81,H$81,1)))</f>
        <v>0</v>
      </c>
      <c r="H235" s="46">
        <f>0.01*'Input'!F$58*('Adjust'!$E$315*E235+'Adjust'!$F$315*F235)+10*('Adjust'!$B$315*B235+'Adjust'!$C$315*C235+'Adjust'!$D$315*D235+'Adjust'!$G$315*G235)</f>
        <v>0</v>
      </c>
      <c r="I235" s="17"/>
    </row>
    <row r="236" spans="1:9">
      <c r="A236" s="29" t="s">
        <v>198</v>
      </c>
      <c r="I236" s="17"/>
    </row>
    <row r="237" spans="1:9">
      <c r="A237" s="4" t="s">
        <v>198</v>
      </c>
      <c r="B237" s="38">
        <f>B$82/IF(B$113="kVA",IF(F$82,F$82,1),IF(B$113="MPAN",IF(E$82,E$82,1),IF(H$82,H$82,1)))</f>
        <v>0</v>
      </c>
      <c r="C237" s="38">
        <f>C$82/IF(B$113="kVA",IF(F$82,F$82,1),IF(B$113="MPAN",IF(E$82,E$82,1),IF(H$82,H$82,1)))</f>
        <v>0</v>
      </c>
      <c r="D237" s="38">
        <f>D$82/IF(B$113="kVA",IF(F$82,F$82,1),IF(B$113="MPAN",IF(E$82,E$82,1),IF(H$82,H$82,1)))</f>
        <v>0</v>
      </c>
      <c r="E237" s="38">
        <f>E$82/IF(B$113="kVA",IF(F$82,F$82,1),IF(B$113="MPAN",IF(E$82,E$82,1),IF(H$82,H$82,1)))</f>
        <v>0</v>
      </c>
      <c r="F237" s="38">
        <f>F$82/IF(B$113="kVA",IF(F$82,F$82,1),IF(B$113="MPAN",IF(E$82,E$82,1),IF(H$82,H$82,1)))</f>
        <v>0</v>
      </c>
      <c r="G237" s="38">
        <f>G$82/IF(B$113="kVA",IF(F$82,F$82,1),IF(B$113="MPAN",IF(E$82,E$82,1),IF(H$82,H$82,1)))</f>
        <v>0</v>
      </c>
      <c r="H237" s="46">
        <f>0.01*'Input'!F$58*('Adjust'!$E$317*E237+'Adjust'!$F$317*F237)+10*('Adjust'!$B$317*B237+'Adjust'!$C$317*C237+'Adjust'!$D$317*D237+'Adjust'!$G$317*G237)</f>
        <v>0</v>
      </c>
      <c r="I237" s="17"/>
    </row>
    <row r="238" spans="1:9">
      <c r="A238" s="4" t="s">
        <v>280</v>
      </c>
      <c r="B238" s="38">
        <f>B$82/IF(B$113="kVA",IF(F$82,F$82,1),IF(B$113="MPAN",IF(E$82,E$82,1),IF(H$82,H$82,1)))</f>
        <v>0</v>
      </c>
      <c r="C238" s="38">
        <f>C$82/IF(B$113="kVA",IF(F$82,F$82,1),IF(B$113="MPAN",IF(E$82,E$82,1),IF(H$82,H$82,1)))</f>
        <v>0</v>
      </c>
      <c r="D238" s="38">
        <f>D$82/IF(B$113="kVA",IF(F$82,F$82,1),IF(B$113="MPAN",IF(E$82,E$82,1),IF(H$82,H$82,1)))</f>
        <v>0</v>
      </c>
      <c r="E238" s="38">
        <f>E$82/IF(B$113="kVA",IF(F$82,F$82,1),IF(B$113="MPAN",IF(E$82,E$82,1),IF(H$82,H$82,1)))</f>
        <v>0</v>
      </c>
      <c r="F238" s="38">
        <f>F$82/IF(B$113="kVA",IF(F$82,F$82,1),IF(B$113="MPAN",IF(E$82,E$82,1),IF(H$82,H$82,1)))</f>
        <v>0</v>
      </c>
      <c r="G238" s="38">
        <f>G$82/IF(B$113="kVA",IF(F$82,F$82,1),IF(B$113="MPAN",IF(E$82,E$82,1),IF(H$82,H$82,1)))</f>
        <v>0</v>
      </c>
      <c r="H238" s="46">
        <f>0.01*'Input'!F$58*('Adjust'!$E$318*E238+'Adjust'!$F$318*F238)+10*('Adjust'!$B$318*B238+'Adjust'!$C$318*C238+'Adjust'!$D$318*D238+'Adjust'!$G$318*G238)</f>
        <v>0</v>
      </c>
      <c r="I238" s="17"/>
    </row>
    <row r="240" spans="1:9" ht="21" customHeight="1">
      <c r="A240" s="1" t="s">
        <v>1738</v>
      </c>
    </row>
    <row r="241" spans="1:3">
      <c r="A241" s="2" t="s">
        <v>353</v>
      </c>
    </row>
    <row r="242" spans="1:3">
      <c r="A242" s="33" t="s">
        <v>1739</v>
      </c>
    </row>
    <row r="243" spans="1:3">
      <c r="A243" s="2" t="s">
        <v>631</v>
      </c>
    </row>
    <row r="245" spans="1:3">
      <c r="B245" s="15" t="s">
        <v>1740</v>
      </c>
    </row>
    <row r="246" spans="1:3">
      <c r="A246" s="4" t="s">
        <v>205</v>
      </c>
      <c r="B246" s="48">
        <f>H$144</f>
        <v>0</v>
      </c>
      <c r="C246" s="17"/>
    </row>
    <row r="247" spans="1:3">
      <c r="A247" s="4" t="s">
        <v>208</v>
      </c>
      <c r="B247" s="48">
        <f>H$148</f>
        <v>0</v>
      </c>
      <c r="C247" s="17"/>
    </row>
    <row r="248" spans="1:3">
      <c r="A248" s="4" t="s">
        <v>212</v>
      </c>
      <c r="B248" s="48">
        <f>H$152</f>
        <v>0</v>
      </c>
      <c r="C248" s="17"/>
    </row>
    <row r="249" spans="1:3">
      <c r="A249" s="4" t="s">
        <v>215</v>
      </c>
      <c r="B249" s="48">
        <f>H$156</f>
        <v>0</v>
      </c>
      <c r="C249" s="17"/>
    </row>
    <row r="250" spans="1:3">
      <c r="A250" s="4" t="s">
        <v>218</v>
      </c>
      <c r="B250" s="48">
        <f>H$160</f>
        <v>0</v>
      </c>
      <c r="C250" s="17"/>
    </row>
    <row r="251" spans="1:3">
      <c r="A251" s="4" t="s">
        <v>222</v>
      </c>
      <c r="B251" s="48">
        <f>H$164</f>
        <v>0</v>
      </c>
      <c r="C251" s="17"/>
    </row>
    <row r="252" spans="1:3">
      <c r="A252" s="4" t="s">
        <v>225</v>
      </c>
      <c r="B252" s="48">
        <f>H$168</f>
        <v>0</v>
      </c>
      <c r="C252" s="17"/>
    </row>
    <row r="253" spans="1:3">
      <c r="A253" s="4" t="s">
        <v>230</v>
      </c>
      <c r="B253" s="48">
        <f>H$176</f>
        <v>0</v>
      </c>
      <c r="C253" s="17"/>
    </row>
    <row r="254" spans="1:3">
      <c r="A254" s="4" t="s">
        <v>233</v>
      </c>
      <c r="B254" s="48">
        <f>H$180</f>
        <v>0</v>
      </c>
      <c r="C254" s="17"/>
    </row>
    <row r="255" spans="1:3">
      <c r="A255" s="4" t="s">
        <v>236</v>
      </c>
      <c r="B255" s="48">
        <f>H$184</f>
        <v>0</v>
      </c>
      <c r="C255" s="17"/>
    </row>
    <row r="256" spans="1:3">
      <c r="A256" s="4" t="s">
        <v>1741</v>
      </c>
      <c r="B256" s="10"/>
      <c r="C256" s="17"/>
    </row>
    <row r="257" spans="1:3">
      <c r="A257" s="4" t="s">
        <v>1741</v>
      </c>
      <c r="B257" s="10"/>
      <c r="C257" s="17"/>
    </row>
    <row r="258" spans="1:3">
      <c r="A258" s="4" t="s">
        <v>244</v>
      </c>
      <c r="B258" s="48">
        <f>H$194</f>
        <v>0</v>
      </c>
      <c r="C258" s="17"/>
    </row>
    <row r="259" spans="1:3">
      <c r="A259" s="4" t="s">
        <v>248</v>
      </c>
      <c r="B259" s="48">
        <f>H$198</f>
        <v>0</v>
      </c>
      <c r="C259" s="17"/>
    </row>
    <row r="260" spans="1:3">
      <c r="A260" s="4" t="s">
        <v>252</v>
      </c>
      <c r="B260" s="48">
        <f>H$202</f>
        <v>0</v>
      </c>
      <c r="C260" s="17"/>
    </row>
    <row r="261" spans="1:3">
      <c r="A261" s="4" t="s">
        <v>256</v>
      </c>
      <c r="B261" s="48">
        <f>H$206</f>
        <v>0</v>
      </c>
      <c r="C261" s="17"/>
    </row>
    <row r="262" spans="1:3">
      <c r="A262" s="4" t="s">
        <v>260</v>
      </c>
      <c r="B262" s="48">
        <f>H$210</f>
        <v>0</v>
      </c>
      <c r="C262" s="17"/>
    </row>
    <row r="263" spans="1:3">
      <c r="A263" s="4" t="s">
        <v>263</v>
      </c>
      <c r="B263" s="48">
        <f>H$214</f>
        <v>0</v>
      </c>
      <c r="C263" s="17"/>
    </row>
    <row r="264" spans="1:3">
      <c r="A264" s="4" t="s">
        <v>1741</v>
      </c>
      <c r="B264" s="10"/>
      <c r="C264" s="17"/>
    </row>
    <row r="265" spans="1:3">
      <c r="A265" s="4" t="s">
        <v>268</v>
      </c>
      <c r="B265" s="48">
        <f>H$221</f>
        <v>0</v>
      </c>
      <c r="C265" s="17"/>
    </row>
    <row r="266" spans="1:3">
      <c r="A266" s="4" t="s">
        <v>271</v>
      </c>
      <c r="B266" s="48">
        <f>H$225</f>
        <v>0</v>
      </c>
      <c r="C266" s="17"/>
    </row>
    <row r="267" spans="1:3">
      <c r="A267" s="4" t="s">
        <v>1741</v>
      </c>
      <c r="B267" s="10"/>
      <c r="C267" s="17"/>
    </row>
    <row r="268" spans="1:3">
      <c r="A268" s="4" t="s">
        <v>1741</v>
      </c>
      <c r="B268" s="10"/>
      <c r="C268" s="17"/>
    </row>
    <row r="269" spans="1:3">
      <c r="A269" s="4" t="s">
        <v>1741</v>
      </c>
      <c r="B269" s="10"/>
      <c r="C269" s="17"/>
    </row>
    <row r="270" spans="1:3">
      <c r="A270" s="4" t="s">
        <v>1741</v>
      </c>
      <c r="B270" s="10"/>
      <c r="C270" s="17"/>
    </row>
    <row r="272" spans="1:3" ht="21" customHeight="1">
      <c r="A272" s="1" t="s">
        <v>1742</v>
      </c>
    </row>
    <row r="273" spans="1:3">
      <c r="A273" s="2" t="s">
        <v>353</v>
      </c>
    </row>
    <row r="274" spans="1:3">
      <c r="A274" s="33" t="s">
        <v>1739</v>
      </c>
    </row>
    <row r="275" spans="1:3">
      <c r="A275" s="2" t="s">
        <v>631</v>
      </c>
    </row>
    <row r="277" spans="1:3">
      <c r="B277" s="15" t="s">
        <v>1743</v>
      </c>
    </row>
    <row r="278" spans="1:3">
      <c r="A278" s="4" t="s">
        <v>206</v>
      </c>
      <c r="B278" s="48">
        <f>H$145</f>
        <v>0</v>
      </c>
      <c r="C278" s="17"/>
    </row>
    <row r="279" spans="1:3">
      <c r="A279" s="4" t="s">
        <v>209</v>
      </c>
      <c r="B279" s="48">
        <f>H$149</f>
        <v>0</v>
      </c>
      <c r="C279" s="17"/>
    </row>
    <row r="280" spans="1:3">
      <c r="A280" s="4" t="s">
        <v>213</v>
      </c>
      <c r="B280" s="48">
        <f>H$153</f>
        <v>0</v>
      </c>
      <c r="C280" s="17"/>
    </row>
    <row r="281" spans="1:3">
      <c r="A281" s="4" t="s">
        <v>216</v>
      </c>
      <c r="B281" s="48">
        <f>H$157</f>
        <v>0</v>
      </c>
      <c r="C281" s="17"/>
    </row>
    <row r="282" spans="1:3">
      <c r="A282" s="4" t="s">
        <v>219</v>
      </c>
      <c r="B282" s="48">
        <f>H$161</f>
        <v>0</v>
      </c>
      <c r="C282" s="17"/>
    </row>
    <row r="283" spans="1:3">
      <c r="A283" s="4" t="s">
        <v>223</v>
      </c>
      <c r="B283" s="48">
        <f>H$165</f>
        <v>0</v>
      </c>
      <c r="C283" s="17"/>
    </row>
    <row r="284" spans="1:3">
      <c r="A284" s="4" t="s">
        <v>226</v>
      </c>
      <c r="B284" s="48">
        <f>H$169</f>
        <v>0</v>
      </c>
      <c r="C284" s="17"/>
    </row>
    <row r="285" spans="1:3">
      <c r="A285" s="4" t="s">
        <v>231</v>
      </c>
      <c r="B285" s="48">
        <f>H$177</f>
        <v>0</v>
      </c>
      <c r="C285" s="17"/>
    </row>
    <row r="286" spans="1:3">
      <c r="A286" s="4" t="s">
        <v>234</v>
      </c>
      <c r="B286" s="48">
        <f>H$181</f>
        <v>0</v>
      </c>
      <c r="C286" s="17"/>
    </row>
    <row r="287" spans="1:3">
      <c r="A287" s="4" t="s">
        <v>237</v>
      </c>
      <c r="B287" s="48">
        <f>H$185</f>
        <v>0</v>
      </c>
      <c r="C287" s="17"/>
    </row>
    <row r="288" spans="1:3">
      <c r="A288" s="4" t="s">
        <v>239</v>
      </c>
      <c r="B288" s="48">
        <f>H$188</f>
        <v>0</v>
      </c>
      <c r="C288" s="17"/>
    </row>
    <row r="289" spans="1:3">
      <c r="A289" s="4" t="s">
        <v>241</v>
      </c>
      <c r="B289" s="48">
        <f>H$191</f>
        <v>0</v>
      </c>
      <c r="C289" s="17"/>
    </row>
    <row r="290" spans="1:3">
      <c r="A290" s="4" t="s">
        <v>245</v>
      </c>
      <c r="B290" s="48">
        <f>H$195</f>
        <v>0</v>
      </c>
      <c r="C290" s="17"/>
    </row>
    <row r="291" spans="1:3">
      <c r="A291" s="4" t="s">
        <v>249</v>
      </c>
      <c r="B291" s="48">
        <f>H$199</f>
        <v>0</v>
      </c>
      <c r="C291" s="17"/>
    </row>
    <row r="292" spans="1:3">
      <c r="A292" s="4" t="s">
        <v>253</v>
      </c>
      <c r="B292" s="48">
        <f>H$203</f>
        <v>0</v>
      </c>
      <c r="C292" s="17"/>
    </row>
    <row r="293" spans="1:3">
      <c r="A293" s="4" t="s">
        <v>257</v>
      </c>
      <c r="B293" s="48">
        <f>H$207</f>
        <v>0</v>
      </c>
      <c r="C293" s="17"/>
    </row>
    <row r="294" spans="1:3">
      <c r="A294" s="4" t="s">
        <v>261</v>
      </c>
      <c r="B294" s="48">
        <f>H$211</f>
        <v>0</v>
      </c>
      <c r="C294" s="17"/>
    </row>
    <row r="295" spans="1:3">
      <c r="A295" s="4" t="s">
        <v>264</v>
      </c>
      <c r="B295" s="48">
        <f>H$215</f>
        <v>0</v>
      </c>
      <c r="C295" s="17"/>
    </row>
    <row r="296" spans="1:3">
      <c r="A296" s="4" t="s">
        <v>266</v>
      </c>
      <c r="B296" s="48">
        <f>H$218</f>
        <v>0</v>
      </c>
      <c r="C296" s="17"/>
    </row>
    <row r="297" spans="1:3">
      <c r="A297" s="4" t="s">
        <v>269</v>
      </c>
      <c r="B297" s="48">
        <f>H$222</f>
        <v>0</v>
      </c>
      <c r="C297" s="17"/>
    </row>
    <row r="298" spans="1:3">
      <c r="A298" s="4" t="s">
        <v>272</v>
      </c>
      <c r="B298" s="48">
        <f>H$226</f>
        <v>0</v>
      </c>
      <c r="C298" s="17"/>
    </row>
    <row r="299" spans="1:3">
      <c r="A299" s="4" t="s">
        <v>274</v>
      </c>
      <c r="B299" s="48">
        <f>H$229</f>
        <v>0</v>
      </c>
      <c r="C299" s="17"/>
    </row>
    <row r="300" spans="1:3">
      <c r="A300" s="4" t="s">
        <v>276</v>
      </c>
      <c r="B300" s="48">
        <f>H$232</f>
        <v>0</v>
      </c>
      <c r="C300" s="17"/>
    </row>
    <row r="301" spans="1:3">
      <c r="A301" s="4" t="s">
        <v>278</v>
      </c>
      <c r="B301" s="48">
        <f>H$235</f>
        <v>0</v>
      </c>
      <c r="C301" s="17"/>
    </row>
    <row r="302" spans="1:3">
      <c r="A302" s="4" t="s">
        <v>280</v>
      </c>
      <c r="B302" s="48">
        <f>H$238</f>
        <v>0</v>
      </c>
      <c r="C302" s="17"/>
    </row>
  </sheetData>
  <sheetProtection sheet="1" objects="1" scenarios="1"/>
  <hyperlinks>
    <hyperlink ref="A6" location="'Input'!B469" display="x1 = 1201. Current revenues if known (£) (in Current tariff information)"/>
    <hyperlink ref="A7" location="'Input'!F57" display="x2 = 1010. Days in the charging year (in Financial and general assumptions)"/>
    <hyperlink ref="A8" location="'Input'!F469" display="x3 = 1201. Current Fixed charge p/MPAN/day (in Current tariff information)"/>
    <hyperlink ref="A9" location="'Input'!E280" display="x4 = 1053. MPANs by tariff (in Volume forecasts for the charging year)"/>
    <hyperlink ref="A10" location="'Input'!G469" display="x5 = 1201. Current Capacity charge p/kVA/day (in Current tariff information)"/>
    <hyperlink ref="A11" location="'Input'!F280" display="x6 = 1053. Import capacity (kVA) by tariff (in Volume forecasts for the charging year)"/>
    <hyperlink ref="A12" location="'Input'!C469" display="x7 = 1201. Current Unit rate 1 p/kWh (in Current tariff information)"/>
    <hyperlink ref="A13" location="'Input'!B280" display="x8 = 1053. Rate 1 units (MWh) by tariff (in Volume forecasts for the charging year)"/>
    <hyperlink ref="A14" location="'Input'!D469" display="x9 = 1201. Current Unit rate 2 p/kWh (in Current tariff information)"/>
    <hyperlink ref="A15" location="'Input'!C280" display="x10 = 1053. Rate 2 units (MWh) by tariff (in Volume forecasts for the charging year)"/>
    <hyperlink ref="A16" location="'Input'!E469" display="x11 = 1201. Current Unit rate 3 p/kWh (in Current tariff information)"/>
    <hyperlink ref="A17" location="'Input'!D280" display="x12 = 1053. Rate 3 units (MWh) by tariff (in Volume forecasts for the charging year)"/>
    <hyperlink ref="A18" location="'Input'!H469" display="x13 = 1201. Current Reactive power charge p/kVArh (in Current tariff information)"/>
    <hyperlink ref="A19" location="'Input'!G280" display="x14 = 1053. Reactive power units (MVArh) by tariff (in Volume forecasts for the charging year)"/>
    <hyperlink ref="A45" location="'Input'!B280" display="x1 = 1053. Rate 1 units (MWh) by tariff (in Volume forecasts for the charging year)"/>
    <hyperlink ref="A46" location="'Input'!C280" display="x2 = 1053. Rate 2 units (MWh) by tariff (in Volume forecasts for the charging year)"/>
    <hyperlink ref="A47" location="'Input'!D280" display="x3 = 1053. Rate 3 units (MWh) by tariff (in Volume forecasts for the charging year)"/>
    <hyperlink ref="A48" location="'Input'!E280" display="x4 = 1053. MPANs by tariff (in Volume forecasts for the charging year)"/>
    <hyperlink ref="A49" location="'Input'!F280" display="x5 = 1053. Import capacity (kVA) by tariff (in Volume forecasts for the charging year)"/>
    <hyperlink ref="A50" location="'Input'!G280" display="x6 = 1053. Reactive power units (MVArh) by tariff (in Volume forecasts for the charging year)"/>
    <hyperlink ref="A51" location="'Summary'!B44" display="x7 = 3802. All units (MWh) (in Revenue summary)"/>
    <hyperlink ref="A117" location="'CData'!B55" display="x1 = 4002. Rate 1 units (MWh) by tariff (in Volume forecasts for the charging year) (in All-the-way volumes)"/>
    <hyperlink ref="A118" location="'CData'!B86" display="x2 = 4003. Normalised to"/>
    <hyperlink ref="A119" location="'CData'!F55" display="x3 = 4002. Import capacity (kVA) by tariff (in Volume forecasts for the charging year) (in All-the-way volumes)"/>
    <hyperlink ref="A120" location="'CData'!E55" display="x4 = 4002. MPANs by tariff (in Volume forecasts for the charging year) (in All-the-way volumes)"/>
    <hyperlink ref="A121" location="'CData'!H55" display="x5 = 4002. All units (MWh) (in Revenue summary) (in All-the-way volumes)"/>
    <hyperlink ref="A122" location="'CData'!C55" display="x6 = 4002. Rate 2 units (MWh) by tariff (in Volume forecasts for the charging year) (in All-the-way volumes)"/>
    <hyperlink ref="A123" location="'CData'!D55" display="x7 = 4002. Rate 3 units (MWh) by tariff (in Volume forecasts for the charging year) (in All-the-way volumes)"/>
    <hyperlink ref="A124" location="'CData'!G55" display="x8 = 4002. Reactive power units (MVArh) by tariff (in Volume forecasts for the charging year) (in All-the-way volumes)"/>
    <hyperlink ref="A125" location="'Input'!F57" display="x9 = 1010. Days in the charging year (in Financial and general assumptions)"/>
    <hyperlink ref="A126" location="'Adjust'!E221" display="x10 = 3607. Fixed charge p/MPAN/day (in Tariffs)"/>
    <hyperlink ref="A127" location="'CData'!E141" display="x11 = Normalised MPANs (in Normalised volumes for comparisons)"/>
    <hyperlink ref="A128" location="'Adjust'!F221" display="x12 = 3607. Capacity charge p/kVA/day (in Tariffs)"/>
    <hyperlink ref="A129" location="'CData'!F141" display="x13 = Normalised Import capacity (kVA) (in Normalised volumes for comparisons)"/>
    <hyperlink ref="A130" location="'Adjust'!B221" display="x14 = 3607. Unit rate 1 p/kWh (in Tariffs)"/>
    <hyperlink ref="A131" location="'CData'!B141" display="x15 = Normalised Rate 1 units (MWh) (in Normalised volumes for comparisons)"/>
    <hyperlink ref="A132" location="'Adjust'!C221" display="x16 = 3607. Unit rate 2 p/kWh (in Tariffs)"/>
    <hyperlink ref="A133" location="'CData'!C141" display="x17 = Normalised Rate 2 units (MWh) (in Normalised volumes for comparisons)"/>
    <hyperlink ref="A134" location="'Adjust'!D221" display="x18 = 3607. Unit rate 3 p/kWh (in Tariffs)"/>
    <hyperlink ref="A135" location="'CData'!D141" display="x19 = Normalised Rate 3 units (MWh) (in Normalised volumes for comparisons)"/>
    <hyperlink ref="A136" location="'Adjust'!G221" display="x20 = 3607. Reactive power charge p/kVArh (in Tariffs)"/>
    <hyperlink ref="A137" location="'CData'!G141" display="x21 = Normalised Reactive power units (MVArh) (in Normalised volumes for comparisons)"/>
    <hyperlink ref="A242" location="'CData'!H141" display="x1 = 4004. Normalised revenues (£) (in Normalised volumes for comparisons)"/>
    <hyperlink ref="A274" location="'CData'!H141" display="x1 = 4004. Normalised revenues (£) (in Normalised volumes for comparisons)"/>
  </hyperlinks>
  <pageMargins left="0.7" right="0.7" top="0.75" bottom="0.75" header="0.3" footer="0.3"/>
  <pageSetup paperSize="9" fitToHeight="0" orientation="portrait"/>
  <headerFooter>
    <oddHeader>&amp;L&amp;A&amp;C&amp;R&amp;P of &amp;N</oddHeader>
    <oddFooter>&amp;F</oddFooter>
  </headerFooter>
</worksheet>
</file>

<file path=xl/worksheets/sheet25.xml><?xml version="1.0" encoding="utf-8"?>
<worksheet xmlns="http://schemas.openxmlformats.org/spreadsheetml/2006/main" xmlns:r="http://schemas.openxmlformats.org/officeDocument/2006/relationships">
  <sheetPr>
    <pageSetUpPr fitToPage="1"/>
  </sheetPr>
  <dimension ref="A1:F69"/>
  <sheetViews>
    <sheetView showGridLines="0" workbookViewId="0">
      <pane ySplit="1" topLeftCell="A2" activePane="bottomLeft" state="frozen"/>
      <selection pane="bottomLeft"/>
    </sheetView>
  </sheetViews>
  <sheetFormatPr defaultRowHeight="15"/>
  <cols>
    <col min="1" max="1" width="50.7109375" customWidth="1"/>
    <col min="2" max="251" width="16.7109375" customWidth="1"/>
  </cols>
  <sheetData>
    <row r="1" spans="1:5" ht="21" customHeight="1">
      <c r="A1" s="1">
        <f>"Tariff comparisons for "&amp;'Input'!B7&amp;" in "&amp;'Input'!C7&amp;" ("&amp;'Input'!D7&amp;")"</f>
        <v>0</v>
      </c>
    </row>
    <row r="2" spans="1:5">
      <c r="A2" s="2" t="s">
        <v>1567</v>
      </c>
    </row>
    <row r="4" spans="1:5" ht="21" customHeight="1">
      <c r="A4" s="1" t="s">
        <v>1744</v>
      </c>
    </row>
    <row r="5" spans="1:5">
      <c r="A5" s="2" t="s">
        <v>353</v>
      </c>
    </row>
    <row r="6" spans="1:5">
      <c r="A6" s="33" t="s">
        <v>1745</v>
      </c>
    </row>
    <row r="7" spans="1:5">
      <c r="A7" s="33" t="s">
        <v>1746</v>
      </c>
    </row>
    <row r="8" spans="1:5">
      <c r="A8" s="33" t="s">
        <v>1747</v>
      </c>
    </row>
    <row r="9" spans="1:5">
      <c r="A9" s="33" t="s">
        <v>1579</v>
      </c>
    </row>
    <row r="10" spans="1:5">
      <c r="A10" s="34" t="s">
        <v>356</v>
      </c>
      <c r="B10" s="34" t="s">
        <v>486</v>
      </c>
      <c r="C10" s="34" t="s">
        <v>486</v>
      </c>
      <c r="D10" s="34" t="s">
        <v>415</v>
      </c>
    </row>
    <row r="11" spans="1:5">
      <c r="A11" s="34" t="s">
        <v>359</v>
      </c>
      <c r="B11" s="34" t="s">
        <v>1748</v>
      </c>
      <c r="C11" s="34" t="s">
        <v>1749</v>
      </c>
      <c r="D11" s="34" t="s">
        <v>1011</v>
      </c>
    </row>
    <row r="13" spans="1:5">
      <c r="B13" s="15" t="s">
        <v>1750</v>
      </c>
      <c r="C13" s="15" t="s">
        <v>1751</v>
      </c>
      <c r="D13" s="15" t="s">
        <v>292</v>
      </c>
    </row>
    <row r="14" spans="1:5">
      <c r="A14" s="4" t="s">
        <v>174</v>
      </c>
      <c r="B14" s="49">
        <f>IF('CData'!B23,'Summary'!D$46/'CData'!B23-1,"")</f>
        <v>0</v>
      </c>
      <c r="C14" s="50">
        <f>('Summary'!D$46-'CData'!B23)/IF('Summary'!B$46,'Summary'!B$46,1)/10</f>
        <v>0</v>
      </c>
      <c r="D14" s="44">
        <f>'Input'!E$282</f>
        <v>0</v>
      </c>
      <c r="E14" s="17"/>
    </row>
    <row r="15" spans="1:5">
      <c r="A15" s="4" t="s">
        <v>175</v>
      </c>
      <c r="B15" s="49">
        <f>IF('CData'!B24,'Summary'!D$50/'CData'!B24-1,"")</f>
        <v>0</v>
      </c>
      <c r="C15" s="50">
        <f>('Summary'!D$50-'CData'!B24)/IF('Summary'!B$50,'Summary'!B$50,1)/10</f>
        <v>0</v>
      </c>
      <c r="D15" s="44">
        <f>'Input'!E$286</f>
        <v>0</v>
      </c>
      <c r="E15" s="17"/>
    </row>
    <row r="16" spans="1:5">
      <c r="A16" s="4" t="s">
        <v>211</v>
      </c>
      <c r="B16" s="49">
        <f>IF('CData'!B25,'Summary'!D$54/'CData'!B25-1,"")</f>
        <v>0</v>
      </c>
      <c r="C16" s="50">
        <f>('Summary'!D$54-'CData'!B25)/IF('Summary'!B$54,'Summary'!B$54,1)/10</f>
        <v>0</v>
      </c>
      <c r="D16" s="44">
        <f>'Input'!E$290</f>
        <v>0</v>
      </c>
      <c r="E16" s="17"/>
    </row>
    <row r="17" spans="1:5">
      <c r="A17" s="4" t="s">
        <v>176</v>
      </c>
      <c r="B17" s="49">
        <f>IF('CData'!B26,'Summary'!D$58/'CData'!B26-1,"")</f>
        <v>0</v>
      </c>
      <c r="C17" s="50">
        <f>('Summary'!D$58-'CData'!B26)/IF('Summary'!B$58,'Summary'!B$58,1)/10</f>
        <v>0</v>
      </c>
      <c r="D17" s="44">
        <f>'Input'!E$294</f>
        <v>0</v>
      </c>
      <c r="E17" s="17"/>
    </row>
    <row r="18" spans="1:5">
      <c r="A18" s="4" t="s">
        <v>177</v>
      </c>
      <c r="B18" s="49">
        <f>IF('CData'!B27,'Summary'!D$62/'CData'!B27-1,"")</f>
        <v>0</v>
      </c>
      <c r="C18" s="50">
        <f>('Summary'!D$62-'CData'!B27)/IF('Summary'!B$62,'Summary'!B$62,1)/10</f>
        <v>0</v>
      </c>
      <c r="D18" s="44">
        <f>'Input'!E$298</f>
        <v>0</v>
      </c>
      <c r="E18" s="17"/>
    </row>
    <row r="19" spans="1:5">
      <c r="A19" s="4" t="s">
        <v>221</v>
      </c>
      <c r="B19" s="49">
        <f>IF('CData'!B28,'Summary'!D$66/'CData'!B28-1,"")</f>
        <v>0</v>
      </c>
      <c r="C19" s="50">
        <f>('Summary'!D$66-'CData'!B28)/IF('Summary'!B$66,'Summary'!B$66,1)/10</f>
        <v>0</v>
      </c>
      <c r="D19" s="44">
        <f>'Input'!E$302</f>
        <v>0</v>
      </c>
      <c r="E19" s="17"/>
    </row>
    <row r="20" spans="1:5">
      <c r="A20" s="4" t="s">
        <v>178</v>
      </c>
      <c r="B20" s="49">
        <f>IF('CData'!B29,'Summary'!D$70/'CData'!B29-1,"")</f>
        <v>0</v>
      </c>
      <c r="C20" s="50">
        <f>('Summary'!D$70-'CData'!B29)/IF('Summary'!B$70,'Summary'!B$70,1)/10</f>
        <v>0</v>
      </c>
      <c r="D20" s="44">
        <f>'Input'!E$306</f>
        <v>0</v>
      </c>
      <c r="E20" s="17"/>
    </row>
    <row r="21" spans="1:5">
      <c r="A21" s="4" t="s">
        <v>179</v>
      </c>
      <c r="B21" s="49">
        <f>IF('CData'!B30,'Summary'!D$74/'CData'!B30-1,"")</f>
        <v>0</v>
      </c>
      <c r="C21" s="50">
        <f>('Summary'!D$74-'CData'!B30)/IF('Summary'!B$74,'Summary'!B$74,1)/10</f>
        <v>0</v>
      </c>
      <c r="D21" s="44">
        <f>'Input'!E$310</f>
        <v>0</v>
      </c>
      <c r="E21" s="17"/>
    </row>
    <row r="22" spans="1:5">
      <c r="A22" s="4" t="s">
        <v>195</v>
      </c>
      <c r="B22" s="49">
        <f>IF('CData'!B31,'Summary'!D$76/'CData'!B31-1,"")</f>
        <v>0</v>
      </c>
      <c r="C22" s="50">
        <f>('Summary'!D$76-'CData'!B31)/IF('Summary'!B$76,'Summary'!B$76,1)/10</f>
        <v>0</v>
      </c>
      <c r="D22" s="44">
        <f>'Input'!E$312</f>
        <v>0</v>
      </c>
      <c r="E22" s="17"/>
    </row>
    <row r="23" spans="1:5">
      <c r="A23" s="4" t="s">
        <v>180</v>
      </c>
      <c r="B23" s="49">
        <f>IF('CData'!B32,'Summary'!D$78/'CData'!B32-1,"")</f>
        <v>0</v>
      </c>
      <c r="C23" s="50">
        <f>('Summary'!D$78-'CData'!B32)/IF('Summary'!B$78,'Summary'!B$78,1)/10</f>
        <v>0</v>
      </c>
      <c r="D23" s="44">
        <f>'Input'!E$314</f>
        <v>0</v>
      </c>
      <c r="E23" s="17"/>
    </row>
    <row r="24" spans="1:5">
      <c r="A24" s="4" t="s">
        <v>181</v>
      </c>
      <c r="B24" s="49">
        <f>IF('CData'!B33,'Summary'!D$82/'CData'!B33-1,"")</f>
        <v>0</v>
      </c>
      <c r="C24" s="50">
        <f>('Summary'!D$82-'CData'!B33)/IF('Summary'!B$82,'Summary'!B$82,1)/10</f>
        <v>0</v>
      </c>
      <c r="D24" s="44">
        <f>'Input'!E$318</f>
        <v>0</v>
      </c>
      <c r="E24" s="17"/>
    </row>
    <row r="25" spans="1:5">
      <c r="A25" s="4" t="s">
        <v>182</v>
      </c>
      <c r="B25" s="49">
        <f>IF('CData'!B34,'Summary'!D$86/'CData'!B34-1,"")</f>
        <v>0</v>
      </c>
      <c r="C25" s="50">
        <f>('Summary'!D$86-'CData'!B34)/IF('Summary'!B$86,'Summary'!B$86,1)/10</f>
        <v>0</v>
      </c>
      <c r="D25" s="44">
        <f>'Input'!E$322</f>
        <v>0</v>
      </c>
      <c r="E25" s="17"/>
    </row>
    <row r="26" spans="1:5">
      <c r="A26" s="4" t="s">
        <v>183</v>
      </c>
      <c r="B26" s="49">
        <f>IF('CData'!B35,'Summary'!D$90/'CData'!B35-1,"")</f>
        <v>0</v>
      </c>
      <c r="C26" s="50">
        <f>('Summary'!D$90-'CData'!B35)/IF('Summary'!B$90,'Summary'!B$90,1)/10</f>
        <v>0</v>
      </c>
      <c r="D26" s="44">
        <f>'Input'!E$326</f>
        <v>0</v>
      </c>
      <c r="E26" s="17"/>
    </row>
    <row r="27" spans="1:5">
      <c r="A27" s="4" t="s">
        <v>196</v>
      </c>
      <c r="B27" s="49">
        <f>IF('CData'!B36,'Summary'!D$93/'CData'!B36-1,"")</f>
        <v>0</v>
      </c>
      <c r="C27" s="50">
        <f>('Summary'!D$93-'CData'!B36)/IF('Summary'!B$93,'Summary'!B$93,1)/10</f>
        <v>0</v>
      </c>
      <c r="D27" s="44">
        <f>'Input'!E$329</f>
        <v>0</v>
      </c>
      <c r="E27" s="17"/>
    </row>
    <row r="28" spans="1:5">
      <c r="A28" s="4" t="s">
        <v>243</v>
      </c>
      <c r="B28" s="49">
        <f>IF('CData'!B37,'Summary'!D$96/'CData'!B37-1,"")</f>
        <v>0</v>
      </c>
      <c r="C28" s="50">
        <f>('Summary'!D$96-'CData'!B37)/IF('Summary'!B$96,'Summary'!B$96,1)/10</f>
        <v>0</v>
      </c>
      <c r="D28" s="44">
        <f>'Input'!E$332</f>
        <v>0</v>
      </c>
      <c r="E28" s="17"/>
    </row>
    <row r="29" spans="1:5">
      <c r="A29" s="4" t="s">
        <v>247</v>
      </c>
      <c r="B29" s="49">
        <f>IF('CData'!B38,'Summary'!D$100/'CData'!B38-1,"")</f>
        <v>0</v>
      </c>
      <c r="C29" s="50">
        <f>('Summary'!D$100-'CData'!B38)/IF('Summary'!B$100,'Summary'!B$100,1)/10</f>
        <v>0</v>
      </c>
      <c r="D29" s="44">
        <f>'Input'!E$336</f>
        <v>0</v>
      </c>
      <c r="E29" s="17"/>
    </row>
    <row r="30" spans="1:5">
      <c r="A30" s="4" t="s">
        <v>251</v>
      </c>
      <c r="B30" s="49">
        <f>IF('CData'!B39,'Summary'!D$104/'CData'!B39-1,"")</f>
        <v>0</v>
      </c>
      <c r="C30" s="50">
        <f>('Summary'!D$104-'CData'!B39)/IF('Summary'!B$104,'Summary'!B$104,1)/10</f>
        <v>0</v>
      </c>
      <c r="D30" s="44">
        <f>'Input'!E$340</f>
        <v>0</v>
      </c>
      <c r="E30" s="17"/>
    </row>
    <row r="31" spans="1:5">
      <c r="A31" s="4" t="s">
        <v>255</v>
      </c>
      <c r="B31" s="49">
        <f>IF('CData'!B40,'Summary'!D$108/'CData'!B40-1,"")</f>
        <v>0</v>
      </c>
      <c r="C31" s="50">
        <f>('Summary'!D$108-'CData'!B40)/IF('Summary'!B$108,'Summary'!B$108,1)/10</f>
        <v>0</v>
      </c>
      <c r="D31" s="44">
        <f>'Input'!E$344</f>
        <v>0</v>
      </c>
      <c r="E31" s="17"/>
    </row>
    <row r="32" spans="1:5">
      <c r="A32" s="4" t="s">
        <v>259</v>
      </c>
      <c r="B32" s="49">
        <f>IF('CData'!B41,'Summary'!D$112/'CData'!B41-1,"")</f>
        <v>0</v>
      </c>
      <c r="C32" s="50">
        <f>('Summary'!D$112-'CData'!B41)/IF('Summary'!B$112,'Summary'!B$112,1)/10</f>
        <v>0</v>
      </c>
      <c r="D32" s="44">
        <f>'Input'!E$348</f>
        <v>0</v>
      </c>
      <c r="E32" s="17"/>
    </row>
    <row r="34" spans="1:6" ht="21" customHeight="1">
      <c r="A34" s="1" t="s">
        <v>1752</v>
      </c>
    </row>
    <row r="35" spans="1:6">
      <c r="A35" s="2" t="s">
        <v>353</v>
      </c>
    </row>
    <row r="36" spans="1:6">
      <c r="A36" s="33" t="s">
        <v>1753</v>
      </c>
    </row>
    <row r="37" spans="1:6">
      <c r="A37" s="33" t="s">
        <v>1754</v>
      </c>
    </row>
    <row r="38" spans="1:6">
      <c r="A38" s="33" t="s">
        <v>1755</v>
      </c>
    </row>
    <row r="39" spans="1:6">
      <c r="A39" s="33" t="s">
        <v>1756</v>
      </c>
    </row>
    <row r="40" spans="1:6">
      <c r="A40" s="33" t="s">
        <v>1757</v>
      </c>
    </row>
    <row r="41" spans="1:6">
      <c r="A41" s="34" t="s">
        <v>356</v>
      </c>
      <c r="B41" s="34" t="s">
        <v>415</v>
      </c>
      <c r="C41" s="34" t="s">
        <v>415</v>
      </c>
      <c r="D41" s="34" t="s">
        <v>486</v>
      </c>
      <c r="E41" s="34" t="s">
        <v>486</v>
      </c>
    </row>
    <row r="42" spans="1:6">
      <c r="A42" s="34" t="s">
        <v>359</v>
      </c>
      <c r="B42" s="34" t="s">
        <v>1559</v>
      </c>
      <c r="C42" s="34" t="s">
        <v>418</v>
      </c>
      <c r="D42" s="34" t="s">
        <v>1758</v>
      </c>
      <c r="E42" s="34" t="s">
        <v>1759</v>
      </c>
    </row>
    <row r="44" spans="1:6">
      <c r="B44" s="15" t="s">
        <v>1699</v>
      </c>
      <c r="C44" s="15" t="s">
        <v>1760</v>
      </c>
      <c r="D44" s="15" t="s">
        <v>1761</v>
      </c>
      <c r="E44" s="15" t="s">
        <v>1762</v>
      </c>
    </row>
    <row r="45" spans="1:6">
      <c r="A45" s="4" t="s">
        <v>174</v>
      </c>
      <c r="B45" s="28">
        <f>'CData'!B$87</f>
        <v>0</v>
      </c>
      <c r="C45" s="46">
        <f>'CData'!H$143</f>
        <v>0</v>
      </c>
      <c r="D45" s="46">
        <f>IF('CData'!B246,C45-'CData'!B246,"")</f>
        <v>0</v>
      </c>
      <c r="E45" s="46">
        <f>IF('CData'!B278,C45-'CData'!B278,"")</f>
        <v>0</v>
      </c>
      <c r="F45" s="17"/>
    </row>
    <row r="46" spans="1:6">
      <c r="A46" s="4" t="s">
        <v>175</v>
      </c>
      <c r="B46" s="28">
        <f>'CData'!B$88</f>
        <v>0</v>
      </c>
      <c r="C46" s="46">
        <f>'CData'!H$147</f>
        <v>0</v>
      </c>
      <c r="D46" s="46">
        <f>IF('CData'!B247,C46-'CData'!B247,"")</f>
        <v>0</v>
      </c>
      <c r="E46" s="46">
        <f>IF('CData'!B279,C46-'CData'!B279,"")</f>
        <v>0</v>
      </c>
      <c r="F46" s="17"/>
    </row>
    <row r="47" spans="1:6">
      <c r="A47" s="4" t="s">
        <v>211</v>
      </c>
      <c r="B47" s="28">
        <f>'CData'!B$89</f>
        <v>0</v>
      </c>
      <c r="C47" s="46">
        <f>'CData'!H$151</f>
        <v>0</v>
      </c>
      <c r="D47" s="46">
        <f>IF('CData'!B248,C47-'CData'!B248,"")</f>
        <v>0</v>
      </c>
      <c r="E47" s="46">
        <f>IF('CData'!B280,C47-'CData'!B280,"")</f>
        <v>0</v>
      </c>
      <c r="F47" s="17"/>
    </row>
    <row r="48" spans="1:6">
      <c r="A48" s="4" t="s">
        <v>176</v>
      </c>
      <c r="B48" s="28">
        <f>'CData'!B$90</f>
        <v>0</v>
      </c>
      <c r="C48" s="46">
        <f>'CData'!H$155</f>
        <v>0</v>
      </c>
      <c r="D48" s="46">
        <f>IF('CData'!B249,C48-'CData'!B249,"")</f>
        <v>0</v>
      </c>
      <c r="E48" s="46">
        <f>IF('CData'!B281,C48-'CData'!B281,"")</f>
        <v>0</v>
      </c>
      <c r="F48" s="17"/>
    </row>
    <row r="49" spans="1:6">
      <c r="A49" s="4" t="s">
        <v>177</v>
      </c>
      <c r="B49" s="28">
        <f>'CData'!B$91</f>
        <v>0</v>
      </c>
      <c r="C49" s="46">
        <f>'CData'!H$159</f>
        <v>0</v>
      </c>
      <c r="D49" s="46">
        <f>IF('CData'!B250,C49-'CData'!B250,"")</f>
        <v>0</v>
      </c>
      <c r="E49" s="46">
        <f>IF('CData'!B282,C49-'CData'!B282,"")</f>
        <v>0</v>
      </c>
      <c r="F49" s="17"/>
    </row>
    <row r="50" spans="1:6">
      <c r="A50" s="4" t="s">
        <v>221</v>
      </c>
      <c r="B50" s="28">
        <f>'CData'!B$92</f>
        <v>0</v>
      </c>
      <c r="C50" s="46">
        <f>'CData'!H$163</f>
        <v>0</v>
      </c>
      <c r="D50" s="46">
        <f>IF('CData'!B251,C50-'CData'!B251,"")</f>
        <v>0</v>
      </c>
      <c r="E50" s="46">
        <f>IF('CData'!B283,C50-'CData'!B283,"")</f>
        <v>0</v>
      </c>
      <c r="F50" s="17"/>
    </row>
    <row r="51" spans="1:6">
      <c r="A51" s="4" t="s">
        <v>178</v>
      </c>
      <c r="B51" s="28">
        <f>'CData'!B$93</f>
        <v>0</v>
      </c>
      <c r="C51" s="46">
        <f>'CData'!H$167</f>
        <v>0</v>
      </c>
      <c r="D51" s="46">
        <f>IF('CData'!B252,C51-'CData'!B252,"")</f>
        <v>0</v>
      </c>
      <c r="E51" s="46">
        <f>IF('CData'!B284,C51-'CData'!B284,"")</f>
        <v>0</v>
      </c>
      <c r="F51" s="17"/>
    </row>
    <row r="52" spans="1:6">
      <c r="A52" s="4" t="s">
        <v>180</v>
      </c>
      <c r="B52" s="28">
        <f>'CData'!B$96</f>
        <v>0</v>
      </c>
      <c r="C52" s="46">
        <f>'CData'!H$175</f>
        <v>0</v>
      </c>
      <c r="D52" s="46">
        <f>IF('CData'!B253,C52-'CData'!B253,"")</f>
        <v>0</v>
      </c>
      <c r="E52" s="46">
        <f>IF('CData'!B285,C52-'CData'!B285,"")</f>
        <v>0</v>
      </c>
      <c r="F52" s="17"/>
    </row>
    <row r="53" spans="1:6">
      <c r="A53" s="4" t="s">
        <v>181</v>
      </c>
      <c r="B53" s="28">
        <f>'CData'!B$97</f>
        <v>0</v>
      </c>
      <c r="C53" s="46">
        <f>'CData'!H$179</f>
        <v>0</v>
      </c>
      <c r="D53" s="46">
        <f>IF('CData'!B254,C53-'CData'!B254,"")</f>
        <v>0</v>
      </c>
      <c r="E53" s="46">
        <f>IF('CData'!B286,C53-'CData'!B286,"")</f>
        <v>0</v>
      </c>
      <c r="F53" s="17"/>
    </row>
    <row r="54" spans="1:6">
      <c r="A54" s="4" t="s">
        <v>182</v>
      </c>
      <c r="B54" s="28">
        <f>'CData'!B$98</f>
        <v>0</v>
      </c>
      <c r="C54" s="46">
        <f>'CData'!H$183</f>
        <v>0</v>
      </c>
      <c r="D54" s="46">
        <f>IF('CData'!B255,C54-'CData'!B255,"")</f>
        <v>0</v>
      </c>
      <c r="E54" s="46">
        <f>IF('CData'!B287,C54-'CData'!B287,"")</f>
        <v>0</v>
      </c>
      <c r="F54" s="17"/>
    </row>
    <row r="55" spans="1:6">
      <c r="A55" s="4" t="s">
        <v>183</v>
      </c>
      <c r="B55" s="28">
        <f>'CData'!B$99</f>
        <v>0</v>
      </c>
      <c r="C55" s="46">
        <f>'CData'!H$187</f>
        <v>0</v>
      </c>
      <c r="D55" s="10"/>
      <c r="E55" s="46">
        <f>IF('CData'!B288,C55-'CData'!B288,"")</f>
        <v>0</v>
      </c>
      <c r="F55" s="17"/>
    </row>
    <row r="56" spans="1:6">
      <c r="A56" s="4" t="s">
        <v>196</v>
      </c>
      <c r="B56" s="28">
        <f>'CData'!B$100</f>
        <v>0</v>
      </c>
      <c r="C56" s="46">
        <f>'CData'!H$190</f>
        <v>0</v>
      </c>
      <c r="D56" s="10"/>
      <c r="E56" s="46">
        <f>IF('CData'!B289,C56-'CData'!B289,"")</f>
        <v>0</v>
      </c>
      <c r="F56" s="17"/>
    </row>
    <row r="57" spans="1:6">
      <c r="A57" s="4" t="s">
        <v>243</v>
      </c>
      <c r="B57" s="28">
        <f>'CData'!B$101</f>
        <v>0</v>
      </c>
      <c r="C57" s="46">
        <f>'CData'!H$193</f>
        <v>0</v>
      </c>
      <c r="D57" s="46">
        <f>IF('CData'!B258,C57-'CData'!B258,"")</f>
        <v>0</v>
      </c>
      <c r="E57" s="46">
        <f>IF('CData'!B290,C57-'CData'!B290,"")</f>
        <v>0</v>
      </c>
      <c r="F57" s="17"/>
    </row>
    <row r="58" spans="1:6">
      <c r="A58" s="4" t="s">
        <v>247</v>
      </c>
      <c r="B58" s="28">
        <f>'CData'!B$102</f>
        <v>0</v>
      </c>
      <c r="C58" s="46">
        <f>'CData'!H$197</f>
        <v>0</v>
      </c>
      <c r="D58" s="46">
        <f>IF('CData'!B259,C58-'CData'!B259,"")</f>
        <v>0</v>
      </c>
      <c r="E58" s="46">
        <f>IF('CData'!B291,C58-'CData'!B291,"")</f>
        <v>0</v>
      </c>
      <c r="F58" s="17"/>
    </row>
    <row r="59" spans="1:6">
      <c r="A59" s="4" t="s">
        <v>251</v>
      </c>
      <c r="B59" s="28">
        <f>'CData'!B$103</f>
        <v>0</v>
      </c>
      <c r="C59" s="46">
        <f>'CData'!H$201</f>
        <v>0</v>
      </c>
      <c r="D59" s="46">
        <f>IF('CData'!B260,C59-'CData'!B260,"")</f>
        <v>0</v>
      </c>
      <c r="E59" s="46">
        <f>IF('CData'!B292,C59-'CData'!B292,"")</f>
        <v>0</v>
      </c>
      <c r="F59" s="17"/>
    </row>
    <row r="60" spans="1:6">
      <c r="A60" s="4" t="s">
        <v>255</v>
      </c>
      <c r="B60" s="28">
        <f>'CData'!B$104</f>
        <v>0</v>
      </c>
      <c r="C60" s="46">
        <f>'CData'!H$205</f>
        <v>0</v>
      </c>
      <c r="D60" s="46">
        <f>IF('CData'!B261,C60-'CData'!B261,"")</f>
        <v>0</v>
      </c>
      <c r="E60" s="46">
        <f>IF('CData'!B293,C60-'CData'!B293,"")</f>
        <v>0</v>
      </c>
      <c r="F60" s="17"/>
    </row>
    <row r="61" spans="1:6">
      <c r="A61" s="4" t="s">
        <v>259</v>
      </c>
      <c r="B61" s="28">
        <f>'CData'!B$105</f>
        <v>0</v>
      </c>
      <c r="C61" s="46">
        <f>'CData'!H$209</f>
        <v>0</v>
      </c>
      <c r="D61" s="46">
        <f>IF('CData'!B262,C61-'CData'!B262,"")</f>
        <v>0</v>
      </c>
      <c r="E61" s="46">
        <f>IF('CData'!B294,C61-'CData'!B294,"")</f>
        <v>0</v>
      </c>
      <c r="F61" s="17"/>
    </row>
    <row r="62" spans="1:6">
      <c r="A62" s="4" t="s">
        <v>184</v>
      </c>
      <c r="B62" s="28">
        <f>'CData'!B$106</f>
        <v>0</v>
      </c>
      <c r="C62" s="46">
        <f>'CData'!H$213</f>
        <v>0</v>
      </c>
      <c r="D62" s="46">
        <f>IF('CData'!B263,C62-'CData'!B263,"")</f>
        <v>0</v>
      </c>
      <c r="E62" s="46">
        <f>IF('CData'!B295,C62-'CData'!B295,"")</f>
        <v>0</v>
      </c>
      <c r="F62" s="17"/>
    </row>
    <row r="63" spans="1:6">
      <c r="A63" s="4" t="s">
        <v>185</v>
      </c>
      <c r="B63" s="28">
        <f>'CData'!B$107</f>
        <v>0</v>
      </c>
      <c r="C63" s="46">
        <f>'CData'!H$217</f>
        <v>0</v>
      </c>
      <c r="D63" s="10"/>
      <c r="E63" s="46">
        <f>IF('CData'!B296,C63-'CData'!B296,"")</f>
        <v>0</v>
      </c>
      <c r="F63" s="17"/>
    </row>
    <row r="64" spans="1:6">
      <c r="A64" s="4" t="s">
        <v>186</v>
      </c>
      <c r="B64" s="28">
        <f>'CData'!B$108</f>
        <v>0</v>
      </c>
      <c r="C64" s="46">
        <f>'CData'!H$220</f>
        <v>0</v>
      </c>
      <c r="D64" s="46">
        <f>IF('CData'!B265,C64-'CData'!B265,"")</f>
        <v>0</v>
      </c>
      <c r="E64" s="46">
        <f>IF('CData'!B297,C64-'CData'!B297,"")</f>
        <v>0</v>
      </c>
      <c r="F64" s="17"/>
    </row>
    <row r="65" spans="1:6">
      <c r="A65" s="4" t="s">
        <v>187</v>
      </c>
      <c r="B65" s="28">
        <f>'CData'!B$109</f>
        <v>0</v>
      </c>
      <c r="C65" s="46">
        <f>'CData'!H$224</f>
        <v>0</v>
      </c>
      <c r="D65" s="46">
        <f>IF('CData'!B266,C65-'CData'!B266,"")</f>
        <v>0</v>
      </c>
      <c r="E65" s="46">
        <f>IF('CData'!B298,C65-'CData'!B298,"")</f>
        <v>0</v>
      </c>
      <c r="F65" s="17"/>
    </row>
    <row r="66" spans="1:6">
      <c r="A66" s="4" t="s">
        <v>188</v>
      </c>
      <c r="B66" s="28">
        <f>'CData'!B$110</f>
        <v>0</v>
      </c>
      <c r="C66" s="46">
        <f>'CData'!H$228</f>
        <v>0</v>
      </c>
      <c r="D66" s="10"/>
      <c r="E66" s="46">
        <f>IF('CData'!B299,C66-'CData'!B299,"")</f>
        <v>0</v>
      </c>
      <c r="F66" s="17"/>
    </row>
    <row r="67" spans="1:6">
      <c r="A67" s="4" t="s">
        <v>189</v>
      </c>
      <c r="B67" s="28">
        <f>'CData'!B$111</f>
        <v>0</v>
      </c>
      <c r="C67" s="46">
        <f>'CData'!H$231</f>
        <v>0</v>
      </c>
      <c r="D67" s="10"/>
      <c r="E67" s="46">
        <f>IF('CData'!B300,C67-'CData'!B300,"")</f>
        <v>0</v>
      </c>
      <c r="F67" s="17"/>
    </row>
    <row r="68" spans="1:6">
      <c r="A68" s="4" t="s">
        <v>197</v>
      </c>
      <c r="B68" s="28">
        <f>'CData'!B$112</f>
        <v>0</v>
      </c>
      <c r="C68" s="46">
        <f>'CData'!H$234</f>
        <v>0</v>
      </c>
      <c r="D68" s="10"/>
      <c r="E68" s="46">
        <f>IF('CData'!B301,C68-'CData'!B301,"")</f>
        <v>0</v>
      </c>
      <c r="F68" s="17"/>
    </row>
    <row r="69" spans="1:6">
      <c r="A69" s="4" t="s">
        <v>198</v>
      </c>
      <c r="B69" s="28">
        <f>'CData'!B$113</f>
        <v>0</v>
      </c>
      <c r="C69" s="46">
        <f>'CData'!H$237</f>
        <v>0</v>
      </c>
      <c r="D69" s="10"/>
      <c r="E69" s="46">
        <f>IF('CData'!B302,C69-'CData'!B302,"")</f>
        <v>0</v>
      </c>
      <c r="F69" s="17"/>
    </row>
  </sheetData>
  <sheetProtection sheet="1" objects="1" scenarios="1"/>
  <hyperlinks>
    <hyperlink ref="A6" location="'CData'!B22" display="x1 = 4001. Revenues under current tariffs (£)"/>
    <hyperlink ref="A7" location="'Summary'!D44" display="x2 = 3802. Net revenues (£) (in Revenue summary)"/>
    <hyperlink ref="A8" location="'Summary'!B44" display="x3 = 3802. All units (MWh) (in Revenue summary)"/>
    <hyperlink ref="A9" location="'Input'!E280" display="x4 = 1053. MPANs by tariff (in Volume forecasts for the charging year)"/>
    <hyperlink ref="A36" location="'CData'!B86" display="x1 = 4003. Normalised to"/>
    <hyperlink ref="A37" location="'CData'!H141" display="x2 = 4004. Normalised revenues (£) (in Normalised volumes for comparisons)"/>
    <hyperlink ref="A38" location="'CData'!B245" display="x3 = 4005. LDNO LV charges (normalised £)"/>
    <hyperlink ref="A39" location="'CTables'!C44" display="x4 = All-the-way charges (normalised £) (in LDNO margins in use of system charges)"/>
    <hyperlink ref="A40" location="'CData'!B277" display="x5 = 4006. LDNO HV charges (normalised £)"/>
  </hyperlinks>
  <pageMargins left="0.7" right="0.7" top="0.75" bottom="0.75" header="0.3" footer="0.3"/>
  <pageSetup paperSize="9" fitToHeight="0" orientation="portrait"/>
  <headerFooter>
    <oddHeader>&amp;L&amp;A&amp;C&amp;R&amp;P of &amp;N</oddHeader>
    <oddFooter>&amp;F</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K263"/>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0.7109375" customWidth="1"/>
  </cols>
  <sheetData>
    <row r="1" spans="1:10" ht="21" customHeight="1">
      <c r="A1" s="1">
        <f>"Loss adjustment factors and network use matrices for "&amp;'Input'!B7&amp;" in "&amp;'Input'!C7&amp;" ("&amp;'Input'!D7&amp;")"</f>
        <v>0</v>
      </c>
    </row>
    <row r="2" spans="1:10">
      <c r="A2" s="2" t="s">
        <v>350</v>
      </c>
    </row>
    <row r="3" spans="1:10">
      <c r="A3" s="2" t="s">
        <v>351</v>
      </c>
    </row>
    <row r="5" spans="1:10" ht="21" customHeight="1">
      <c r="A5" s="1" t="s">
        <v>352</v>
      </c>
    </row>
    <row r="6" spans="1:10">
      <c r="A6" s="2" t="s">
        <v>353</v>
      </c>
    </row>
    <row r="7" spans="1:10">
      <c r="A7" s="33" t="s">
        <v>354</v>
      </c>
    </row>
    <row r="8" spans="1:10">
      <c r="A8" s="33" t="s">
        <v>355</v>
      </c>
    </row>
    <row r="9" spans="1:10">
      <c r="A9" s="34" t="s">
        <v>356</v>
      </c>
      <c r="B9" s="35" t="s">
        <v>357</v>
      </c>
      <c r="C9" s="35"/>
      <c r="D9" s="35"/>
      <c r="E9" s="35"/>
      <c r="F9" s="35"/>
      <c r="G9" s="35"/>
      <c r="H9" s="35"/>
      <c r="I9" s="34" t="s">
        <v>358</v>
      </c>
    </row>
    <row r="10" spans="1:10">
      <c r="A10" s="34" t="s">
        <v>359</v>
      </c>
      <c r="B10" s="35" t="s">
        <v>360</v>
      </c>
      <c r="C10" s="35"/>
      <c r="D10" s="35"/>
      <c r="E10" s="35"/>
      <c r="F10" s="35"/>
      <c r="G10" s="35"/>
      <c r="H10" s="35"/>
      <c r="I10" s="34" t="s">
        <v>361</v>
      </c>
    </row>
    <row r="12" spans="1:10">
      <c r="B12" s="36" t="s">
        <v>362</v>
      </c>
      <c r="C12" s="36"/>
      <c r="D12" s="36"/>
      <c r="E12" s="36"/>
      <c r="F12" s="36"/>
      <c r="G12" s="36"/>
      <c r="H12" s="36"/>
    </row>
    <row r="13" spans="1:10">
      <c r="B13" s="15" t="s">
        <v>143</v>
      </c>
      <c r="C13" s="15" t="s">
        <v>144</v>
      </c>
      <c r="D13" s="15" t="s">
        <v>145</v>
      </c>
      <c r="E13" s="15" t="s">
        <v>146</v>
      </c>
      <c r="F13" s="15" t="s">
        <v>147</v>
      </c>
      <c r="G13" s="15" t="s">
        <v>148</v>
      </c>
      <c r="H13" s="15" t="s">
        <v>149</v>
      </c>
      <c r="I13" s="15" t="s">
        <v>201</v>
      </c>
    </row>
    <row r="14" spans="1:10">
      <c r="A14" s="4" t="s">
        <v>174</v>
      </c>
      <c r="B14" s="37">
        <v>0</v>
      </c>
      <c r="C14" s="37">
        <v>0</v>
      </c>
      <c r="D14" s="37">
        <v>0</v>
      </c>
      <c r="E14" s="37">
        <v>0</v>
      </c>
      <c r="F14" s="37">
        <v>0</v>
      </c>
      <c r="G14" s="37">
        <v>0</v>
      </c>
      <c r="H14" s="37">
        <v>1</v>
      </c>
      <c r="I14" s="38">
        <f>SUMPRODUCT($B14:$H14,'Input'!$B$148:$H$148)</f>
        <v>0</v>
      </c>
      <c r="J14" s="17"/>
    </row>
    <row r="15" spans="1:10">
      <c r="A15" s="4" t="s">
        <v>175</v>
      </c>
      <c r="B15" s="37">
        <v>0</v>
      </c>
      <c r="C15" s="37">
        <v>0</v>
      </c>
      <c r="D15" s="37">
        <v>0</v>
      </c>
      <c r="E15" s="37">
        <v>0</v>
      </c>
      <c r="F15" s="37">
        <v>0</v>
      </c>
      <c r="G15" s="37">
        <v>0</v>
      </c>
      <c r="H15" s="37">
        <v>1</v>
      </c>
      <c r="I15" s="38">
        <f>SUMPRODUCT($B15:$H15,'Input'!$B$148:$H$148)</f>
        <v>0</v>
      </c>
      <c r="J15" s="17"/>
    </row>
    <row r="16" spans="1:10">
      <c r="A16" s="4" t="s">
        <v>211</v>
      </c>
      <c r="B16" s="37">
        <v>0</v>
      </c>
      <c r="C16" s="37">
        <v>0</v>
      </c>
      <c r="D16" s="37">
        <v>0</v>
      </c>
      <c r="E16" s="37">
        <v>0</v>
      </c>
      <c r="F16" s="37">
        <v>0</v>
      </c>
      <c r="G16" s="37">
        <v>0</v>
      </c>
      <c r="H16" s="37">
        <v>1</v>
      </c>
      <c r="I16" s="38">
        <f>SUMPRODUCT($B16:$H16,'Input'!$B$148:$H$148)</f>
        <v>0</v>
      </c>
      <c r="J16" s="17"/>
    </row>
    <row r="17" spans="1:10">
      <c r="A17" s="4" t="s">
        <v>176</v>
      </c>
      <c r="B17" s="37">
        <v>0</v>
      </c>
      <c r="C17" s="37">
        <v>0</v>
      </c>
      <c r="D17" s="37">
        <v>0</v>
      </c>
      <c r="E17" s="37">
        <v>0</v>
      </c>
      <c r="F17" s="37">
        <v>0</v>
      </c>
      <c r="G17" s="37">
        <v>0</v>
      </c>
      <c r="H17" s="37">
        <v>1</v>
      </c>
      <c r="I17" s="38">
        <f>SUMPRODUCT($B17:$H17,'Input'!$B$148:$H$148)</f>
        <v>0</v>
      </c>
      <c r="J17" s="17"/>
    </row>
    <row r="18" spans="1:10">
      <c r="A18" s="4" t="s">
        <v>177</v>
      </c>
      <c r="B18" s="37">
        <v>0</v>
      </c>
      <c r="C18" s="37">
        <v>0</v>
      </c>
      <c r="D18" s="37">
        <v>0</v>
      </c>
      <c r="E18" s="37">
        <v>0</v>
      </c>
      <c r="F18" s="37">
        <v>0</v>
      </c>
      <c r="G18" s="37">
        <v>0</v>
      </c>
      <c r="H18" s="37">
        <v>1</v>
      </c>
      <c r="I18" s="38">
        <f>SUMPRODUCT($B18:$H18,'Input'!$B$148:$H$148)</f>
        <v>0</v>
      </c>
      <c r="J18" s="17"/>
    </row>
    <row r="19" spans="1:10">
      <c r="A19" s="4" t="s">
        <v>221</v>
      </c>
      <c r="B19" s="37">
        <v>0</v>
      </c>
      <c r="C19" s="37">
        <v>0</v>
      </c>
      <c r="D19" s="37">
        <v>0</v>
      </c>
      <c r="E19" s="37">
        <v>0</v>
      </c>
      <c r="F19" s="37">
        <v>0</v>
      </c>
      <c r="G19" s="37">
        <v>0</v>
      </c>
      <c r="H19" s="37">
        <v>1</v>
      </c>
      <c r="I19" s="38">
        <f>SUMPRODUCT($B19:$H19,'Input'!$B$148:$H$148)</f>
        <v>0</v>
      </c>
      <c r="J19" s="17"/>
    </row>
    <row r="20" spans="1:10">
      <c r="A20" s="4" t="s">
        <v>178</v>
      </c>
      <c r="B20" s="37">
        <v>0</v>
      </c>
      <c r="C20" s="37">
        <v>0</v>
      </c>
      <c r="D20" s="37">
        <v>0</v>
      </c>
      <c r="E20" s="37">
        <v>0</v>
      </c>
      <c r="F20" s="37">
        <v>0</v>
      </c>
      <c r="G20" s="37">
        <v>0</v>
      </c>
      <c r="H20" s="37">
        <v>1</v>
      </c>
      <c r="I20" s="38">
        <f>SUMPRODUCT($B20:$H20,'Input'!$B$148:$H$148)</f>
        <v>0</v>
      </c>
      <c r="J20" s="17"/>
    </row>
    <row r="21" spans="1:10">
      <c r="A21" s="4" t="s">
        <v>179</v>
      </c>
      <c r="B21" s="37">
        <v>0</v>
      </c>
      <c r="C21" s="37">
        <v>0</v>
      </c>
      <c r="D21" s="37">
        <v>0</v>
      </c>
      <c r="E21" s="37">
        <v>0</v>
      </c>
      <c r="F21" s="37">
        <v>0</v>
      </c>
      <c r="G21" s="37">
        <v>1</v>
      </c>
      <c r="H21" s="37">
        <v>0</v>
      </c>
      <c r="I21" s="38">
        <f>SUMPRODUCT($B21:$H21,'Input'!$B$148:$H$148)</f>
        <v>0</v>
      </c>
      <c r="J21" s="17"/>
    </row>
    <row r="22" spans="1:10">
      <c r="A22" s="4" t="s">
        <v>195</v>
      </c>
      <c r="B22" s="37">
        <v>0</v>
      </c>
      <c r="C22" s="37">
        <v>0</v>
      </c>
      <c r="D22" s="37">
        <v>0</v>
      </c>
      <c r="E22" s="37">
        <v>0</v>
      </c>
      <c r="F22" s="37">
        <v>1</v>
      </c>
      <c r="G22" s="37">
        <v>0</v>
      </c>
      <c r="H22" s="37">
        <v>0</v>
      </c>
      <c r="I22" s="38">
        <f>SUMPRODUCT($B22:$H22,'Input'!$B$148:$H$148)</f>
        <v>0</v>
      </c>
      <c r="J22" s="17"/>
    </row>
    <row r="23" spans="1:10">
      <c r="A23" s="4" t="s">
        <v>180</v>
      </c>
      <c r="B23" s="37">
        <v>0</v>
      </c>
      <c r="C23" s="37">
        <v>0</v>
      </c>
      <c r="D23" s="37">
        <v>0</v>
      </c>
      <c r="E23" s="37">
        <v>0</v>
      </c>
      <c r="F23" s="37">
        <v>0</v>
      </c>
      <c r="G23" s="37">
        <v>0</v>
      </c>
      <c r="H23" s="37">
        <v>1</v>
      </c>
      <c r="I23" s="38">
        <f>SUMPRODUCT($B23:$H23,'Input'!$B$148:$H$148)</f>
        <v>0</v>
      </c>
      <c r="J23" s="17"/>
    </row>
    <row r="24" spans="1:10">
      <c r="A24" s="4" t="s">
        <v>181</v>
      </c>
      <c r="B24" s="37">
        <v>0</v>
      </c>
      <c r="C24" s="37">
        <v>0</v>
      </c>
      <c r="D24" s="37">
        <v>0</v>
      </c>
      <c r="E24" s="37">
        <v>0</v>
      </c>
      <c r="F24" s="37">
        <v>0</v>
      </c>
      <c r="G24" s="37">
        <v>0</v>
      </c>
      <c r="H24" s="37">
        <v>1</v>
      </c>
      <c r="I24" s="38">
        <f>SUMPRODUCT($B24:$H24,'Input'!$B$148:$H$148)</f>
        <v>0</v>
      </c>
      <c r="J24" s="17"/>
    </row>
    <row r="25" spans="1:10">
      <c r="A25" s="4" t="s">
        <v>182</v>
      </c>
      <c r="B25" s="37">
        <v>0</v>
      </c>
      <c r="C25" s="37">
        <v>0</v>
      </c>
      <c r="D25" s="37">
        <v>0</v>
      </c>
      <c r="E25" s="37">
        <v>0</v>
      </c>
      <c r="F25" s="37">
        <v>0</v>
      </c>
      <c r="G25" s="37">
        <v>0</v>
      </c>
      <c r="H25" s="37">
        <v>1</v>
      </c>
      <c r="I25" s="38">
        <f>SUMPRODUCT($B25:$H25,'Input'!$B$148:$H$148)</f>
        <v>0</v>
      </c>
      <c r="J25" s="17"/>
    </row>
    <row r="26" spans="1:10">
      <c r="A26" s="4" t="s">
        <v>183</v>
      </c>
      <c r="B26" s="37">
        <v>0</v>
      </c>
      <c r="C26" s="37">
        <v>0</v>
      </c>
      <c r="D26" s="37">
        <v>0</v>
      </c>
      <c r="E26" s="37">
        <v>0</v>
      </c>
      <c r="F26" s="37">
        <v>0</v>
      </c>
      <c r="G26" s="37">
        <v>1</v>
      </c>
      <c r="H26" s="37">
        <v>0</v>
      </c>
      <c r="I26" s="38">
        <f>SUMPRODUCT($B26:$H26,'Input'!$B$148:$H$148)</f>
        <v>0</v>
      </c>
      <c r="J26" s="17"/>
    </row>
    <row r="27" spans="1:10">
      <c r="A27" s="4" t="s">
        <v>196</v>
      </c>
      <c r="B27" s="37">
        <v>0</v>
      </c>
      <c r="C27" s="37">
        <v>0</v>
      </c>
      <c r="D27" s="37">
        <v>0</v>
      </c>
      <c r="E27" s="37">
        <v>0</v>
      </c>
      <c r="F27" s="37">
        <v>1</v>
      </c>
      <c r="G27" s="37">
        <v>0</v>
      </c>
      <c r="H27" s="37">
        <v>0</v>
      </c>
      <c r="I27" s="38">
        <f>SUMPRODUCT($B27:$H27,'Input'!$B$148:$H$148)</f>
        <v>0</v>
      </c>
      <c r="J27" s="17"/>
    </row>
    <row r="28" spans="1:10">
      <c r="A28" s="4" t="s">
        <v>243</v>
      </c>
      <c r="B28" s="37">
        <v>0</v>
      </c>
      <c r="C28" s="37">
        <v>0</v>
      </c>
      <c r="D28" s="37">
        <v>0</v>
      </c>
      <c r="E28" s="37">
        <v>0</v>
      </c>
      <c r="F28" s="37">
        <v>0</v>
      </c>
      <c r="G28" s="37">
        <v>0</v>
      </c>
      <c r="H28" s="37">
        <v>1</v>
      </c>
      <c r="I28" s="38">
        <f>SUMPRODUCT($B28:$H28,'Input'!$B$148:$H$148)</f>
        <v>0</v>
      </c>
      <c r="J28" s="17"/>
    </row>
    <row r="29" spans="1:10">
      <c r="A29" s="4" t="s">
        <v>247</v>
      </c>
      <c r="B29" s="37">
        <v>0</v>
      </c>
      <c r="C29" s="37">
        <v>0</v>
      </c>
      <c r="D29" s="37">
        <v>0</v>
      </c>
      <c r="E29" s="37">
        <v>0</v>
      </c>
      <c r="F29" s="37">
        <v>0</v>
      </c>
      <c r="G29" s="37">
        <v>0</v>
      </c>
      <c r="H29" s="37">
        <v>1</v>
      </c>
      <c r="I29" s="38">
        <f>SUMPRODUCT($B29:$H29,'Input'!$B$148:$H$148)</f>
        <v>0</v>
      </c>
      <c r="J29" s="17"/>
    </row>
    <row r="30" spans="1:10">
      <c r="A30" s="4" t="s">
        <v>251</v>
      </c>
      <c r="B30" s="37">
        <v>0</v>
      </c>
      <c r="C30" s="37">
        <v>0</v>
      </c>
      <c r="D30" s="37">
        <v>0</v>
      </c>
      <c r="E30" s="37">
        <v>0</v>
      </c>
      <c r="F30" s="37">
        <v>0</v>
      </c>
      <c r="G30" s="37">
        <v>0</v>
      </c>
      <c r="H30" s="37">
        <v>1</v>
      </c>
      <c r="I30" s="38">
        <f>SUMPRODUCT($B30:$H30,'Input'!$B$148:$H$148)</f>
        <v>0</v>
      </c>
      <c r="J30" s="17"/>
    </row>
    <row r="31" spans="1:10">
      <c r="A31" s="4" t="s">
        <v>255</v>
      </c>
      <c r="B31" s="37">
        <v>0</v>
      </c>
      <c r="C31" s="37">
        <v>0</v>
      </c>
      <c r="D31" s="37">
        <v>0</v>
      </c>
      <c r="E31" s="37">
        <v>0</v>
      </c>
      <c r="F31" s="37">
        <v>0</v>
      </c>
      <c r="G31" s="37">
        <v>0</v>
      </c>
      <c r="H31" s="37">
        <v>1</v>
      </c>
      <c r="I31" s="38">
        <f>SUMPRODUCT($B31:$H31,'Input'!$B$148:$H$148)</f>
        <v>0</v>
      </c>
      <c r="J31" s="17"/>
    </row>
    <row r="32" spans="1:10">
      <c r="A32" s="4" t="s">
        <v>259</v>
      </c>
      <c r="B32" s="37">
        <v>0</v>
      </c>
      <c r="C32" s="37">
        <v>0</v>
      </c>
      <c r="D32" s="37">
        <v>0</v>
      </c>
      <c r="E32" s="37">
        <v>0</v>
      </c>
      <c r="F32" s="37">
        <v>0</v>
      </c>
      <c r="G32" s="37">
        <v>0</v>
      </c>
      <c r="H32" s="37">
        <v>1</v>
      </c>
      <c r="I32" s="38">
        <f>SUMPRODUCT($B32:$H32,'Input'!$B$148:$H$148)</f>
        <v>0</v>
      </c>
      <c r="J32" s="17"/>
    </row>
    <row r="33" spans="1:10">
      <c r="A33" s="4" t="s">
        <v>184</v>
      </c>
      <c r="B33" s="37">
        <v>0</v>
      </c>
      <c r="C33" s="37">
        <v>0</v>
      </c>
      <c r="D33" s="37">
        <v>0</v>
      </c>
      <c r="E33" s="37">
        <v>0</v>
      </c>
      <c r="F33" s="37">
        <v>0</v>
      </c>
      <c r="G33" s="37">
        <v>0</v>
      </c>
      <c r="H33" s="37">
        <v>1</v>
      </c>
      <c r="I33" s="38">
        <f>SUMPRODUCT($B33:$H33,'Input'!$B$148:$H$148)</f>
        <v>0</v>
      </c>
      <c r="J33" s="17"/>
    </row>
    <row r="34" spans="1:10">
      <c r="A34" s="4" t="s">
        <v>185</v>
      </c>
      <c r="B34" s="37">
        <v>0</v>
      </c>
      <c r="C34" s="37">
        <v>0</v>
      </c>
      <c r="D34" s="37">
        <v>0</v>
      </c>
      <c r="E34" s="37">
        <v>0</v>
      </c>
      <c r="F34" s="37">
        <v>0</v>
      </c>
      <c r="G34" s="37">
        <v>1</v>
      </c>
      <c r="H34" s="37">
        <v>0</v>
      </c>
      <c r="I34" s="38">
        <f>SUMPRODUCT($B34:$H34,'Input'!$B$148:$H$148)</f>
        <v>0</v>
      </c>
      <c r="J34" s="17"/>
    </row>
    <row r="35" spans="1:10">
      <c r="A35" s="4" t="s">
        <v>186</v>
      </c>
      <c r="B35" s="37">
        <v>0</v>
      </c>
      <c r="C35" s="37">
        <v>0</v>
      </c>
      <c r="D35" s="37">
        <v>0</v>
      </c>
      <c r="E35" s="37">
        <v>0</v>
      </c>
      <c r="F35" s="37">
        <v>0</v>
      </c>
      <c r="G35" s="37">
        <v>0</v>
      </c>
      <c r="H35" s="37">
        <v>1</v>
      </c>
      <c r="I35" s="38">
        <f>SUMPRODUCT($B35:$H35,'Input'!$B$148:$H$148)</f>
        <v>0</v>
      </c>
      <c r="J35" s="17"/>
    </row>
    <row r="36" spans="1:10">
      <c r="A36" s="4" t="s">
        <v>187</v>
      </c>
      <c r="B36" s="37">
        <v>0</v>
      </c>
      <c r="C36" s="37">
        <v>0</v>
      </c>
      <c r="D36" s="37">
        <v>0</v>
      </c>
      <c r="E36" s="37">
        <v>0</v>
      </c>
      <c r="F36" s="37">
        <v>0</v>
      </c>
      <c r="G36" s="37">
        <v>0</v>
      </c>
      <c r="H36" s="37">
        <v>1</v>
      </c>
      <c r="I36" s="38">
        <f>SUMPRODUCT($B36:$H36,'Input'!$B$148:$H$148)</f>
        <v>0</v>
      </c>
      <c r="J36" s="17"/>
    </row>
    <row r="37" spans="1:10">
      <c r="A37" s="4" t="s">
        <v>188</v>
      </c>
      <c r="B37" s="37">
        <v>0</v>
      </c>
      <c r="C37" s="37">
        <v>0</v>
      </c>
      <c r="D37" s="37">
        <v>0</v>
      </c>
      <c r="E37" s="37">
        <v>0</v>
      </c>
      <c r="F37" s="37">
        <v>0</v>
      </c>
      <c r="G37" s="37">
        <v>1</v>
      </c>
      <c r="H37" s="37">
        <v>0</v>
      </c>
      <c r="I37" s="38">
        <f>SUMPRODUCT($B37:$H37,'Input'!$B$148:$H$148)</f>
        <v>0</v>
      </c>
      <c r="J37" s="17"/>
    </row>
    <row r="38" spans="1:10">
      <c r="A38" s="4" t="s">
        <v>189</v>
      </c>
      <c r="B38" s="37">
        <v>0</v>
      </c>
      <c r="C38" s="37">
        <v>0</v>
      </c>
      <c r="D38" s="37">
        <v>0</v>
      </c>
      <c r="E38" s="37">
        <v>0</v>
      </c>
      <c r="F38" s="37">
        <v>0</v>
      </c>
      <c r="G38" s="37">
        <v>1</v>
      </c>
      <c r="H38" s="37">
        <v>0</v>
      </c>
      <c r="I38" s="38">
        <f>SUMPRODUCT($B38:$H38,'Input'!$B$148:$H$148)</f>
        <v>0</v>
      </c>
      <c r="J38" s="17"/>
    </row>
    <row r="39" spans="1:10">
      <c r="A39" s="4" t="s">
        <v>197</v>
      </c>
      <c r="B39" s="37">
        <v>0</v>
      </c>
      <c r="C39" s="37">
        <v>0</v>
      </c>
      <c r="D39" s="37">
        <v>0</v>
      </c>
      <c r="E39" s="37">
        <v>0</v>
      </c>
      <c r="F39" s="37">
        <v>1</v>
      </c>
      <c r="G39" s="37">
        <v>0</v>
      </c>
      <c r="H39" s="37">
        <v>0</v>
      </c>
      <c r="I39" s="38">
        <f>SUMPRODUCT($B39:$H39,'Input'!$B$148:$H$148)</f>
        <v>0</v>
      </c>
      <c r="J39" s="17"/>
    </row>
    <row r="40" spans="1:10">
      <c r="A40" s="4" t="s">
        <v>198</v>
      </c>
      <c r="B40" s="37">
        <v>0</v>
      </c>
      <c r="C40" s="37">
        <v>0</v>
      </c>
      <c r="D40" s="37">
        <v>0</v>
      </c>
      <c r="E40" s="37">
        <v>0</v>
      </c>
      <c r="F40" s="37">
        <v>1</v>
      </c>
      <c r="G40" s="37">
        <v>0</v>
      </c>
      <c r="H40" s="37">
        <v>0</v>
      </c>
      <c r="I40" s="38">
        <f>SUMPRODUCT($B40:$H40,'Input'!$B$148:$H$148)</f>
        <v>0</v>
      </c>
      <c r="J40" s="17"/>
    </row>
    <row r="42" spans="1:10" ht="21" customHeight="1">
      <c r="A42" s="1" t="s">
        <v>363</v>
      </c>
    </row>
    <row r="44" spans="1:10">
      <c r="B44" s="15" t="s">
        <v>143</v>
      </c>
      <c r="C44" s="15" t="s">
        <v>144</v>
      </c>
      <c r="D44" s="15" t="s">
        <v>145</v>
      </c>
      <c r="E44" s="15" t="s">
        <v>146</v>
      </c>
      <c r="F44" s="15" t="s">
        <v>147</v>
      </c>
      <c r="G44" s="15" t="s">
        <v>148</v>
      </c>
      <c r="H44" s="15" t="s">
        <v>149</v>
      </c>
    </row>
    <row r="45" spans="1:10">
      <c r="A45" s="4" t="s">
        <v>143</v>
      </c>
      <c r="B45" s="37">
        <v>1</v>
      </c>
      <c r="C45" s="37">
        <v>0</v>
      </c>
      <c r="D45" s="37">
        <v>0</v>
      </c>
      <c r="E45" s="37">
        <v>0</v>
      </c>
      <c r="F45" s="37">
        <v>0</v>
      </c>
      <c r="G45" s="37">
        <v>0</v>
      </c>
      <c r="H45" s="37">
        <v>0</v>
      </c>
      <c r="I45" s="17"/>
    </row>
    <row r="46" spans="1:10">
      <c r="A46" s="4" t="s">
        <v>144</v>
      </c>
      <c r="B46" s="37">
        <v>0</v>
      </c>
      <c r="C46" s="37">
        <v>1</v>
      </c>
      <c r="D46" s="37">
        <v>0</v>
      </c>
      <c r="E46" s="37">
        <v>0</v>
      </c>
      <c r="F46" s="37">
        <v>0</v>
      </c>
      <c r="G46" s="37">
        <v>0</v>
      </c>
      <c r="H46" s="37">
        <v>0</v>
      </c>
      <c r="I46" s="17"/>
    </row>
    <row r="47" spans="1:10">
      <c r="A47" s="4" t="s">
        <v>145</v>
      </c>
      <c r="B47" s="37">
        <v>0</v>
      </c>
      <c r="C47" s="37">
        <v>0</v>
      </c>
      <c r="D47" s="37">
        <v>1</v>
      </c>
      <c r="E47" s="37">
        <v>0</v>
      </c>
      <c r="F47" s="37">
        <v>0</v>
      </c>
      <c r="G47" s="37">
        <v>0</v>
      </c>
      <c r="H47" s="37">
        <v>0</v>
      </c>
      <c r="I47" s="17"/>
    </row>
    <row r="48" spans="1:10">
      <c r="A48" s="4" t="s">
        <v>146</v>
      </c>
      <c r="B48" s="37">
        <v>0</v>
      </c>
      <c r="C48" s="37">
        <v>0</v>
      </c>
      <c r="D48" s="37">
        <v>0</v>
      </c>
      <c r="E48" s="37">
        <v>1</v>
      </c>
      <c r="F48" s="37">
        <v>0</v>
      </c>
      <c r="G48" s="37">
        <v>0</v>
      </c>
      <c r="H48" s="37">
        <v>0</v>
      </c>
      <c r="I48" s="17"/>
    </row>
    <row r="49" spans="1:9">
      <c r="A49" s="4" t="s">
        <v>151</v>
      </c>
      <c r="B49" s="37">
        <v>0</v>
      </c>
      <c r="C49" s="37">
        <v>0</v>
      </c>
      <c r="D49" s="37">
        <v>0</v>
      </c>
      <c r="E49" s="37">
        <v>1</v>
      </c>
      <c r="F49" s="37">
        <v>0</v>
      </c>
      <c r="G49" s="37">
        <v>0</v>
      </c>
      <c r="H49" s="37">
        <v>0</v>
      </c>
      <c r="I49" s="17"/>
    </row>
    <row r="50" spans="1:9">
      <c r="A50" s="4" t="s">
        <v>147</v>
      </c>
      <c r="B50" s="37">
        <v>0</v>
      </c>
      <c r="C50" s="37">
        <v>0</v>
      </c>
      <c r="D50" s="37">
        <v>0</v>
      </c>
      <c r="E50" s="37">
        <v>0</v>
      </c>
      <c r="F50" s="37">
        <v>1</v>
      </c>
      <c r="G50" s="37">
        <v>0</v>
      </c>
      <c r="H50" s="37">
        <v>0</v>
      </c>
      <c r="I50" s="17"/>
    </row>
    <row r="51" spans="1:9">
      <c r="A51" s="4" t="s">
        <v>148</v>
      </c>
      <c r="B51" s="37">
        <v>0</v>
      </c>
      <c r="C51" s="37">
        <v>0</v>
      </c>
      <c r="D51" s="37">
        <v>0</v>
      </c>
      <c r="E51" s="37">
        <v>0</v>
      </c>
      <c r="F51" s="37">
        <v>0</v>
      </c>
      <c r="G51" s="37">
        <v>1</v>
      </c>
      <c r="H51" s="37">
        <v>0</v>
      </c>
      <c r="I51" s="17"/>
    </row>
    <row r="52" spans="1:9">
      <c r="A52" s="4" t="s">
        <v>149</v>
      </c>
      <c r="B52" s="37">
        <v>0</v>
      </c>
      <c r="C52" s="37">
        <v>0</v>
      </c>
      <c r="D52" s="37">
        <v>0</v>
      </c>
      <c r="E52" s="37">
        <v>0</v>
      </c>
      <c r="F52" s="37">
        <v>0</v>
      </c>
      <c r="G52" s="37">
        <v>0</v>
      </c>
      <c r="H52" s="37">
        <v>1</v>
      </c>
      <c r="I52" s="17"/>
    </row>
    <row r="54" spans="1:9" ht="21" customHeight="1">
      <c r="A54" s="1" t="s">
        <v>364</v>
      </c>
    </row>
    <row r="55" spans="1:9">
      <c r="A55" s="2" t="s">
        <v>353</v>
      </c>
    </row>
    <row r="56" spans="1:9">
      <c r="A56" s="33" t="s">
        <v>365</v>
      </c>
    </row>
    <row r="57" spans="1:9">
      <c r="A57" s="33" t="s">
        <v>355</v>
      </c>
    </row>
    <row r="58" spans="1:9">
      <c r="A58" s="2" t="s">
        <v>366</v>
      </c>
    </row>
    <row r="60" spans="1:9">
      <c r="B60" s="15" t="s">
        <v>367</v>
      </c>
    </row>
    <row r="61" spans="1:9">
      <c r="A61" s="4" t="s">
        <v>143</v>
      </c>
      <c r="B61" s="38">
        <f>SUMPRODUCT($B45:$H45,'Input'!$B$148:$H$148)</f>
        <v>0</v>
      </c>
      <c r="C61" s="17"/>
    </row>
    <row r="62" spans="1:9">
      <c r="A62" s="4" t="s">
        <v>144</v>
      </c>
      <c r="B62" s="38">
        <f>SUMPRODUCT($B46:$H46,'Input'!$B$148:$H$148)</f>
        <v>0</v>
      </c>
      <c r="C62" s="17"/>
    </row>
    <row r="63" spans="1:9">
      <c r="A63" s="4" t="s">
        <v>145</v>
      </c>
      <c r="B63" s="38">
        <f>SUMPRODUCT($B47:$H47,'Input'!$B$148:$H$148)</f>
        <v>0</v>
      </c>
      <c r="C63" s="17"/>
    </row>
    <row r="64" spans="1:9">
      <c r="A64" s="4" t="s">
        <v>146</v>
      </c>
      <c r="B64" s="38">
        <f>SUMPRODUCT($B48:$H48,'Input'!$B$148:$H$148)</f>
        <v>0</v>
      </c>
      <c r="C64" s="17"/>
    </row>
    <row r="65" spans="1:11">
      <c r="A65" s="4" t="s">
        <v>151</v>
      </c>
      <c r="B65" s="38">
        <f>SUMPRODUCT($B49:$H49,'Input'!$B$148:$H$148)</f>
        <v>0</v>
      </c>
      <c r="C65" s="17"/>
    </row>
    <row r="66" spans="1:11">
      <c r="A66" s="4" t="s">
        <v>147</v>
      </c>
      <c r="B66" s="38">
        <f>SUMPRODUCT($B50:$H50,'Input'!$B$148:$H$148)</f>
        <v>0</v>
      </c>
      <c r="C66" s="17"/>
    </row>
    <row r="67" spans="1:11">
      <c r="A67" s="4" t="s">
        <v>148</v>
      </c>
      <c r="B67" s="38">
        <f>SUMPRODUCT($B51:$H51,'Input'!$B$148:$H$148)</f>
        <v>0</v>
      </c>
      <c r="C67" s="17"/>
    </row>
    <row r="68" spans="1:11">
      <c r="A68" s="4" t="s">
        <v>149</v>
      </c>
      <c r="B68" s="38">
        <f>SUMPRODUCT($B52:$H52,'Input'!$B$148:$H$148)</f>
        <v>0</v>
      </c>
      <c r="C68" s="17"/>
    </row>
    <row r="70" spans="1:11" ht="21" customHeight="1">
      <c r="A70" s="1" t="s">
        <v>368</v>
      </c>
    </row>
    <row r="71" spans="1:11">
      <c r="A71" s="2" t="s">
        <v>353</v>
      </c>
    </row>
    <row r="72" spans="1:11">
      <c r="A72" s="33" t="s">
        <v>369</v>
      </c>
    </row>
    <row r="73" spans="1:11">
      <c r="A73" s="2" t="s">
        <v>370</v>
      </c>
    </row>
    <row r="74" spans="1:11">
      <c r="A74" s="2" t="s">
        <v>371</v>
      </c>
    </row>
    <row r="76" spans="1:11">
      <c r="B76" s="15" t="s">
        <v>142</v>
      </c>
      <c r="C76" s="15" t="s">
        <v>143</v>
      </c>
      <c r="D76" s="15" t="s">
        <v>144</v>
      </c>
      <c r="E76" s="15" t="s">
        <v>145</v>
      </c>
      <c r="F76" s="15" t="s">
        <v>146</v>
      </c>
      <c r="G76" s="15" t="s">
        <v>151</v>
      </c>
      <c r="H76" s="15" t="s">
        <v>147</v>
      </c>
      <c r="I76" s="15" t="s">
        <v>148</v>
      </c>
      <c r="J76" s="15" t="s">
        <v>149</v>
      </c>
    </row>
    <row r="77" spans="1:11">
      <c r="A77" s="4" t="s">
        <v>372</v>
      </c>
      <c r="B77" s="28">
        <v>1</v>
      </c>
      <c r="C77" s="39">
        <f>$B$61</f>
        <v>0</v>
      </c>
      <c r="D77" s="39">
        <f>$B$62</f>
        <v>0</v>
      </c>
      <c r="E77" s="39">
        <f>$B$63</f>
        <v>0</v>
      </c>
      <c r="F77" s="39">
        <f>$B$64</f>
        <v>0</v>
      </c>
      <c r="G77" s="39">
        <f>$B$65</f>
        <v>0</v>
      </c>
      <c r="H77" s="39">
        <f>$B$66</f>
        <v>0</v>
      </c>
      <c r="I77" s="39">
        <f>$B$67</f>
        <v>0</v>
      </c>
      <c r="J77" s="39">
        <f>$B$68</f>
        <v>0</v>
      </c>
      <c r="K77" s="17"/>
    </row>
    <row r="79" spans="1:11" ht="21" customHeight="1">
      <c r="A79" s="1" t="s">
        <v>373</v>
      </c>
    </row>
    <row r="80" spans="1:11">
      <c r="A80" s="2" t="s">
        <v>374</v>
      </c>
    </row>
    <row r="81" spans="1:10">
      <c r="A81" s="2" t="s">
        <v>375</v>
      </c>
    </row>
    <row r="82" spans="1:10">
      <c r="A82" s="2" t="s">
        <v>376</v>
      </c>
    </row>
    <row r="84" spans="1:10">
      <c r="B84" s="15" t="s">
        <v>142</v>
      </c>
      <c r="C84" s="15" t="s">
        <v>143</v>
      </c>
      <c r="D84" s="15" t="s">
        <v>144</v>
      </c>
      <c r="E84" s="15" t="s">
        <v>145</v>
      </c>
      <c r="F84" s="15" t="s">
        <v>146</v>
      </c>
      <c r="G84" s="15" t="s">
        <v>147</v>
      </c>
      <c r="H84" s="15" t="s">
        <v>148</v>
      </c>
      <c r="I84" s="15" t="s">
        <v>149</v>
      </c>
    </row>
    <row r="85" spans="1:10">
      <c r="A85" s="4" t="s">
        <v>174</v>
      </c>
      <c r="B85" s="28">
        <v>1</v>
      </c>
      <c r="C85" s="28">
        <v>1</v>
      </c>
      <c r="D85" s="28">
        <v>1</v>
      </c>
      <c r="E85" s="28">
        <v>1</v>
      </c>
      <c r="F85" s="28">
        <v>1</v>
      </c>
      <c r="G85" s="28">
        <v>1</v>
      </c>
      <c r="H85" s="28">
        <v>1</v>
      </c>
      <c r="I85" s="28">
        <v>1</v>
      </c>
      <c r="J85" s="17"/>
    </row>
    <row r="86" spans="1:10">
      <c r="A86" s="4" t="s">
        <v>175</v>
      </c>
      <c r="B86" s="28">
        <v>1</v>
      </c>
      <c r="C86" s="28">
        <v>1</v>
      </c>
      <c r="D86" s="28">
        <v>1</v>
      </c>
      <c r="E86" s="28">
        <v>1</v>
      </c>
      <c r="F86" s="28">
        <v>1</v>
      </c>
      <c r="G86" s="28">
        <v>1</v>
      </c>
      <c r="H86" s="28">
        <v>1</v>
      </c>
      <c r="I86" s="28">
        <v>1</v>
      </c>
      <c r="J86" s="17"/>
    </row>
    <row r="87" spans="1:10">
      <c r="A87" s="4" t="s">
        <v>211</v>
      </c>
      <c r="B87" s="28">
        <v>1</v>
      </c>
      <c r="C87" s="28">
        <v>1</v>
      </c>
      <c r="D87" s="28">
        <v>1</v>
      </c>
      <c r="E87" s="28">
        <v>1</v>
      </c>
      <c r="F87" s="28">
        <v>1</v>
      </c>
      <c r="G87" s="28">
        <v>1</v>
      </c>
      <c r="H87" s="28">
        <v>1</v>
      </c>
      <c r="I87" s="28">
        <v>1</v>
      </c>
      <c r="J87" s="17"/>
    </row>
    <row r="88" spans="1:10">
      <c r="A88" s="4" t="s">
        <v>176</v>
      </c>
      <c r="B88" s="28">
        <v>1</v>
      </c>
      <c r="C88" s="28">
        <v>1</v>
      </c>
      <c r="D88" s="28">
        <v>1</v>
      </c>
      <c r="E88" s="28">
        <v>1</v>
      </c>
      <c r="F88" s="28">
        <v>1</v>
      </c>
      <c r="G88" s="28">
        <v>1</v>
      </c>
      <c r="H88" s="28">
        <v>1</v>
      </c>
      <c r="I88" s="28">
        <v>1</v>
      </c>
      <c r="J88" s="17"/>
    </row>
    <row r="89" spans="1:10">
      <c r="A89" s="4" t="s">
        <v>177</v>
      </c>
      <c r="B89" s="28">
        <v>1</v>
      </c>
      <c r="C89" s="28">
        <v>1</v>
      </c>
      <c r="D89" s="28">
        <v>1</v>
      </c>
      <c r="E89" s="28">
        <v>1</v>
      </c>
      <c r="F89" s="28">
        <v>1</v>
      </c>
      <c r="G89" s="28">
        <v>1</v>
      </c>
      <c r="H89" s="28">
        <v>1</v>
      </c>
      <c r="I89" s="28">
        <v>1</v>
      </c>
      <c r="J89" s="17"/>
    </row>
    <row r="90" spans="1:10">
      <c r="A90" s="4" t="s">
        <v>221</v>
      </c>
      <c r="B90" s="28">
        <v>1</v>
      </c>
      <c r="C90" s="28">
        <v>1</v>
      </c>
      <c r="D90" s="28">
        <v>1</v>
      </c>
      <c r="E90" s="28">
        <v>1</v>
      </c>
      <c r="F90" s="28">
        <v>1</v>
      </c>
      <c r="G90" s="28">
        <v>1</v>
      </c>
      <c r="H90" s="28">
        <v>1</v>
      </c>
      <c r="I90" s="28">
        <v>1</v>
      </c>
      <c r="J90" s="17"/>
    </row>
    <row r="91" spans="1:10">
      <c r="A91" s="4" t="s">
        <v>178</v>
      </c>
      <c r="B91" s="28">
        <v>1</v>
      </c>
      <c r="C91" s="28">
        <v>1</v>
      </c>
      <c r="D91" s="28">
        <v>1</v>
      </c>
      <c r="E91" s="28">
        <v>1</v>
      </c>
      <c r="F91" s="28">
        <v>1</v>
      </c>
      <c r="G91" s="28">
        <v>1</v>
      </c>
      <c r="H91" s="28">
        <v>1</v>
      </c>
      <c r="I91" s="28">
        <v>1</v>
      </c>
      <c r="J91" s="17"/>
    </row>
    <row r="92" spans="1:10">
      <c r="A92" s="4" t="s">
        <v>179</v>
      </c>
      <c r="B92" s="28">
        <v>1</v>
      </c>
      <c r="C92" s="28">
        <v>1</v>
      </c>
      <c r="D92" s="28">
        <v>1</v>
      </c>
      <c r="E92" s="28">
        <v>1</v>
      </c>
      <c r="F92" s="28">
        <v>1</v>
      </c>
      <c r="G92" s="28">
        <v>1</v>
      </c>
      <c r="H92" s="28">
        <v>1</v>
      </c>
      <c r="I92" s="28">
        <v>0</v>
      </c>
      <c r="J92" s="17"/>
    </row>
    <row r="93" spans="1:10">
      <c r="A93" s="4" t="s">
        <v>195</v>
      </c>
      <c r="B93" s="28">
        <v>1</v>
      </c>
      <c r="C93" s="28">
        <v>1</v>
      </c>
      <c r="D93" s="28">
        <v>1</v>
      </c>
      <c r="E93" s="28">
        <v>1</v>
      </c>
      <c r="F93" s="28">
        <v>1</v>
      </c>
      <c r="G93" s="28">
        <v>1</v>
      </c>
      <c r="H93" s="28">
        <v>0</v>
      </c>
      <c r="I93" s="28">
        <v>0</v>
      </c>
      <c r="J93" s="17"/>
    </row>
    <row r="94" spans="1:10">
      <c r="A94" s="4" t="s">
        <v>180</v>
      </c>
      <c r="B94" s="28">
        <v>1</v>
      </c>
      <c r="C94" s="28">
        <v>1</v>
      </c>
      <c r="D94" s="28">
        <v>1</v>
      </c>
      <c r="E94" s="28">
        <v>1</v>
      </c>
      <c r="F94" s="28">
        <v>1</v>
      </c>
      <c r="G94" s="28">
        <v>1</v>
      </c>
      <c r="H94" s="28">
        <v>1</v>
      </c>
      <c r="I94" s="28">
        <v>1</v>
      </c>
      <c r="J94" s="17"/>
    </row>
    <row r="95" spans="1:10">
      <c r="A95" s="4" t="s">
        <v>181</v>
      </c>
      <c r="B95" s="28">
        <v>1</v>
      </c>
      <c r="C95" s="28">
        <v>1</v>
      </c>
      <c r="D95" s="28">
        <v>1</v>
      </c>
      <c r="E95" s="28">
        <v>1</v>
      </c>
      <c r="F95" s="28">
        <v>1</v>
      </c>
      <c r="G95" s="28">
        <v>1</v>
      </c>
      <c r="H95" s="28">
        <v>1</v>
      </c>
      <c r="I95" s="28">
        <v>1</v>
      </c>
      <c r="J95" s="17"/>
    </row>
    <row r="96" spans="1:10">
      <c r="A96" s="4" t="s">
        <v>182</v>
      </c>
      <c r="B96" s="28">
        <v>1</v>
      </c>
      <c r="C96" s="28">
        <v>1</v>
      </c>
      <c r="D96" s="28">
        <v>1</v>
      </c>
      <c r="E96" s="28">
        <v>1</v>
      </c>
      <c r="F96" s="28">
        <v>1</v>
      </c>
      <c r="G96" s="28">
        <v>1</v>
      </c>
      <c r="H96" s="28">
        <v>1</v>
      </c>
      <c r="I96" s="28">
        <v>1</v>
      </c>
      <c r="J96" s="17"/>
    </row>
    <row r="97" spans="1:10">
      <c r="A97" s="4" t="s">
        <v>183</v>
      </c>
      <c r="B97" s="28">
        <v>1</v>
      </c>
      <c r="C97" s="28">
        <v>1</v>
      </c>
      <c r="D97" s="28">
        <v>1</v>
      </c>
      <c r="E97" s="28">
        <v>1</v>
      </c>
      <c r="F97" s="28">
        <v>1</v>
      </c>
      <c r="G97" s="28">
        <v>1</v>
      </c>
      <c r="H97" s="28">
        <v>1</v>
      </c>
      <c r="I97" s="28">
        <v>0</v>
      </c>
      <c r="J97" s="17"/>
    </row>
    <row r="98" spans="1:10">
      <c r="A98" s="4" t="s">
        <v>196</v>
      </c>
      <c r="B98" s="28">
        <v>1</v>
      </c>
      <c r="C98" s="28">
        <v>1</v>
      </c>
      <c r="D98" s="28">
        <v>1</v>
      </c>
      <c r="E98" s="28">
        <v>1</v>
      </c>
      <c r="F98" s="28">
        <v>1</v>
      </c>
      <c r="G98" s="28">
        <v>1</v>
      </c>
      <c r="H98" s="28">
        <v>0</v>
      </c>
      <c r="I98" s="28">
        <v>0</v>
      </c>
      <c r="J98" s="17"/>
    </row>
    <row r="99" spans="1:10">
      <c r="A99" s="4" t="s">
        <v>243</v>
      </c>
      <c r="B99" s="28">
        <v>1</v>
      </c>
      <c r="C99" s="28">
        <v>1</v>
      </c>
      <c r="D99" s="28">
        <v>1</v>
      </c>
      <c r="E99" s="28">
        <v>1</v>
      </c>
      <c r="F99" s="28">
        <v>1</v>
      </c>
      <c r="G99" s="28">
        <v>1</v>
      </c>
      <c r="H99" s="28">
        <v>1</v>
      </c>
      <c r="I99" s="28">
        <v>1</v>
      </c>
      <c r="J99" s="17"/>
    </row>
    <row r="100" spans="1:10">
      <c r="A100" s="4" t="s">
        <v>247</v>
      </c>
      <c r="B100" s="28">
        <v>1</v>
      </c>
      <c r="C100" s="28">
        <v>1</v>
      </c>
      <c r="D100" s="28">
        <v>1</v>
      </c>
      <c r="E100" s="28">
        <v>1</v>
      </c>
      <c r="F100" s="28">
        <v>1</v>
      </c>
      <c r="G100" s="28">
        <v>1</v>
      </c>
      <c r="H100" s="28">
        <v>1</v>
      </c>
      <c r="I100" s="28">
        <v>1</v>
      </c>
      <c r="J100" s="17"/>
    </row>
    <row r="101" spans="1:10">
      <c r="A101" s="4" t="s">
        <v>251</v>
      </c>
      <c r="B101" s="28">
        <v>1</v>
      </c>
      <c r="C101" s="28">
        <v>1</v>
      </c>
      <c r="D101" s="28">
        <v>1</v>
      </c>
      <c r="E101" s="28">
        <v>1</v>
      </c>
      <c r="F101" s="28">
        <v>1</v>
      </c>
      <c r="G101" s="28">
        <v>1</v>
      </c>
      <c r="H101" s="28">
        <v>1</v>
      </c>
      <c r="I101" s="28">
        <v>1</v>
      </c>
      <c r="J101" s="17"/>
    </row>
    <row r="102" spans="1:10">
      <c r="A102" s="4" t="s">
        <v>255</v>
      </c>
      <c r="B102" s="28">
        <v>1</v>
      </c>
      <c r="C102" s="28">
        <v>1</v>
      </c>
      <c r="D102" s="28">
        <v>1</v>
      </c>
      <c r="E102" s="28">
        <v>1</v>
      </c>
      <c r="F102" s="28">
        <v>1</v>
      </c>
      <c r="G102" s="28">
        <v>1</v>
      </c>
      <c r="H102" s="28">
        <v>1</v>
      </c>
      <c r="I102" s="28">
        <v>1</v>
      </c>
      <c r="J102" s="17"/>
    </row>
    <row r="103" spans="1:10">
      <c r="A103" s="4" t="s">
        <v>259</v>
      </c>
      <c r="B103" s="28">
        <v>1</v>
      </c>
      <c r="C103" s="28">
        <v>1</v>
      </c>
      <c r="D103" s="28">
        <v>1</v>
      </c>
      <c r="E103" s="28">
        <v>1</v>
      </c>
      <c r="F103" s="28">
        <v>1</v>
      </c>
      <c r="G103" s="28">
        <v>1</v>
      </c>
      <c r="H103" s="28">
        <v>1</v>
      </c>
      <c r="I103" s="28">
        <v>1</v>
      </c>
      <c r="J103" s="17"/>
    </row>
    <row r="104" spans="1:10">
      <c r="A104" s="4" t="s">
        <v>184</v>
      </c>
      <c r="B104" s="28">
        <v>1</v>
      </c>
      <c r="C104" s="28">
        <v>1</v>
      </c>
      <c r="D104" s="28">
        <v>1</v>
      </c>
      <c r="E104" s="28">
        <v>1</v>
      </c>
      <c r="F104" s="28">
        <v>1</v>
      </c>
      <c r="G104" s="28">
        <v>1</v>
      </c>
      <c r="H104" s="28">
        <v>1</v>
      </c>
      <c r="I104" s="28">
        <v>0</v>
      </c>
      <c r="J104" s="17"/>
    </row>
    <row r="105" spans="1:10">
      <c r="A105" s="4" t="s">
        <v>185</v>
      </c>
      <c r="B105" s="28">
        <v>1</v>
      </c>
      <c r="C105" s="28">
        <v>1</v>
      </c>
      <c r="D105" s="28">
        <v>1</v>
      </c>
      <c r="E105" s="28">
        <v>1</v>
      </c>
      <c r="F105" s="28">
        <v>1</v>
      </c>
      <c r="G105" s="28">
        <v>1</v>
      </c>
      <c r="H105" s="28">
        <v>0</v>
      </c>
      <c r="I105" s="28">
        <v>0</v>
      </c>
      <c r="J105" s="17"/>
    </row>
    <row r="106" spans="1:10">
      <c r="A106" s="4" t="s">
        <v>186</v>
      </c>
      <c r="B106" s="28">
        <v>1</v>
      </c>
      <c r="C106" s="28">
        <v>1</v>
      </c>
      <c r="D106" s="28">
        <v>1</v>
      </c>
      <c r="E106" s="28">
        <v>1</v>
      </c>
      <c r="F106" s="28">
        <v>1</v>
      </c>
      <c r="G106" s="28">
        <v>1</v>
      </c>
      <c r="H106" s="28">
        <v>1</v>
      </c>
      <c r="I106" s="28">
        <v>0</v>
      </c>
      <c r="J106" s="17"/>
    </row>
    <row r="107" spans="1:10">
      <c r="A107" s="4" t="s">
        <v>187</v>
      </c>
      <c r="B107" s="28">
        <v>1</v>
      </c>
      <c r="C107" s="28">
        <v>1</v>
      </c>
      <c r="D107" s="28">
        <v>1</v>
      </c>
      <c r="E107" s="28">
        <v>1</v>
      </c>
      <c r="F107" s="28">
        <v>1</v>
      </c>
      <c r="G107" s="28">
        <v>1</v>
      </c>
      <c r="H107" s="28">
        <v>1</v>
      </c>
      <c r="I107" s="28">
        <v>0</v>
      </c>
      <c r="J107" s="17"/>
    </row>
    <row r="108" spans="1:10">
      <c r="A108" s="4" t="s">
        <v>188</v>
      </c>
      <c r="B108" s="28">
        <v>1</v>
      </c>
      <c r="C108" s="28">
        <v>1</v>
      </c>
      <c r="D108" s="28">
        <v>1</v>
      </c>
      <c r="E108" s="28">
        <v>1</v>
      </c>
      <c r="F108" s="28">
        <v>1</v>
      </c>
      <c r="G108" s="28">
        <v>1</v>
      </c>
      <c r="H108" s="28">
        <v>0</v>
      </c>
      <c r="I108" s="28">
        <v>0</v>
      </c>
      <c r="J108" s="17"/>
    </row>
    <row r="109" spans="1:10">
      <c r="A109" s="4" t="s">
        <v>189</v>
      </c>
      <c r="B109" s="28">
        <v>1</v>
      </c>
      <c r="C109" s="28">
        <v>1</v>
      </c>
      <c r="D109" s="28">
        <v>1</v>
      </c>
      <c r="E109" s="28">
        <v>1</v>
      </c>
      <c r="F109" s="28">
        <v>1</v>
      </c>
      <c r="G109" s="28">
        <v>1</v>
      </c>
      <c r="H109" s="28">
        <v>0</v>
      </c>
      <c r="I109" s="28">
        <v>0</v>
      </c>
      <c r="J109" s="17"/>
    </row>
    <row r="110" spans="1:10">
      <c r="A110" s="4" t="s">
        <v>197</v>
      </c>
      <c r="B110" s="28">
        <v>1</v>
      </c>
      <c r="C110" s="28">
        <v>1</v>
      </c>
      <c r="D110" s="28">
        <v>1</v>
      </c>
      <c r="E110" s="28">
        <v>1</v>
      </c>
      <c r="F110" s="28">
        <v>1</v>
      </c>
      <c r="G110" s="28">
        <v>0</v>
      </c>
      <c r="H110" s="28">
        <v>0</v>
      </c>
      <c r="I110" s="28">
        <v>0</v>
      </c>
      <c r="J110" s="17"/>
    </row>
    <row r="111" spans="1:10">
      <c r="A111" s="4" t="s">
        <v>198</v>
      </c>
      <c r="B111" s="28">
        <v>1</v>
      </c>
      <c r="C111" s="28">
        <v>1</v>
      </c>
      <c r="D111" s="28">
        <v>1</v>
      </c>
      <c r="E111" s="28">
        <v>1</v>
      </c>
      <c r="F111" s="28">
        <v>1</v>
      </c>
      <c r="G111" s="28">
        <v>0</v>
      </c>
      <c r="H111" s="28">
        <v>0</v>
      </c>
      <c r="I111" s="28">
        <v>0</v>
      </c>
      <c r="J111" s="17"/>
    </row>
    <row r="113" spans="1:3" ht="21" customHeight="1">
      <c r="A113" s="1" t="s">
        <v>377</v>
      </c>
    </row>
    <row r="114" spans="1:3">
      <c r="A114" s="2" t="s">
        <v>353</v>
      </c>
    </row>
    <row r="115" spans="1:3">
      <c r="A115" s="33" t="s">
        <v>378</v>
      </c>
    </row>
    <row r="116" spans="1:3">
      <c r="A116" s="2" t="s">
        <v>379</v>
      </c>
    </row>
    <row r="118" spans="1:3">
      <c r="B118" s="15" t="s">
        <v>144</v>
      </c>
    </row>
    <row r="119" spans="1:3">
      <c r="A119" s="4" t="s">
        <v>144</v>
      </c>
      <c r="B119" s="40">
        <f>1-'Input'!$B$80</f>
        <v>0</v>
      </c>
      <c r="C119" s="17"/>
    </row>
    <row r="121" spans="1:3" ht="21" customHeight="1">
      <c r="A121" s="1" t="s">
        <v>380</v>
      </c>
    </row>
    <row r="122" spans="1:3">
      <c r="A122" s="2" t="s">
        <v>353</v>
      </c>
    </row>
    <row r="123" spans="1:3">
      <c r="A123" s="33" t="s">
        <v>378</v>
      </c>
    </row>
    <row r="124" spans="1:3">
      <c r="A124" s="2" t="s">
        <v>379</v>
      </c>
    </row>
    <row r="126" spans="1:3">
      <c r="B126" s="15" t="s">
        <v>145</v>
      </c>
    </row>
    <row r="127" spans="1:3">
      <c r="A127" s="4" t="s">
        <v>145</v>
      </c>
      <c r="B127" s="40">
        <f>1-'Input'!$B$80</f>
        <v>0</v>
      </c>
      <c r="C127" s="17"/>
    </row>
    <row r="129" spans="1:3" ht="21" customHeight="1">
      <c r="A129" s="1" t="s">
        <v>381</v>
      </c>
    </row>
    <row r="130" spans="1:3">
      <c r="A130" s="2" t="s">
        <v>353</v>
      </c>
    </row>
    <row r="131" spans="1:3">
      <c r="A131" s="33" t="s">
        <v>378</v>
      </c>
    </row>
    <row r="132" spans="1:3">
      <c r="A132" s="2" t="s">
        <v>379</v>
      </c>
    </row>
    <row r="134" spans="1:3">
      <c r="B134" s="15" t="s">
        <v>146</v>
      </c>
    </row>
    <row r="135" spans="1:3">
      <c r="A135" s="4" t="s">
        <v>146</v>
      </c>
      <c r="B135" s="40">
        <f>1-'Input'!$B$80</f>
        <v>0</v>
      </c>
      <c r="C135" s="17"/>
    </row>
    <row r="137" spans="1:3" ht="21" customHeight="1">
      <c r="A137" s="1" t="s">
        <v>382</v>
      </c>
    </row>
    <row r="138" spans="1:3">
      <c r="A138" s="2" t="s">
        <v>353</v>
      </c>
    </row>
    <row r="139" spans="1:3">
      <c r="A139" s="33" t="s">
        <v>378</v>
      </c>
    </row>
    <row r="140" spans="1:3">
      <c r="A140" s="33" t="s">
        <v>383</v>
      </c>
    </row>
    <row r="141" spans="1:3">
      <c r="A141" s="33" t="s">
        <v>384</v>
      </c>
    </row>
    <row r="142" spans="1:3">
      <c r="A142" s="33" t="s">
        <v>385</v>
      </c>
    </row>
    <row r="143" spans="1:3">
      <c r="A143" s="2" t="s">
        <v>386</v>
      </c>
    </row>
    <row r="144" spans="1:3">
      <c r="A144" s="2" t="s">
        <v>387</v>
      </c>
    </row>
    <row r="145" spans="1:10">
      <c r="A145" s="2" t="s">
        <v>388</v>
      </c>
    </row>
    <row r="147" spans="1:10">
      <c r="B147" s="15" t="s">
        <v>142</v>
      </c>
      <c r="C147" s="15" t="s">
        <v>143</v>
      </c>
      <c r="D147" s="15" t="s">
        <v>144</v>
      </c>
      <c r="E147" s="15" t="s">
        <v>145</v>
      </c>
      <c r="F147" s="15" t="s">
        <v>146</v>
      </c>
      <c r="G147" s="15" t="s">
        <v>147</v>
      </c>
      <c r="H147" s="15" t="s">
        <v>148</v>
      </c>
      <c r="I147" s="15" t="s">
        <v>149</v>
      </c>
    </row>
    <row r="148" spans="1:10">
      <c r="A148" s="4" t="s">
        <v>142</v>
      </c>
      <c r="B148" s="28">
        <v>1</v>
      </c>
      <c r="C148" s="10"/>
      <c r="D148" s="10"/>
      <c r="E148" s="10"/>
      <c r="F148" s="10"/>
      <c r="G148" s="10"/>
      <c r="H148" s="10"/>
      <c r="I148" s="10"/>
      <c r="J148" s="17"/>
    </row>
    <row r="149" spans="1:10">
      <c r="A149" s="4" t="s">
        <v>143</v>
      </c>
      <c r="B149" s="10"/>
      <c r="C149" s="41">
        <v>1</v>
      </c>
      <c r="D149" s="41">
        <v>0</v>
      </c>
      <c r="E149" s="41">
        <v>0</v>
      </c>
      <c r="F149" s="41">
        <v>0</v>
      </c>
      <c r="G149" s="41">
        <v>0</v>
      </c>
      <c r="H149" s="41">
        <v>0</v>
      </c>
      <c r="I149" s="41">
        <v>0</v>
      </c>
      <c r="J149" s="17"/>
    </row>
    <row r="150" spans="1:10">
      <c r="A150" s="4" t="s">
        <v>144</v>
      </c>
      <c r="B150" s="10"/>
      <c r="C150" s="41">
        <v>0</v>
      </c>
      <c r="D150" s="42">
        <f>$B$119</f>
        <v>0</v>
      </c>
      <c r="E150" s="41">
        <v>0</v>
      </c>
      <c r="F150" s="41">
        <v>0</v>
      </c>
      <c r="G150" s="41">
        <v>0</v>
      </c>
      <c r="H150" s="41">
        <v>0</v>
      </c>
      <c r="I150" s="41">
        <v>0</v>
      </c>
      <c r="J150" s="17"/>
    </row>
    <row r="151" spans="1:10">
      <c r="A151" s="4" t="s">
        <v>145</v>
      </c>
      <c r="B151" s="10"/>
      <c r="C151" s="41">
        <v>0</v>
      </c>
      <c r="D151" s="41">
        <v>0</v>
      </c>
      <c r="E151" s="42">
        <f>$B$127</f>
        <v>0</v>
      </c>
      <c r="F151" s="41">
        <v>0</v>
      </c>
      <c r="G151" s="41">
        <v>0</v>
      </c>
      <c r="H151" s="41">
        <v>0</v>
      </c>
      <c r="I151" s="41">
        <v>0</v>
      </c>
      <c r="J151" s="17"/>
    </row>
    <row r="152" spans="1:10">
      <c r="A152" s="4" t="s">
        <v>146</v>
      </c>
      <c r="B152" s="10"/>
      <c r="C152" s="41">
        <v>0</v>
      </c>
      <c r="D152" s="41">
        <v>0</v>
      </c>
      <c r="E152" s="41">
        <v>0</v>
      </c>
      <c r="F152" s="42">
        <f>$B$135</f>
        <v>0</v>
      </c>
      <c r="G152" s="41">
        <v>0</v>
      </c>
      <c r="H152" s="41">
        <v>0</v>
      </c>
      <c r="I152" s="41">
        <v>0</v>
      </c>
      <c r="J152" s="17"/>
    </row>
    <row r="153" spans="1:10">
      <c r="A153" s="4" t="s">
        <v>151</v>
      </c>
      <c r="B153" s="10"/>
      <c r="C153" s="41">
        <v>0</v>
      </c>
      <c r="D153" s="41">
        <v>0</v>
      </c>
      <c r="E153" s="41">
        <v>0</v>
      </c>
      <c r="F153" s="42">
        <f>'Input'!$B$80</f>
        <v>0</v>
      </c>
      <c r="G153" s="41">
        <v>0</v>
      </c>
      <c r="H153" s="41">
        <v>0</v>
      </c>
      <c r="I153" s="41">
        <v>0</v>
      </c>
      <c r="J153" s="17"/>
    </row>
    <row r="154" spans="1:10">
      <c r="A154" s="4" t="s">
        <v>147</v>
      </c>
      <c r="B154" s="10"/>
      <c r="C154" s="41">
        <v>0</v>
      </c>
      <c r="D154" s="41">
        <v>0</v>
      </c>
      <c r="E154" s="41">
        <v>0</v>
      </c>
      <c r="F154" s="41">
        <v>0</v>
      </c>
      <c r="G154" s="41">
        <v>1</v>
      </c>
      <c r="H154" s="41">
        <v>0</v>
      </c>
      <c r="I154" s="41">
        <v>0</v>
      </c>
      <c r="J154" s="17"/>
    </row>
    <row r="155" spans="1:10">
      <c r="A155" s="4" t="s">
        <v>148</v>
      </c>
      <c r="B155" s="10"/>
      <c r="C155" s="41">
        <v>0</v>
      </c>
      <c r="D155" s="41">
        <v>0</v>
      </c>
      <c r="E155" s="41">
        <v>0</v>
      </c>
      <c r="F155" s="41">
        <v>0</v>
      </c>
      <c r="G155" s="41">
        <v>0</v>
      </c>
      <c r="H155" s="41">
        <v>1</v>
      </c>
      <c r="I155" s="41">
        <v>0</v>
      </c>
      <c r="J155" s="17"/>
    </row>
    <row r="156" spans="1:10">
      <c r="A156" s="4" t="s">
        <v>149</v>
      </c>
      <c r="B156" s="10"/>
      <c r="C156" s="41">
        <v>0</v>
      </c>
      <c r="D156" s="41">
        <v>0</v>
      </c>
      <c r="E156" s="41">
        <v>0</v>
      </c>
      <c r="F156" s="41">
        <v>0</v>
      </c>
      <c r="G156" s="41">
        <v>0</v>
      </c>
      <c r="H156" s="41">
        <v>0</v>
      </c>
      <c r="I156" s="41">
        <v>1</v>
      </c>
      <c r="J156" s="17"/>
    </row>
    <row r="158" spans="1:10" ht="21" customHeight="1">
      <c r="A158" s="1" t="s">
        <v>389</v>
      </c>
    </row>
    <row r="159" spans="1:10">
      <c r="A159" s="2" t="s">
        <v>353</v>
      </c>
    </row>
    <row r="160" spans="1:10">
      <c r="A160" s="33" t="s">
        <v>390</v>
      </c>
    </row>
    <row r="161" spans="1:11">
      <c r="A161" s="33" t="s">
        <v>391</v>
      </c>
    </row>
    <row r="162" spans="1:11">
      <c r="A162" s="2" t="s">
        <v>366</v>
      </c>
    </row>
    <row r="164" spans="1:11">
      <c r="B164" s="15" t="s">
        <v>142</v>
      </c>
      <c r="C164" s="15" t="s">
        <v>143</v>
      </c>
      <c r="D164" s="15" t="s">
        <v>144</v>
      </c>
      <c r="E164" s="15" t="s">
        <v>145</v>
      </c>
      <c r="F164" s="15" t="s">
        <v>146</v>
      </c>
      <c r="G164" s="15" t="s">
        <v>151</v>
      </c>
      <c r="H164" s="15" t="s">
        <v>147</v>
      </c>
      <c r="I164" s="15" t="s">
        <v>148</v>
      </c>
      <c r="J164" s="15" t="s">
        <v>149</v>
      </c>
    </row>
    <row r="165" spans="1:11">
      <c r="A165" s="4" t="s">
        <v>174</v>
      </c>
      <c r="B165" s="38">
        <f>SUMPRODUCT($B85:$I85,$B$148:$I$148)</f>
        <v>0</v>
      </c>
      <c r="C165" s="38">
        <f>SUMPRODUCT($B85:$I85,$B$149:$I$149)</f>
        <v>0</v>
      </c>
      <c r="D165" s="38">
        <f>SUMPRODUCT($B85:$I85,$B$150:$I$150)</f>
        <v>0</v>
      </c>
      <c r="E165" s="38">
        <f>SUMPRODUCT($B85:$I85,$B$151:$I$151)</f>
        <v>0</v>
      </c>
      <c r="F165" s="38">
        <f>SUMPRODUCT($B85:$I85,$B$152:$I$152)</f>
        <v>0</v>
      </c>
      <c r="G165" s="38">
        <f>SUMPRODUCT($B85:$I85,$B$153:$I$153)</f>
        <v>0</v>
      </c>
      <c r="H165" s="38">
        <f>SUMPRODUCT($B85:$I85,$B$154:$I$154)</f>
        <v>0</v>
      </c>
      <c r="I165" s="38">
        <f>SUMPRODUCT($B85:$I85,$B$155:$I$155)</f>
        <v>0</v>
      </c>
      <c r="J165" s="38">
        <f>SUMPRODUCT($B85:$I85,$B$156:$I$156)</f>
        <v>0</v>
      </c>
      <c r="K165" s="17"/>
    </row>
    <row r="166" spans="1:11">
      <c r="A166" s="4" t="s">
        <v>175</v>
      </c>
      <c r="B166" s="38">
        <f>SUMPRODUCT($B86:$I86,$B$148:$I$148)</f>
        <v>0</v>
      </c>
      <c r="C166" s="38">
        <f>SUMPRODUCT($B86:$I86,$B$149:$I$149)</f>
        <v>0</v>
      </c>
      <c r="D166" s="38">
        <f>SUMPRODUCT($B86:$I86,$B$150:$I$150)</f>
        <v>0</v>
      </c>
      <c r="E166" s="38">
        <f>SUMPRODUCT($B86:$I86,$B$151:$I$151)</f>
        <v>0</v>
      </c>
      <c r="F166" s="38">
        <f>SUMPRODUCT($B86:$I86,$B$152:$I$152)</f>
        <v>0</v>
      </c>
      <c r="G166" s="38">
        <f>SUMPRODUCT($B86:$I86,$B$153:$I$153)</f>
        <v>0</v>
      </c>
      <c r="H166" s="38">
        <f>SUMPRODUCT($B86:$I86,$B$154:$I$154)</f>
        <v>0</v>
      </c>
      <c r="I166" s="38">
        <f>SUMPRODUCT($B86:$I86,$B$155:$I$155)</f>
        <v>0</v>
      </c>
      <c r="J166" s="38">
        <f>SUMPRODUCT($B86:$I86,$B$156:$I$156)</f>
        <v>0</v>
      </c>
      <c r="K166" s="17"/>
    </row>
    <row r="167" spans="1:11">
      <c r="A167" s="4" t="s">
        <v>211</v>
      </c>
      <c r="B167" s="38">
        <f>SUMPRODUCT($B87:$I87,$B$148:$I$148)</f>
        <v>0</v>
      </c>
      <c r="C167" s="38">
        <f>SUMPRODUCT($B87:$I87,$B$149:$I$149)</f>
        <v>0</v>
      </c>
      <c r="D167" s="38">
        <f>SUMPRODUCT($B87:$I87,$B$150:$I$150)</f>
        <v>0</v>
      </c>
      <c r="E167" s="38">
        <f>SUMPRODUCT($B87:$I87,$B$151:$I$151)</f>
        <v>0</v>
      </c>
      <c r="F167" s="38">
        <f>SUMPRODUCT($B87:$I87,$B$152:$I$152)</f>
        <v>0</v>
      </c>
      <c r="G167" s="38">
        <f>SUMPRODUCT($B87:$I87,$B$153:$I$153)</f>
        <v>0</v>
      </c>
      <c r="H167" s="38">
        <f>SUMPRODUCT($B87:$I87,$B$154:$I$154)</f>
        <v>0</v>
      </c>
      <c r="I167" s="38">
        <f>SUMPRODUCT($B87:$I87,$B$155:$I$155)</f>
        <v>0</v>
      </c>
      <c r="J167" s="38">
        <f>SUMPRODUCT($B87:$I87,$B$156:$I$156)</f>
        <v>0</v>
      </c>
      <c r="K167" s="17"/>
    </row>
    <row r="168" spans="1:11">
      <c r="A168" s="4" t="s">
        <v>176</v>
      </c>
      <c r="B168" s="38">
        <f>SUMPRODUCT($B88:$I88,$B$148:$I$148)</f>
        <v>0</v>
      </c>
      <c r="C168" s="38">
        <f>SUMPRODUCT($B88:$I88,$B$149:$I$149)</f>
        <v>0</v>
      </c>
      <c r="D168" s="38">
        <f>SUMPRODUCT($B88:$I88,$B$150:$I$150)</f>
        <v>0</v>
      </c>
      <c r="E168" s="38">
        <f>SUMPRODUCT($B88:$I88,$B$151:$I$151)</f>
        <v>0</v>
      </c>
      <c r="F168" s="38">
        <f>SUMPRODUCT($B88:$I88,$B$152:$I$152)</f>
        <v>0</v>
      </c>
      <c r="G168" s="38">
        <f>SUMPRODUCT($B88:$I88,$B$153:$I$153)</f>
        <v>0</v>
      </c>
      <c r="H168" s="38">
        <f>SUMPRODUCT($B88:$I88,$B$154:$I$154)</f>
        <v>0</v>
      </c>
      <c r="I168" s="38">
        <f>SUMPRODUCT($B88:$I88,$B$155:$I$155)</f>
        <v>0</v>
      </c>
      <c r="J168" s="38">
        <f>SUMPRODUCT($B88:$I88,$B$156:$I$156)</f>
        <v>0</v>
      </c>
      <c r="K168" s="17"/>
    </row>
    <row r="169" spans="1:11">
      <c r="A169" s="4" t="s">
        <v>177</v>
      </c>
      <c r="B169" s="38">
        <f>SUMPRODUCT($B89:$I89,$B$148:$I$148)</f>
        <v>0</v>
      </c>
      <c r="C169" s="38">
        <f>SUMPRODUCT($B89:$I89,$B$149:$I$149)</f>
        <v>0</v>
      </c>
      <c r="D169" s="38">
        <f>SUMPRODUCT($B89:$I89,$B$150:$I$150)</f>
        <v>0</v>
      </c>
      <c r="E169" s="38">
        <f>SUMPRODUCT($B89:$I89,$B$151:$I$151)</f>
        <v>0</v>
      </c>
      <c r="F169" s="38">
        <f>SUMPRODUCT($B89:$I89,$B$152:$I$152)</f>
        <v>0</v>
      </c>
      <c r="G169" s="38">
        <f>SUMPRODUCT($B89:$I89,$B$153:$I$153)</f>
        <v>0</v>
      </c>
      <c r="H169" s="38">
        <f>SUMPRODUCT($B89:$I89,$B$154:$I$154)</f>
        <v>0</v>
      </c>
      <c r="I169" s="38">
        <f>SUMPRODUCT($B89:$I89,$B$155:$I$155)</f>
        <v>0</v>
      </c>
      <c r="J169" s="38">
        <f>SUMPRODUCT($B89:$I89,$B$156:$I$156)</f>
        <v>0</v>
      </c>
      <c r="K169" s="17"/>
    </row>
    <row r="170" spans="1:11">
      <c r="A170" s="4" t="s">
        <v>221</v>
      </c>
      <c r="B170" s="38">
        <f>SUMPRODUCT($B90:$I90,$B$148:$I$148)</f>
        <v>0</v>
      </c>
      <c r="C170" s="38">
        <f>SUMPRODUCT($B90:$I90,$B$149:$I$149)</f>
        <v>0</v>
      </c>
      <c r="D170" s="38">
        <f>SUMPRODUCT($B90:$I90,$B$150:$I$150)</f>
        <v>0</v>
      </c>
      <c r="E170" s="38">
        <f>SUMPRODUCT($B90:$I90,$B$151:$I$151)</f>
        <v>0</v>
      </c>
      <c r="F170" s="38">
        <f>SUMPRODUCT($B90:$I90,$B$152:$I$152)</f>
        <v>0</v>
      </c>
      <c r="G170" s="38">
        <f>SUMPRODUCT($B90:$I90,$B$153:$I$153)</f>
        <v>0</v>
      </c>
      <c r="H170" s="38">
        <f>SUMPRODUCT($B90:$I90,$B$154:$I$154)</f>
        <v>0</v>
      </c>
      <c r="I170" s="38">
        <f>SUMPRODUCT($B90:$I90,$B$155:$I$155)</f>
        <v>0</v>
      </c>
      <c r="J170" s="38">
        <f>SUMPRODUCT($B90:$I90,$B$156:$I$156)</f>
        <v>0</v>
      </c>
      <c r="K170" s="17"/>
    </row>
    <row r="171" spans="1:11">
      <c r="A171" s="4" t="s">
        <v>178</v>
      </c>
      <c r="B171" s="38">
        <f>SUMPRODUCT($B91:$I91,$B$148:$I$148)</f>
        <v>0</v>
      </c>
      <c r="C171" s="38">
        <f>SUMPRODUCT($B91:$I91,$B$149:$I$149)</f>
        <v>0</v>
      </c>
      <c r="D171" s="38">
        <f>SUMPRODUCT($B91:$I91,$B$150:$I$150)</f>
        <v>0</v>
      </c>
      <c r="E171" s="38">
        <f>SUMPRODUCT($B91:$I91,$B$151:$I$151)</f>
        <v>0</v>
      </c>
      <c r="F171" s="38">
        <f>SUMPRODUCT($B91:$I91,$B$152:$I$152)</f>
        <v>0</v>
      </c>
      <c r="G171" s="38">
        <f>SUMPRODUCT($B91:$I91,$B$153:$I$153)</f>
        <v>0</v>
      </c>
      <c r="H171" s="38">
        <f>SUMPRODUCT($B91:$I91,$B$154:$I$154)</f>
        <v>0</v>
      </c>
      <c r="I171" s="38">
        <f>SUMPRODUCT($B91:$I91,$B$155:$I$155)</f>
        <v>0</v>
      </c>
      <c r="J171" s="38">
        <f>SUMPRODUCT($B91:$I91,$B$156:$I$156)</f>
        <v>0</v>
      </c>
      <c r="K171" s="17"/>
    </row>
    <row r="172" spans="1:11">
      <c r="A172" s="4" t="s">
        <v>179</v>
      </c>
      <c r="B172" s="38">
        <f>SUMPRODUCT($B92:$I92,$B$148:$I$148)</f>
        <v>0</v>
      </c>
      <c r="C172" s="38">
        <f>SUMPRODUCT($B92:$I92,$B$149:$I$149)</f>
        <v>0</v>
      </c>
      <c r="D172" s="38">
        <f>SUMPRODUCT($B92:$I92,$B$150:$I$150)</f>
        <v>0</v>
      </c>
      <c r="E172" s="38">
        <f>SUMPRODUCT($B92:$I92,$B$151:$I$151)</f>
        <v>0</v>
      </c>
      <c r="F172" s="38">
        <f>SUMPRODUCT($B92:$I92,$B$152:$I$152)</f>
        <v>0</v>
      </c>
      <c r="G172" s="38">
        <f>SUMPRODUCT($B92:$I92,$B$153:$I$153)</f>
        <v>0</v>
      </c>
      <c r="H172" s="38">
        <f>SUMPRODUCT($B92:$I92,$B$154:$I$154)</f>
        <v>0</v>
      </c>
      <c r="I172" s="38">
        <f>SUMPRODUCT($B92:$I92,$B$155:$I$155)</f>
        <v>0</v>
      </c>
      <c r="J172" s="38">
        <f>SUMPRODUCT($B92:$I92,$B$156:$I$156)</f>
        <v>0</v>
      </c>
      <c r="K172" s="17"/>
    </row>
    <row r="173" spans="1:11">
      <c r="A173" s="4" t="s">
        <v>195</v>
      </c>
      <c r="B173" s="38">
        <f>SUMPRODUCT($B93:$I93,$B$148:$I$148)</f>
        <v>0</v>
      </c>
      <c r="C173" s="38">
        <f>SUMPRODUCT($B93:$I93,$B$149:$I$149)</f>
        <v>0</v>
      </c>
      <c r="D173" s="38">
        <f>SUMPRODUCT($B93:$I93,$B$150:$I$150)</f>
        <v>0</v>
      </c>
      <c r="E173" s="38">
        <f>SUMPRODUCT($B93:$I93,$B$151:$I$151)</f>
        <v>0</v>
      </c>
      <c r="F173" s="38">
        <f>SUMPRODUCT($B93:$I93,$B$152:$I$152)</f>
        <v>0</v>
      </c>
      <c r="G173" s="38">
        <f>SUMPRODUCT($B93:$I93,$B$153:$I$153)</f>
        <v>0</v>
      </c>
      <c r="H173" s="38">
        <f>SUMPRODUCT($B93:$I93,$B$154:$I$154)</f>
        <v>0</v>
      </c>
      <c r="I173" s="38">
        <f>SUMPRODUCT($B93:$I93,$B$155:$I$155)</f>
        <v>0</v>
      </c>
      <c r="J173" s="38">
        <f>SUMPRODUCT($B93:$I93,$B$156:$I$156)</f>
        <v>0</v>
      </c>
      <c r="K173" s="17"/>
    </row>
    <row r="174" spans="1:11">
      <c r="A174" s="4" t="s">
        <v>180</v>
      </c>
      <c r="B174" s="38">
        <f>SUMPRODUCT($B94:$I94,$B$148:$I$148)</f>
        <v>0</v>
      </c>
      <c r="C174" s="38">
        <f>SUMPRODUCT($B94:$I94,$B$149:$I$149)</f>
        <v>0</v>
      </c>
      <c r="D174" s="38">
        <f>SUMPRODUCT($B94:$I94,$B$150:$I$150)</f>
        <v>0</v>
      </c>
      <c r="E174" s="38">
        <f>SUMPRODUCT($B94:$I94,$B$151:$I$151)</f>
        <v>0</v>
      </c>
      <c r="F174" s="38">
        <f>SUMPRODUCT($B94:$I94,$B$152:$I$152)</f>
        <v>0</v>
      </c>
      <c r="G174" s="38">
        <f>SUMPRODUCT($B94:$I94,$B$153:$I$153)</f>
        <v>0</v>
      </c>
      <c r="H174" s="38">
        <f>SUMPRODUCT($B94:$I94,$B$154:$I$154)</f>
        <v>0</v>
      </c>
      <c r="I174" s="38">
        <f>SUMPRODUCT($B94:$I94,$B$155:$I$155)</f>
        <v>0</v>
      </c>
      <c r="J174" s="38">
        <f>SUMPRODUCT($B94:$I94,$B$156:$I$156)</f>
        <v>0</v>
      </c>
      <c r="K174" s="17"/>
    </row>
    <row r="175" spans="1:11">
      <c r="A175" s="4" t="s">
        <v>181</v>
      </c>
      <c r="B175" s="38">
        <f>SUMPRODUCT($B95:$I95,$B$148:$I$148)</f>
        <v>0</v>
      </c>
      <c r="C175" s="38">
        <f>SUMPRODUCT($B95:$I95,$B$149:$I$149)</f>
        <v>0</v>
      </c>
      <c r="D175" s="38">
        <f>SUMPRODUCT($B95:$I95,$B$150:$I$150)</f>
        <v>0</v>
      </c>
      <c r="E175" s="38">
        <f>SUMPRODUCT($B95:$I95,$B$151:$I$151)</f>
        <v>0</v>
      </c>
      <c r="F175" s="38">
        <f>SUMPRODUCT($B95:$I95,$B$152:$I$152)</f>
        <v>0</v>
      </c>
      <c r="G175" s="38">
        <f>SUMPRODUCT($B95:$I95,$B$153:$I$153)</f>
        <v>0</v>
      </c>
      <c r="H175" s="38">
        <f>SUMPRODUCT($B95:$I95,$B$154:$I$154)</f>
        <v>0</v>
      </c>
      <c r="I175" s="38">
        <f>SUMPRODUCT($B95:$I95,$B$155:$I$155)</f>
        <v>0</v>
      </c>
      <c r="J175" s="38">
        <f>SUMPRODUCT($B95:$I95,$B$156:$I$156)</f>
        <v>0</v>
      </c>
      <c r="K175" s="17"/>
    </row>
    <row r="176" spans="1:11">
      <c r="A176" s="4" t="s">
        <v>182</v>
      </c>
      <c r="B176" s="38">
        <f>SUMPRODUCT($B96:$I96,$B$148:$I$148)</f>
        <v>0</v>
      </c>
      <c r="C176" s="38">
        <f>SUMPRODUCT($B96:$I96,$B$149:$I$149)</f>
        <v>0</v>
      </c>
      <c r="D176" s="38">
        <f>SUMPRODUCT($B96:$I96,$B$150:$I$150)</f>
        <v>0</v>
      </c>
      <c r="E176" s="38">
        <f>SUMPRODUCT($B96:$I96,$B$151:$I$151)</f>
        <v>0</v>
      </c>
      <c r="F176" s="38">
        <f>SUMPRODUCT($B96:$I96,$B$152:$I$152)</f>
        <v>0</v>
      </c>
      <c r="G176" s="38">
        <f>SUMPRODUCT($B96:$I96,$B$153:$I$153)</f>
        <v>0</v>
      </c>
      <c r="H176" s="38">
        <f>SUMPRODUCT($B96:$I96,$B$154:$I$154)</f>
        <v>0</v>
      </c>
      <c r="I176" s="38">
        <f>SUMPRODUCT($B96:$I96,$B$155:$I$155)</f>
        <v>0</v>
      </c>
      <c r="J176" s="38">
        <f>SUMPRODUCT($B96:$I96,$B$156:$I$156)</f>
        <v>0</v>
      </c>
      <c r="K176" s="17"/>
    </row>
    <row r="177" spans="1:11">
      <c r="A177" s="4" t="s">
        <v>183</v>
      </c>
      <c r="B177" s="38">
        <f>SUMPRODUCT($B97:$I97,$B$148:$I$148)</f>
        <v>0</v>
      </c>
      <c r="C177" s="38">
        <f>SUMPRODUCT($B97:$I97,$B$149:$I$149)</f>
        <v>0</v>
      </c>
      <c r="D177" s="38">
        <f>SUMPRODUCT($B97:$I97,$B$150:$I$150)</f>
        <v>0</v>
      </c>
      <c r="E177" s="38">
        <f>SUMPRODUCT($B97:$I97,$B$151:$I$151)</f>
        <v>0</v>
      </c>
      <c r="F177" s="38">
        <f>SUMPRODUCT($B97:$I97,$B$152:$I$152)</f>
        <v>0</v>
      </c>
      <c r="G177" s="38">
        <f>SUMPRODUCT($B97:$I97,$B$153:$I$153)</f>
        <v>0</v>
      </c>
      <c r="H177" s="38">
        <f>SUMPRODUCT($B97:$I97,$B$154:$I$154)</f>
        <v>0</v>
      </c>
      <c r="I177" s="38">
        <f>SUMPRODUCT($B97:$I97,$B$155:$I$155)</f>
        <v>0</v>
      </c>
      <c r="J177" s="38">
        <f>SUMPRODUCT($B97:$I97,$B$156:$I$156)</f>
        <v>0</v>
      </c>
      <c r="K177" s="17"/>
    </row>
    <row r="178" spans="1:11">
      <c r="A178" s="4" t="s">
        <v>196</v>
      </c>
      <c r="B178" s="38">
        <f>SUMPRODUCT($B98:$I98,$B$148:$I$148)</f>
        <v>0</v>
      </c>
      <c r="C178" s="38">
        <f>SUMPRODUCT($B98:$I98,$B$149:$I$149)</f>
        <v>0</v>
      </c>
      <c r="D178" s="38">
        <f>SUMPRODUCT($B98:$I98,$B$150:$I$150)</f>
        <v>0</v>
      </c>
      <c r="E178" s="38">
        <f>SUMPRODUCT($B98:$I98,$B$151:$I$151)</f>
        <v>0</v>
      </c>
      <c r="F178" s="38">
        <f>SUMPRODUCT($B98:$I98,$B$152:$I$152)</f>
        <v>0</v>
      </c>
      <c r="G178" s="38">
        <f>SUMPRODUCT($B98:$I98,$B$153:$I$153)</f>
        <v>0</v>
      </c>
      <c r="H178" s="38">
        <f>SUMPRODUCT($B98:$I98,$B$154:$I$154)</f>
        <v>0</v>
      </c>
      <c r="I178" s="38">
        <f>SUMPRODUCT($B98:$I98,$B$155:$I$155)</f>
        <v>0</v>
      </c>
      <c r="J178" s="38">
        <f>SUMPRODUCT($B98:$I98,$B$156:$I$156)</f>
        <v>0</v>
      </c>
      <c r="K178" s="17"/>
    </row>
    <row r="179" spans="1:11">
      <c r="A179" s="4" t="s">
        <v>243</v>
      </c>
      <c r="B179" s="38">
        <f>SUMPRODUCT($B99:$I99,$B$148:$I$148)</f>
        <v>0</v>
      </c>
      <c r="C179" s="38">
        <f>SUMPRODUCT($B99:$I99,$B$149:$I$149)</f>
        <v>0</v>
      </c>
      <c r="D179" s="38">
        <f>SUMPRODUCT($B99:$I99,$B$150:$I$150)</f>
        <v>0</v>
      </c>
      <c r="E179" s="38">
        <f>SUMPRODUCT($B99:$I99,$B$151:$I$151)</f>
        <v>0</v>
      </c>
      <c r="F179" s="38">
        <f>SUMPRODUCT($B99:$I99,$B$152:$I$152)</f>
        <v>0</v>
      </c>
      <c r="G179" s="38">
        <f>SUMPRODUCT($B99:$I99,$B$153:$I$153)</f>
        <v>0</v>
      </c>
      <c r="H179" s="38">
        <f>SUMPRODUCT($B99:$I99,$B$154:$I$154)</f>
        <v>0</v>
      </c>
      <c r="I179" s="38">
        <f>SUMPRODUCT($B99:$I99,$B$155:$I$155)</f>
        <v>0</v>
      </c>
      <c r="J179" s="38">
        <f>SUMPRODUCT($B99:$I99,$B$156:$I$156)</f>
        <v>0</v>
      </c>
      <c r="K179" s="17"/>
    </row>
    <row r="180" spans="1:11">
      <c r="A180" s="4" t="s">
        <v>247</v>
      </c>
      <c r="B180" s="38">
        <f>SUMPRODUCT($B100:$I100,$B$148:$I$148)</f>
        <v>0</v>
      </c>
      <c r="C180" s="38">
        <f>SUMPRODUCT($B100:$I100,$B$149:$I$149)</f>
        <v>0</v>
      </c>
      <c r="D180" s="38">
        <f>SUMPRODUCT($B100:$I100,$B$150:$I$150)</f>
        <v>0</v>
      </c>
      <c r="E180" s="38">
        <f>SUMPRODUCT($B100:$I100,$B$151:$I$151)</f>
        <v>0</v>
      </c>
      <c r="F180" s="38">
        <f>SUMPRODUCT($B100:$I100,$B$152:$I$152)</f>
        <v>0</v>
      </c>
      <c r="G180" s="38">
        <f>SUMPRODUCT($B100:$I100,$B$153:$I$153)</f>
        <v>0</v>
      </c>
      <c r="H180" s="38">
        <f>SUMPRODUCT($B100:$I100,$B$154:$I$154)</f>
        <v>0</v>
      </c>
      <c r="I180" s="38">
        <f>SUMPRODUCT($B100:$I100,$B$155:$I$155)</f>
        <v>0</v>
      </c>
      <c r="J180" s="38">
        <f>SUMPRODUCT($B100:$I100,$B$156:$I$156)</f>
        <v>0</v>
      </c>
      <c r="K180" s="17"/>
    </row>
    <row r="181" spans="1:11">
      <c r="A181" s="4" t="s">
        <v>251</v>
      </c>
      <c r="B181" s="38">
        <f>SUMPRODUCT($B101:$I101,$B$148:$I$148)</f>
        <v>0</v>
      </c>
      <c r="C181" s="38">
        <f>SUMPRODUCT($B101:$I101,$B$149:$I$149)</f>
        <v>0</v>
      </c>
      <c r="D181" s="38">
        <f>SUMPRODUCT($B101:$I101,$B$150:$I$150)</f>
        <v>0</v>
      </c>
      <c r="E181" s="38">
        <f>SUMPRODUCT($B101:$I101,$B$151:$I$151)</f>
        <v>0</v>
      </c>
      <c r="F181" s="38">
        <f>SUMPRODUCT($B101:$I101,$B$152:$I$152)</f>
        <v>0</v>
      </c>
      <c r="G181" s="38">
        <f>SUMPRODUCT($B101:$I101,$B$153:$I$153)</f>
        <v>0</v>
      </c>
      <c r="H181" s="38">
        <f>SUMPRODUCT($B101:$I101,$B$154:$I$154)</f>
        <v>0</v>
      </c>
      <c r="I181" s="38">
        <f>SUMPRODUCT($B101:$I101,$B$155:$I$155)</f>
        <v>0</v>
      </c>
      <c r="J181" s="38">
        <f>SUMPRODUCT($B101:$I101,$B$156:$I$156)</f>
        <v>0</v>
      </c>
      <c r="K181" s="17"/>
    </row>
    <row r="182" spans="1:11">
      <c r="A182" s="4" t="s">
        <v>255</v>
      </c>
      <c r="B182" s="38">
        <f>SUMPRODUCT($B102:$I102,$B$148:$I$148)</f>
        <v>0</v>
      </c>
      <c r="C182" s="38">
        <f>SUMPRODUCT($B102:$I102,$B$149:$I$149)</f>
        <v>0</v>
      </c>
      <c r="D182" s="38">
        <f>SUMPRODUCT($B102:$I102,$B$150:$I$150)</f>
        <v>0</v>
      </c>
      <c r="E182" s="38">
        <f>SUMPRODUCT($B102:$I102,$B$151:$I$151)</f>
        <v>0</v>
      </c>
      <c r="F182" s="38">
        <f>SUMPRODUCT($B102:$I102,$B$152:$I$152)</f>
        <v>0</v>
      </c>
      <c r="G182" s="38">
        <f>SUMPRODUCT($B102:$I102,$B$153:$I$153)</f>
        <v>0</v>
      </c>
      <c r="H182" s="38">
        <f>SUMPRODUCT($B102:$I102,$B$154:$I$154)</f>
        <v>0</v>
      </c>
      <c r="I182" s="38">
        <f>SUMPRODUCT($B102:$I102,$B$155:$I$155)</f>
        <v>0</v>
      </c>
      <c r="J182" s="38">
        <f>SUMPRODUCT($B102:$I102,$B$156:$I$156)</f>
        <v>0</v>
      </c>
      <c r="K182" s="17"/>
    </row>
    <row r="183" spans="1:11">
      <c r="A183" s="4" t="s">
        <v>259</v>
      </c>
      <c r="B183" s="38">
        <f>SUMPRODUCT($B103:$I103,$B$148:$I$148)</f>
        <v>0</v>
      </c>
      <c r="C183" s="38">
        <f>SUMPRODUCT($B103:$I103,$B$149:$I$149)</f>
        <v>0</v>
      </c>
      <c r="D183" s="38">
        <f>SUMPRODUCT($B103:$I103,$B$150:$I$150)</f>
        <v>0</v>
      </c>
      <c r="E183" s="38">
        <f>SUMPRODUCT($B103:$I103,$B$151:$I$151)</f>
        <v>0</v>
      </c>
      <c r="F183" s="38">
        <f>SUMPRODUCT($B103:$I103,$B$152:$I$152)</f>
        <v>0</v>
      </c>
      <c r="G183" s="38">
        <f>SUMPRODUCT($B103:$I103,$B$153:$I$153)</f>
        <v>0</v>
      </c>
      <c r="H183" s="38">
        <f>SUMPRODUCT($B103:$I103,$B$154:$I$154)</f>
        <v>0</v>
      </c>
      <c r="I183" s="38">
        <f>SUMPRODUCT($B103:$I103,$B$155:$I$155)</f>
        <v>0</v>
      </c>
      <c r="J183" s="38">
        <f>SUMPRODUCT($B103:$I103,$B$156:$I$156)</f>
        <v>0</v>
      </c>
      <c r="K183" s="17"/>
    </row>
    <row r="184" spans="1:11">
      <c r="A184" s="4" t="s">
        <v>184</v>
      </c>
      <c r="B184" s="38">
        <f>SUMPRODUCT($B104:$I104,$B$148:$I$148)</f>
        <v>0</v>
      </c>
      <c r="C184" s="38">
        <f>SUMPRODUCT($B104:$I104,$B$149:$I$149)</f>
        <v>0</v>
      </c>
      <c r="D184" s="38">
        <f>SUMPRODUCT($B104:$I104,$B$150:$I$150)</f>
        <v>0</v>
      </c>
      <c r="E184" s="38">
        <f>SUMPRODUCT($B104:$I104,$B$151:$I$151)</f>
        <v>0</v>
      </c>
      <c r="F184" s="38">
        <f>SUMPRODUCT($B104:$I104,$B$152:$I$152)</f>
        <v>0</v>
      </c>
      <c r="G184" s="38">
        <f>SUMPRODUCT($B104:$I104,$B$153:$I$153)</f>
        <v>0</v>
      </c>
      <c r="H184" s="38">
        <f>SUMPRODUCT($B104:$I104,$B$154:$I$154)</f>
        <v>0</v>
      </c>
      <c r="I184" s="38">
        <f>SUMPRODUCT($B104:$I104,$B$155:$I$155)</f>
        <v>0</v>
      </c>
      <c r="J184" s="38">
        <f>SUMPRODUCT($B104:$I104,$B$156:$I$156)</f>
        <v>0</v>
      </c>
      <c r="K184" s="17"/>
    </row>
    <row r="185" spans="1:11">
      <c r="A185" s="4" t="s">
        <v>185</v>
      </c>
      <c r="B185" s="38">
        <f>SUMPRODUCT($B105:$I105,$B$148:$I$148)</f>
        <v>0</v>
      </c>
      <c r="C185" s="38">
        <f>SUMPRODUCT($B105:$I105,$B$149:$I$149)</f>
        <v>0</v>
      </c>
      <c r="D185" s="38">
        <f>SUMPRODUCT($B105:$I105,$B$150:$I$150)</f>
        <v>0</v>
      </c>
      <c r="E185" s="38">
        <f>SUMPRODUCT($B105:$I105,$B$151:$I$151)</f>
        <v>0</v>
      </c>
      <c r="F185" s="38">
        <f>SUMPRODUCT($B105:$I105,$B$152:$I$152)</f>
        <v>0</v>
      </c>
      <c r="G185" s="38">
        <f>SUMPRODUCT($B105:$I105,$B$153:$I$153)</f>
        <v>0</v>
      </c>
      <c r="H185" s="38">
        <f>SUMPRODUCT($B105:$I105,$B$154:$I$154)</f>
        <v>0</v>
      </c>
      <c r="I185" s="38">
        <f>SUMPRODUCT($B105:$I105,$B$155:$I$155)</f>
        <v>0</v>
      </c>
      <c r="J185" s="38">
        <f>SUMPRODUCT($B105:$I105,$B$156:$I$156)</f>
        <v>0</v>
      </c>
      <c r="K185" s="17"/>
    </row>
    <row r="186" spans="1:11">
      <c r="A186" s="4" t="s">
        <v>186</v>
      </c>
      <c r="B186" s="38">
        <f>SUMPRODUCT($B106:$I106,$B$148:$I$148)</f>
        <v>0</v>
      </c>
      <c r="C186" s="38">
        <f>SUMPRODUCT($B106:$I106,$B$149:$I$149)</f>
        <v>0</v>
      </c>
      <c r="D186" s="38">
        <f>SUMPRODUCT($B106:$I106,$B$150:$I$150)</f>
        <v>0</v>
      </c>
      <c r="E186" s="38">
        <f>SUMPRODUCT($B106:$I106,$B$151:$I$151)</f>
        <v>0</v>
      </c>
      <c r="F186" s="38">
        <f>SUMPRODUCT($B106:$I106,$B$152:$I$152)</f>
        <v>0</v>
      </c>
      <c r="G186" s="38">
        <f>SUMPRODUCT($B106:$I106,$B$153:$I$153)</f>
        <v>0</v>
      </c>
      <c r="H186" s="38">
        <f>SUMPRODUCT($B106:$I106,$B$154:$I$154)</f>
        <v>0</v>
      </c>
      <c r="I186" s="38">
        <f>SUMPRODUCT($B106:$I106,$B$155:$I$155)</f>
        <v>0</v>
      </c>
      <c r="J186" s="38">
        <f>SUMPRODUCT($B106:$I106,$B$156:$I$156)</f>
        <v>0</v>
      </c>
      <c r="K186" s="17"/>
    </row>
    <row r="187" spans="1:11">
      <c r="A187" s="4" t="s">
        <v>187</v>
      </c>
      <c r="B187" s="38">
        <f>SUMPRODUCT($B107:$I107,$B$148:$I$148)</f>
        <v>0</v>
      </c>
      <c r="C187" s="38">
        <f>SUMPRODUCT($B107:$I107,$B$149:$I$149)</f>
        <v>0</v>
      </c>
      <c r="D187" s="38">
        <f>SUMPRODUCT($B107:$I107,$B$150:$I$150)</f>
        <v>0</v>
      </c>
      <c r="E187" s="38">
        <f>SUMPRODUCT($B107:$I107,$B$151:$I$151)</f>
        <v>0</v>
      </c>
      <c r="F187" s="38">
        <f>SUMPRODUCT($B107:$I107,$B$152:$I$152)</f>
        <v>0</v>
      </c>
      <c r="G187" s="38">
        <f>SUMPRODUCT($B107:$I107,$B$153:$I$153)</f>
        <v>0</v>
      </c>
      <c r="H187" s="38">
        <f>SUMPRODUCT($B107:$I107,$B$154:$I$154)</f>
        <v>0</v>
      </c>
      <c r="I187" s="38">
        <f>SUMPRODUCT($B107:$I107,$B$155:$I$155)</f>
        <v>0</v>
      </c>
      <c r="J187" s="38">
        <f>SUMPRODUCT($B107:$I107,$B$156:$I$156)</f>
        <v>0</v>
      </c>
      <c r="K187" s="17"/>
    </row>
    <row r="188" spans="1:11">
      <c r="A188" s="4" t="s">
        <v>188</v>
      </c>
      <c r="B188" s="38">
        <f>SUMPRODUCT($B108:$I108,$B$148:$I$148)</f>
        <v>0</v>
      </c>
      <c r="C188" s="38">
        <f>SUMPRODUCT($B108:$I108,$B$149:$I$149)</f>
        <v>0</v>
      </c>
      <c r="D188" s="38">
        <f>SUMPRODUCT($B108:$I108,$B$150:$I$150)</f>
        <v>0</v>
      </c>
      <c r="E188" s="38">
        <f>SUMPRODUCT($B108:$I108,$B$151:$I$151)</f>
        <v>0</v>
      </c>
      <c r="F188" s="38">
        <f>SUMPRODUCT($B108:$I108,$B$152:$I$152)</f>
        <v>0</v>
      </c>
      <c r="G188" s="38">
        <f>SUMPRODUCT($B108:$I108,$B$153:$I$153)</f>
        <v>0</v>
      </c>
      <c r="H188" s="38">
        <f>SUMPRODUCT($B108:$I108,$B$154:$I$154)</f>
        <v>0</v>
      </c>
      <c r="I188" s="38">
        <f>SUMPRODUCT($B108:$I108,$B$155:$I$155)</f>
        <v>0</v>
      </c>
      <c r="J188" s="38">
        <f>SUMPRODUCT($B108:$I108,$B$156:$I$156)</f>
        <v>0</v>
      </c>
      <c r="K188" s="17"/>
    </row>
    <row r="189" spans="1:11">
      <c r="A189" s="4" t="s">
        <v>189</v>
      </c>
      <c r="B189" s="38">
        <f>SUMPRODUCT($B109:$I109,$B$148:$I$148)</f>
        <v>0</v>
      </c>
      <c r="C189" s="38">
        <f>SUMPRODUCT($B109:$I109,$B$149:$I$149)</f>
        <v>0</v>
      </c>
      <c r="D189" s="38">
        <f>SUMPRODUCT($B109:$I109,$B$150:$I$150)</f>
        <v>0</v>
      </c>
      <c r="E189" s="38">
        <f>SUMPRODUCT($B109:$I109,$B$151:$I$151)</f>
        <v>0</v>
      </c>
      <c r="F189" s="38">
        <f>SUMPRODUCT($B109:$I109,$B$152:$I$152)</f>
        <v>0</v>
      </c>
      <c r="G189" s="38">
        <f>SUMPRODUCT($B109:$I109,$B$153:$I$153)</f>
        <v>0</v>
      </c>
      <c r="H189" s="38">
        <f>SUMPRODUCT($B109:$I109,$B$154:$I$154)</f>
        <v>0</v>
      </c>
      <c r="I189" s="38">
        <f>SUMPRODUCT($B109:$I109,$B$155:$I$155)</f>
        <v>0</v>
      </c>
      <c r="J189" s="38">
        <f>SUMPRODUCT($B109:$I109,$B$156:$I$156)</f>
        <v>0</v>
      </c>
      <c r="K189" s="17"/>
    </row>
    <row r="190" spans="1:11">
      <c r="A190" s="4" t="s">
        <v>197</v>
      </c>
      <c r="B190" s="38">
        <f>SUMPRODUCT($B110:$I110,$B$148:$I$148)</f>
        <v>0</v>
      </c>
      <c r="C190" s="38">
        <f>SUMPRODUCT($B110:$I110,$B$149:$I$149)</f>
        <v>0</v>
      </c>
      <c r="D190" s="38">
        <f>SUMPRODUCT($B110:$I110,$B$150:$I$150)</f>
        <v>0</v>
      </c>
      <c r="E190" s="38">
        <f>SUMPRODUCT($B110:$I110,$B$151:$I$151)</f>
        <v>0</v>
      </c>
      <c r="F190" s="38">
        <f>SUMPRODUCT($B110:$I110,$B$152:$I$152)</f>
        <v>0</v>
      </c>
      <c r="G190" s="38">
        <f>SUMPRODUCT($B110:$I110,$B$153:$I$153)</f>
        <v>0</v>
      </c>
      <c r="H190" s="38">
        <f>SUMPRODUCT($B110:$I110,$B$154:$I$154)</f>
        <v>0</v>
      </c>
      <c r="I190" s="38">
        <f>SUMPRODUCT($B110:$I110,$B$155:$I$155)</f>
        <v>0</v>
      </c>
      <c r="J190" s="38">
        <f>SUMPRODUCT($B110:$I110,$B$156:$I$156)</f>
        <v>0</v>
      </c>
      <c r="K190" s="17"/>
    </row>
    <row r="191" spans="1:11">
      <c r="A191" s="4" t="s">
        <v>198</v>
      </c>
      <c r="B191" s="38">
        <f>SUMPRODUCT($B111:$I111,$B$148:$I$148)</f>
        <v>0</v>
      </c>
      <c r="C191" s="38">
        <f>SUMPRODUCT($B111:$I111,$B$149:$I$149)</f>
        <v>0</v>
      </c>
      <c r="D191" s="38">
        <f>SUMPRODUCT($B111:$I111,$B$150:$I$150)</f>
        <v>0</v>
      </c>
      <c r="E191" s="38">
        <f>SUMPRODUCT($B111:$I111,$B$151:$I$151)</f>
        <v>0</v>
      </c>
      <c r="F191" s="38">
        <f>SUMPRODUCT($B111:$I111,$B$152:$I$152)</f>
        <v>0</v>
      </c>
      <c r="G191" s="38">
        <f>SUMPRODUCT($B111:$I111,$B$153:$I$153)</f>
        <v>0</v>
      </c>
      <c r="H191" s="38">
        <f>SUMPRODUCT($B111:$I111,$B$154:$I$154)</f>
        <v>0</v>
      </c>
      <c r="I191" s="38">
        <f>SUMPRODUCT($B111:$I111,$B$155:$I$155)</f>
        <v>0</v>
      </c>
      <c r="J191" s="38">
        <f>SUMPRODUCT($B111:$I111,$B$156:$I$156)</f>
        <v>0</v>
      </c>
      <c r="K191" s="17"/>
    </row>
    <row r="193" spans="1:11" ht="21" customHeight="1">
      <c r="A193" s="1" t="s">
        <v>392</v>
      </c>
    </row>
    <row r="194" spans="1:11">
      <c r="A194" s="2" t="s">
        <v>353</v>
      </c>
    </row>
    <row r="195" spans="1:11">
      <c r="A195" s="2" t="s">
        <v>393</v>
      </c>
    </row>
    <row r="196" spans="1:11">
      <c r="A196" s="2" t="s">
        <v>394</v>
      </c>
    </row>
    <row r="197" spans="1:11">
      <c r="A197" s="33" t="s">
        <v>395</v>
      </c>
    </row>
    <row r="198" spans="1:11">
      <c r="A198" s="2" t="s">
        <v>396</v>
      </c>
    </row>
    <row r="200" spans="1:11">
      <c r="B200" s="15" t="s">
        <v>142</v>
      </c>
      <c r="C200" s="15" t="s">
        <v>143</v>
      </c>
      <c r="D200" s="15" t="s">
        <v>144</v>
      </c>
      <c r="E200" s="15" t="s">
        <v>145</v>
      </c>
      <c r="F200" s="15" t="s">
        <v>146</v>
      </c>
      <c r="G200" s="15" t="s">
        <v>151</v>
      </c>
      <c r="H200" s="15" t="s">
        <v>147</v>
      </c>
      <c r="I200" s="15" t="s">
        <v>148</v>
      </c>
      <c r="J200" s="15" t="s">
        <v>149</v>
      </c>
    </row>
    <row r="201" spans="1:11">
      <c r="A201" s="4" t="s">
        <v>174</v>
      </c>
      <c r="B201" s="39">
        <f>B165</f>
        <v>0</v>
      </c>
      <c r="C201" s="39">
        <f>C165</f>
        <v>0</v>
      </c>
      <c r="D201" s="39">
        <f>D165</f>
        <v>0</v>
      </c>
      <c r="E201" s="39">
        <f>E165</f>
        <v>0</v>
      </c>
      <c r="F201" s="39">
        <f>F165</f>
        <v>0</v>
      </c>
      <c r="G201" s="39">
        <f>G165</f>
        <v>0</v>
      </c>
      <c r="H201" s="39">
        <f>H165</f>
        <v>0</v>
      </c>
      <c r="I201" s="39">
        <f>I165</f>
        <v>0</v>
      </c>
      <c r="J201" s="39">
        <f>J165</f>
        <v>0</v>
      </c>
      <c r="K201" s="17"/>
    </row>
    <row r="202" spans="1:11">
      <c r="A202" s="4" t="s">
        <v>175</v>
      </c>
      <c r="B202" s="39">
        <f>B166</f>
        <v>0</v>
      </c>
      <c r="C202" s="39">
        <f>C166</f>
        <v>0</v>
      </c>
      <c r="D202" s="39">
        <f>D166</f>
        <v>0</v>
      </c>
      <c r="E202" s="39">
        <f>E166</f>
        <v>0</v>
      </c>
      <c r="F202" s="39">
        <f>F166</f>
        <v>0</v>
      </c>
      <c r="G202" s="39">
        <f>G166</f>
        <v>0</v>
      </c>
      <c r="H202" s="39">
        <f>H166</f>
        <v>0</v>
      </c>
      <c r="I202" s="39">
        <f>I166</f>
        <v>0</v>
      </c>
      <c r="J202" s="39">
        <f>J166</f>
        <v>0</v>
      </c>
      <c r="K202" s="17"/>
    </row>
    <row r="203" spans="1:11">
      <c r="A203" s="4" t="s">
        <v>211</v>
      </c>
      <c r="B203" s="39">
        <f>B167</f>
        <v>0</v>
      </c>
      <c r="C203" s="39">
        <f>C167</f>
        <v>0</v>
      </c>
      <c r="D203" s="39">
        <f>D167</f>
        <v>0</v>
      </c>
      <c r="E203" s="39">
        <f>E167</f>
        <v>0</v>
      </c>
      <c r="F203" s="39">
        <f>F167</f>
        <v>0</v>
      </c>
      <c r="G203" s="39">
        <f>G167</f>
        <v>0</v>
      </c>
      <c r="H203" s="39">
        <f>H167</f>
        <v>0</v>
      </c>
      <c r="I203" s="39">
        <f>I167</f>
        <v>0</v>
      </c>
      <c r="J203" s="39">
        <f>J167</f>
        <v>0</v>
      </c>
      <c r="K203" s="17"/>
    </row>
    <row r="204" spans="1:11">
      <c r="A204" s="4" t="s">
        <v>176</v>
      </c>
      <c r="B204" s="39">
        <f>B168</f>
        <v>0</v>
      </c>
      <c r="C204" s="39">
        <f>C168</f>
        <v>0</v>
      </c>
      <c r="D204" s="39">
        <f>D168</f>
        <v>0</v>
      </c>
      <c r="E204" s="39">
        <f>E168</f>
        <v>0</v>
      </c>
      <c r="F204" s="39">
        <f>F168</f>
        <v>0</v>
      </c>
      <c r="G204" s="39">
        <f>G168</f>
        <v>0</v>
      </c>
      <c r="H204" s="39">
        <f>H168</f>
        <v>0</v>
      </c>
      <c r="I204" s="39">
        <f>I168</f>
        <v>0</v>
      </c>
      <c r="J204" s="39">
        <f>J168</f>
        <v>0</v>
      </c>
      <c r="K204" s="17"/>
    </row>
    <row r="205" spans="1:11">
      <c r="A205" s="4" t="s">
        <v>177</v>
      </c>
      <c r="B205" s="39">
        <f>B169</f>
        <v>0</v>
      </c>
      <c r="C205" s="39">
        <f>C169</f>
        <v>0</v>
      </c>
      <c r="D205" s="39">
        <f>D169</f>
        <v>0</v>
      </c>
      <c r="E205" s="39">
        <f>E169</f>
        <v>0</v>
      </c>
      <c r="F205" s="39">
        <f>F169</f>
        <v>0</v>
      </c>
      <c r="G205" s="39">
        <f>G169</f>
        <v>0</v>
      </c>
      <c r="H205" s="39">
        <f>H169</f>
        <v>0</v>
      </c>
      <c r="I205" s="39">
        <f>I169</f>
        <v>0</v>
      </c>
      <c r="J205" s="39">
        <f>J169</f>
        <v>0</v>
      </c>
      <c r="K205" s="17"/>
    </row>
    <row r="206" spans="1:11">
      <c r="A206" s="4" t="s">
        <v>221</v>
      </c>
      <c r="B206" s="39">
        <f>B170</f>
        <v>0</v>
      </c>
      <c r="C206" s="39">
        <f>C170</f>
        <v>0</v>
      </c>
      <c r="D206" s="39">
        <f>D170</f>
        <v>0</v>
      </c>
      <c r="E206" s="39">
        <f>E170</f>
        <v>0</v>
      </c>
      <c r="F206" s="39">
        <f>F170</f>
        <v>0</v>
      </c>
      <c r="G206" s="39">
        <f>G170</f>
        <v>0</v>
      </c>
      <c r="H206" s="39">
        <f>H170</f>
        <v>0</v>
      </c>
      <c r="I206" s="39">
        <f>I170</f>
        <v>0</v>
      </c>
      <c r="J206" s="39">
        <f>J170</f>
        <v>0</v>
      </c>
      <c r="K206" s="17"/>
    </row>
    <row r="207" spans="1:11">
      <c r="A207" s="4" t="s">
        <v>178</v>
      </c>
      <c r="B207" s="39">
        <f>B171</f>
        <v>0</v>
      </c>
      <c r="C207" s="39">
        <f>C171</f>
        <v>0</v>
      </c>
      <c r="D207" s="39">
        <f>D171</f>
        <v>0</v>
      </c>
      <c r="E207" s="39">
        <f>E171</f>
        <v>0</v>
      </c>
      <c r="F207" s="39">
        <f>F171</f>
        <v>0</v>
      </c>
      <c r="G207" s="39">
        <f>G171</f>
        <v>0</v>
      </c>
      <c r="H207" s="39">
        <f>H171</f>
        <v>0</v>
      </c>
      <c r="I207" s="39">
        <f>I171</f>
        <v>0</v>
      </c>
      <c r="J207" s="39">
        <f>J171</f>
        <v>0</v>
      </c>
      <c r="K207" s="17"/>
    </row>
    <row r="208" spans="1:11">
      <c r="A208" s="4" t="s">
        <v>179</v>
      </c>
      <c r="B208" s="39">
        <f>B172</f>
        <v>0</v>
      </c>
      <c r="C208" s="39">
        <f>C172</f>
        <v>0</v>
      </c>
      <c r="D208" s="39">
        <f>D172</f>
        <v>0</v>
      </c>
      <c r="E208" s="39">
        <f>E172</f>
        <v>0</v>
      </c>
      <c r="F208" s="39">
        <f>F172</f>
        <v>0</v>
      </c>
      <c r="G208" s="39">
        <f>G172</f>
        <v>0</v>
      </c>
      <c r="H208" s="39">
        <f>H172</f>
        <v>0</v>
      </c>
      <c r="I208" s="39">
        <f>I172</f>
        <v>0</v>
      </c>
      <c r="J208" s="39">
        <f>J172</f>
        <v>0</v>
      </c>
      <c r="K208" s="17"/>
    </row>
    <row r="209" spans="1:11">
      <c r="A209" s="4" t="s">
        <v>195</v>
      </c>
      <c r="B209" s="39">
        <f>B173</f>
        <v>0</v>
      </c>
      <c r="C209" s="39">
        <f>C173</f>
        <v>0</v>
      </c>
      <c r="D209" s="39">
        <f>D173</f>
        <v>0</v>
      </c>
      <c r="E209" s="39">
        <f>E173</f>
        <v>0</v>
      </c>
      <c r="F209" s="39">
        <f>F173</f>
        <v>0</v>
      </c>
      <c r="G209" s="39">
        <f>G173</f>
        <v>0</v>
      </c>
      <c r="H209" s="39">
        <f>H173</f>
        <v>0</v>
      </c>
      <c r="I209" s="39">
        <f>I173</f>
        <v>0</v>
      </c>
      <c r="J209" s="39">
        <f>J173</f>
        <v>0</v>
      </c>
      <c r="K209" s="17"/>
    </row>
    <row r="210" spans="1:11">
      <c r="A210" s="4" t="s">
        <v>180</v>
      </c>
      <c r="B210" s="39">
        <f>B174</f>
        <v>0</v>
      </c>
      <c r="C210" s="39">
        <f>C174</f>
        <v>0</v>
      </c>
      <c r="D210" s="39">
        <f>D174</f>
        <v>0</v>
      </c>
      <c r="E210" s="39">
        <f>E174</f>
        <v>0</v>
      </c>
      <c r="F210" s="39">
        <f>F174</f>
        <v>0</v>
      </c>
      <c r="G210" s="39">
        <f>G174</f>
        <v>0</v>
      </c>
      <c r="H210" s="39">
        <f>H174</f>
        <v>0</v>
      </c>
      <c r="I210" s="39">
        <f>I174</f>
        <v>0</v>
      </c>
      <c r="J210" s="39">
        <f>J174</f>
        <v>0</v>
      </c>
      <c r="K210" s="17"/>
    </row>
    <row r="211" spans="1:11">
      <c r="A211" s="4" t="s">
        <v>181</v>
      </c>
      <c r="B211" s="39">
        <f>B175</f>
        <v>0</v>
      </c>
      <c r="C211" s="39">
        <f>C175</f>
        <v>0</v>
      </c>
      <c r="D211" s="39">
        <f>D175</f>
        <v>0</v>
      </c>
      <c r="E211" s="39">
        <f>E175</f>
        <v>0</v>
      </c>
      <c r="F211" s="39">
        <f>F175</f>
        <v>0</v>
      </c>
      <c r="G211" s="39">
        <f>G175</f>
        <v>0</v>
      </c>
      <c r="H211" s="39">
        <f>H175</f>
        <v>0</v>
      </c>
      <c r="I211" s="39">
        <f>I175</f>
        <v>0</v>
      </c>
      <c r="J211" s="39">
        <f>J175</f>
        <v>0</v>
      </c>
      <c r="K211" s="17"/>
    </row>
    <row r="212" spans="1:11">
      <c r="A212" s="4" t="s">
        <v>182</v>
      </c>
      <c r="B212" s="39">
        <f>B176</f>
        <v>0</v>
      </c>
      <c r="C212" s="39">
        <f>C176</f>
        <v>0</v>
      </c>
      <c r="D212" s="39">
        <f>D176</f>
        <v>0</v>
      </c>
      <c r="E212" s="39">
        <f>E176</f>
        <v>0</v>
      </c>
      <c r="F212" s="39">
        <f>F176</f>
        <v>0</v>
      </c>
      <c r="G212" s="39">
        <f>G176</f>
        <v>0</v>
      </c>
      <c r="H212" s="39">
        <f>H176</f>
        <v>0</v>
      </c>
      <c r="I212" s="39">
        <f>I176</f>
        <v>0</v>
      </c>
      <c r="J212" s="39">
        <f>J176</f>
        <v>0</v>
      </c>
      <c r="K212" s="17"/>
    </row>
    <row r="213" spans="1:11">
      <c r="A213" s="4" t="s">
        <v>183</v>
      </c>
      <c r="B213" s="39">
        <f>B177</f>
        <v>0</v>
      </c>
      <c r="C213" s="39">
        <f>C177</f>
        <v>0</v>
      </c>
      <c r="D213" s="39">
        <f>D177</f>
        <v>0</v>
      </c>
      <c r="E213" s="39">
        <f>E177</f>
        <v>0</v>
      </c>
      <c r="F213" s="39">
        <f>F177</f>
        <v>0</v>
      </c>
      <c r="G213" s="39">
        <f>G177</f>
        <v>0</v>
      </c>
      <c r="H213" s="39">
        <f>H177</f>
        <v>0</v>
      </c>
      <c r="I213" s="39">
        <f>I177</f>
        <v>0</v>
      </c>
      <c r="J213" s="39">
        <f>J177</f>
        <v>0</v>
      </c>
      <c r="K213" s="17"/>
    </row>
    <row r="214" spans="1:11">
      <c r="A214" s="4" t="s">
        <v>196</v>
      </c>
      <c r="B214" s="39">
        <f>B178</f>
        <v>0</v>
      </c>
      <c r="C214" s="39">
        <f>C178</f>
        <v>0</v>
      </c>
      <c r="D214" s="39">
        <f>D178</f>
        <v>0</v>
      </c>
      <c r="E214" s="39">
        <f>E178</f>
        <v>0</v>
      </c>
      <c r="F214" s="39">
        <f>F178</f>
        <v>0</v>
      </c>
      <c r="G214" s="39">
        <f>G178</f>
        <v>0</v>
      </c>
      <c r="H214" s="39">
        <f>H178</f>
        <v>0</v>
      </c>
      <c r="I214" s="39">
        <f>I178</f>
        <v>0</v>
      </c>
      <c r="J214" s="39">
        <f>J178</f>
        <v>0</v>
      </c>
      <c r="K214" s="17"/>
    </row>
    <row r="215" spans="1:11">
      <c r="A215" s="4" t="s">
        <v>243</v>
      </c>
      <c r="B215" s="39">
        <f>B179</f>
        <v>0</v>
      </c>
      <c r="C215" s="39">
        <f>C179</f>
        <v>0</v>
      </c>
      <c r="D215" s="39">
        <f>D179</f>
        <v>0</v>
      </c>
      <c r="E215" s="39">
        <f>E179</f>
        <v>0</v>
      </c>
      <c r="F215" s="39">
        <f>F179</f>
        <v>0</v>
      </c>
      <c r="G215" s="39">
        <f>G179</f>
        <v>0</v>
      </c>
      <c r="H215" s="39">
        <f>H179</f>
        <v>0</v>
      </c>
      <c r="I215" s="39">
        <f>I179</f>
        <v>0</v>
      </c>
      <c r="J215" s="39">
        <f>J179</f>
        <v>0</v>
      </c>
      <c r="K215" s="17"/>
    </row>
    <row r="216" spans="1:11">
      <c r="A216" s="4" t="s">
        <v>247</v>
      </c>
      <c r="B216" s="39">
        <f>B180</f>
        <v>0</v>
      </c>
      <c r="C216" s="39">
        <f>C180</f>
        <v>0</v>
      </c>
      <c r="D216" s="39">
        <f>D180</f>
        <v>0</v>
      </c>
      <c r="E216" s="39">
        <f>E180</f>
        <v>0</v>
      </c>
      <c r="F216" s="39">
        <f>F180</f>
        <v>0</v>
      </c>
      <c r="G216" s="39">
        <f>G180</f>
        <v>0</v>
      </c>
      <c r="H216" s="39">
        <f>H180</f>
        <v>0</v>
      </c>
      <c r="I216" s="39">
        <f>I180</f>
        <v>0</v>
      </c>
      <c r="J216" s="39">
        <f>J180</f>
        <v>0</v>
      </c>
      <c r="K216" s="17"/>
    </row>
    <row r="217" spans="1:11">
      <c r="A217" s="4" t="s">
        <v>251</v>
      </c>
      <c r="B217" s="39">
        <f>B181</f>
        <v>0</v>
      </c>
      <c r="C217" s="39">
        <f>C181</f>
        <v>0</v>
      </c>
      <c r="D217" s="39">
        <f>D181</f>
        <v>0</v>
      </c>
      <c r="E217" s="39">
        <f>E181</f>
        <v>0</v>
      </c>
      <c r="F217" s="39">
        <f>F181</f>
        <v>0</v>
      </c>
      <c r="G217" s="39">
        <f>G181</f>
        <v>0</v>
      </c>
      <c r="H217" s="39">
        <f>H181</f>
        <v>0</v>
      </c>
      <c r="I217" s="39">
        <f>I181</f>
        <v>0</v>
      </c>
      <c r="J217" s="39">
        <f>J181</f>
        <v>0</v>
      </c>
      <c r="K217" s="17"/>
    </row>
    <row r="218" spans="1:11">
      <c r="A218" s="4" t="s">
        <v>255</v>
      </c>
      <c r="B218" s="39">
        <f>B182</f>
        <v>0</v>
      </c>
      <c r="C218" s="39">
        <f>C182</f>
        <v>0</v>
      </c>
      <c r="D218" s="39">
        <f>D182</f>
        <v>0</v>
      </c>
      <c r="E218" s="39">
        <f>E182</f>
        <v>0</v>
      </c>
      <c r="F218" s="39">
        <f>F182</f>
        <v>0</v>
      </c>
      <c r="G218" s="39">
        <f>G182</f>
        <v>0</v>
      </c>
      <c r="H218" s="39">
        <f>H182</f>
        <v>0</v>
      </c>
      <c r="I218" s="39">
        <f>I182</f>
        <v>0</v>
      </c>
      <c r="J218" s="39">
        <f>J182</f>
        <v>0</v>
      </c>
      <c r="K218" s="17"/>
    </row>
    <row r="219" spans="1:11">
      <c r="A219" s="4" t="s">
        <v>259</v>
      </c>
      <c r="B219" s="39">
        <f>B183</f>
        <v>0</v>
      </c>
      <c r="C219" s="39">
        <f>C183</f>
        <v>0</v>
      </c>
      <c r="D219" s="39">
        <f>D183</f>
        <v>0</v>
      </c>
      <c r="E219" s="39">
        <f>E183</f>
        <v>0</v>
      </c>
      <c r="F219" s="39">
        <f>F183</f>
        <v>0</v>
      </c>
      <c r="G219" s="39">
        <f>G183</f>
        <v>0</v>
      </c>
      <c r="H219" s="39">
        <f>H183</f>
        <v>0</v>
      </c>
      <c r="I219" s="39">
        <f>I183</f>
        <v>0</v>
      </c>
      <c r="J219" s="39">
        <f>J183</f>
        <v>0</v>
      </c>
      <c r="K219" s="17"/>
    </row>
    <row r="220" spans="1:11">
      <c r="A220" s="4" t="s">
        <v>184</v>
      </c>
      <c r="B220" s="39">
        <f>B184</f>
        <v>0</v>
      </c>
      <c r="C220" s="39">
        <f>C184</f>
        <v>0</v>
      </c>
      <c r="D220" s="39">
        <f>D184</f>
        <v>0</v>
      </c>
      <c r="E220" s="39">
        <f>E184</f>
        <v>0</v>
      </c>
      <c r="F220" s="39">
        <f>F184</f>
        <v>0</v>
      </c>
      <c r="G220" s="39">
        <f>G184</f>
        <v>0</v>
      </c>
      <c r="H220" s="39">
        <f>H184</f>
        <v>0</v>
      </c>
      <c r="I220" s="39">
        <f>I184</f>
        <v>0</v>
      </c>
      <c r="J220" s="39">
        <f>J184</f>
        <v>0</v>
      </c>
      <c r="K220" s="17"/>
    </row>
    <row r="221" spans="1:11">
      <c r="A221" s="4" t="s">
        <v>185</v>
      </c>
      <c r="B221" s="39">
        <f>B185</f>
        <v>0</v>
      </c>
      <c r="C221" s="39">
        <f>C185</f>
        <v>0</v>
      </c>
      <c r="D221" s="39">
        <f>D185</f>
        <v>0</v>
      </c>
      <c r="E221" s="39">
        <f>E185</f>
        <v>0</v>
      </c>
      <c r="F221" s="39">
        <f>F185</f>
        <v>0</v>
      </c>
      <c r="G221" s="39">
        <f>G185</f>
        <v>0</v>
      </c>
      <c r="H221" s="39">
        <f>H185</f>
        <v>0</v>
      </c>
      <c r="I221" s="39">
        <f>I185</f>
        <v>0</v>
      </c>
      <c r="J221" s="39">
        <f>J185</f>
        <v>0</v>
      </c>
      <c r="K221" s="17"/>
    </row>
    <row r="222" spans="1:11">
      <c r="A222" s="4" t="s">
        <v>186</v>
      </c>
      <c r="B222" s="39">
        <f>B186</f>
        <v>0</v>
      </c>
      <c r="C222" s="39">
        <f>C186</f>
        <v>0</v>
      </c>
      <c r="D222" s="39">
        <f>D186</f>
        <v>0</v>
      </c>
      <c r="E222" s="39">
        <f>E186</f>
        <v>0</v>
      </c>
      <c r="F222" s="39">
        <f>F186</f>
        <v>0</v>
      </c>
      <c r="G222" s="39">
        <f>G186</f>
        <v>0</v>
      </c>
      <c r="H222" s="39">
        <f>H186</f>
        <v>0</v>
      </c>
      <c r="I222" s="39">
        <f>I186</f>
        <v>0</v>
      </c>
      <c r="J222" s="39">
        <f>J186</f>
        <v>0</v>
      </c>
      <c r="K222" s="17"/>
    </row>
    <row r="223" spans="1:11">
      <c r="A223" s="4" t="s">
        <v>187</v>
      </c>
      <c r="B223" s="39">
        <f>B187</f>
        <v>0</v>
      </c>
      <c r="C223" s="39">
        <f>C187</f>
        <v>0</v>
      </c>
      <c r="D223" s="39">
        <f>D187</f>
        <v>0</v>
      </c>
      <c r="E223" s="39">
        <f>E187</f>
        <v>0</v>
      </c>
      <c r="F223" s="39">
        <f>F187</f>
        <v>0</v>
      </c>
      <c r="G223" s="39">
        <f>G187</f>
        <v>0</v>
      </c>
      <c r="H223" s="39">
        <f>H187</f>
        <v>0</v>
      </c>
      <c r="I223" s="39">
        <f>I187</f>
        <v>0</v>
      </c>
      <c r="J223" s="39">
        <f>J187</f>
        <v>0</v>
      </c>
      <c r="K223" s="17"/>
    </row>
    <row r="224" spans="1:11">
      <c r="A224" s="4" t="s">
        <v>188</v>
      </c>
      <c r="B224" s="39">
        <f>B188</f>
        <v>0</v>
      </c>
      <c r="C224" s="39">
        <f>C188</f>
        <v>0</v>
      </c>
      <c r="D224" s="39">
        <f>D188</f>
        <v>0</v>
      </c>
      <c r="E224" s="39">
        <f>E188</f>
        <v>0</v>
      </c>
      <c r="F224" s="39">
        <f>F188</f>
        <v>0</v>
      </c>
      <c r="G224" s="39">
        <f>G188</f>
        <v>0</v>
      </c>
      <c r="H224" s="39">
        <f>H188</f>
        <v>0</v>
      </c>
      <c r="I224" s="39">
        <f>I188</f>
        <v>0</v>
      </c>
      <c r="J224" s="39">
        <f>J188</f>
        <v>0</v>
      </c>
      <c r="K224" s="17"/>
    </row>
    <row r="225" spans="1:11">
      <c r="A225" s="4" t="s">
        <v>189</v>
      </c>
      <c r="B225" s="39">
        <f>B189</f>
        <v>0</v>
      </c>
      <c r="C225" s="39">
        <f>C189</f>
        <v>0</v>
      </c>
      <c r="D225" s="39">
        <f>D189</f>
        <v>0</v>
      </c>
      <c r="E225" s="39">
        <f>E189</f>
        <v>0</v>
      </c>
      <c r="F225" s="39">
        <f>F189</f>
        <v>0</v>
      </c>
      <c r="G225" s="39">
        <f>G189</f>
        <v>0</v>
      </c>
      <c r="H225" s="39">
        <f>H189</f>
        <v>0</v>
      </c>
      <c r="I225" s="39">
        <f>I189</f>
        <v>0</v>
      </c>
      <c r="J225" s="39">
        <f>J189</f>
        <v>0</v>
      </c>
      <c r="K225" s="17"/>
    </row>
    <row r="226" spans="1:11">
      <c r="A226" s="4" t="s">
        <v>197</v>
      </c>
      <c r="B226" s="39">
        <f>B190</f>
        <v>0</v>
      </c>
      <c r="C226" s="39">
        <f>C190</f>
        <v>0</v>
      </c>
      <c r="D226" s="39">
        <f>D190</f>
        <v>0</v>
      </c>
      <c r="E226" s="39">
        <f>E190</f>
        <v>0</v>
      </c>
      <c r="F226" s="39">
        <f>F190</f>
        <v>0</v>
      </c>
      <c r="G226" s="39">
        <f>G190</f>
        <v>0</v>
      </c>
      <c r="H226" s="39">
        <f>H190</f>
        <v>0</v>
      </c>
      <c r="I226" s="39">
        <f>I190</f>
        <v>0</v>
      </c>
      <c r="J226" s="39">
        <f>J190</f>
        <v>0</v>
      </c>
      <c r="K226" s="17"/>
    </row>
    <row r="227" spans="1:11">
      <c r="A227" s="4" t="s">
        <v>198</v>
      </c>
      <c r="B227" s="39">
        <f>B191</f>
        <v>0</v>
      </c>
      <c r="C227" s="39">
        <f>C191</f>
        <v>0</v>
      </c>
      <c r="D227" s="39">
        <f>D191</f>
        <v>0</v>
      </c>
      <c r="E227" s="39">
        <f>E191</f>
        <v>0</v>
      </c>
      <c r="F227" s="39">
        <f>F191</f>
        <v>0</v>
      </c>
      <c r="G227" s="39">
        <f>G191</f>
        <v>0</v>
      </c>
      <c r="H227" s="39">
        <f>H191</f>
        <v>0</v>
      </c>
      <c r="I227" s="39">
        <f>I191</f>
        <v>0</v>
      </c>
      <c r="J227" s="39">
        <f>J191</f>
        <v>0</v>
      </c>
      <c r="K227" s="17"/>
    </row>
    <row r="229" spans="1:11" ht="21" customHeight="1">
      <c r="A229" s="1" t="s">
        <v>397</v>
      </c>
    </row>
    <row r="230" spans="1:11">
      <c r="A230" s="2" t="s">
        <v>353</v>
      </c>
    </row>
    <row r="231" spans="1:11">
      <c r="A231" s="33" t="s">
        <v>398</v>
      </c>
    </row>
    <row r="232" spans="1:11">
      <c r="A232" s="33" t="s">
        <v>399</v>
      </c>
    </row>
    <row r="233" spans="1:11">
      <c r="A233" s="33" t="s">
        <v>400</v>
      </c>
    </row>
    <row r="234" spans="1:11">
      <c r="A234" s="2" t="s">
        <v>401</v>
      </c>
    </row>
    <row r="236" spans="1:11">
      <c r="B236" s="15" t="s">
        <v>142</v>
      </c>
      <c r="C236" s="15" t="s">
        <v>143</v>
      </c>
      <c r="D236" s="15" t="s">
        <v>144</v>
      </c>
      <c r="E236" s="15" t="s">
        <v>145</v>
      </c>
      <c r="F236" s="15" t="s">
        <v>146</v>
      </c>
      <c r="G236" s="15" t="s">
        <v>151</v>
      </c>
      <c r="H236" s="15" t="s">
        <v>147</v>
      </c>
      <c r="I236" s="15" t="s">
        <v>148</v>
      </c>
      <c r="J236" s="15" t="s">
        <v>149</v>
      </c>
    </row>
    <row r="237" spans="1:11">
      <c r="A237" s="4" t="s">
        <v>174</v>
      </c>
      <c r="B237" s="38">
        <f>IF(B$77="",B201,B201*$I14/B$77)</f>
        <v>0</v>
      </c>
      <c r="C237" s="38">
        <f>IF(C$77="",C201,C201*$I14/C$77)</f>
        <v>0</v>
      </c>
      <c r="D237" s="38">
        <f>IF(D$77="",D201,D201*$I14/D$77)</f>
        <v>0</v>
      </c>
      <c r="E237" s="38">
        <f>IF(E$77="",E201,E201*$I14/E$77)</f>
        <v>0</v>
      </c>
      <c r="F237" s="38">
        <f>IF(F$77="",F201,F201*$I14/F$77)</f>
        <v>0</v>
      </c>
      <c r="G237" s="38">
        <f>IF(G$77="",G201,G201*$I14/G$77)</f>
        <v>0</v>
      </c>
      <c r="H237" s="38">
        <f>IF(H$77="",H201,H201*$I14/H$77)</f>
        <v>0</v>
      </c>
      <c r="I237" s="38">
        <f>IF(I$77="",I201,I201*$I14/I$77)</f>
        <v>0</v>
      </c>
      <c r="J237" s="38">
        <f>IF(J$77="",J201,J201*$I14/J$77)</f>
        <v>0</v>
      </c>
      <c r="K237" s="17"/>
    </row>
    <row r="238" spans="1:11">
      <c r="A238" s="4" t="s">
        <v>175</v>
      </c>
      <c r="B238" s="38">
        <f>IF(B$77="",B202,B202*$I15/B$77)</f>
        <v>0</v>
      </c>
      <c r="C238" s="38">
        <f>IF(C$77="",C202,C202*$I15/C$77)</f>
        <v>0</v>
      </c>
      <c r="D238" s="38">
        <f>IF(D$77="",D202,D202*$I15/D$77)</f>
        <v>0</v>
      </c>
      <c r="E238" s="38">
        <f>IF(E$77="",E202,E202*$I15/E$77)</f>
        <v>0</v>
      </c>
      <c r="F238" s="38">
        <f>IF(F$77="",F202,F202*$I15/F$77)</f>
        <v>0</v>
      </c>
      <c r="G238" s="38">
        <f>IF(G$77="",G202,G202*$I15/G$77)</f>
        <v>0</v>
      </c>
      <c r="H238" s="38">
        <f>IF(H$77="",H202,H202*$I15/H$77)</f>
        <v>0</v>
      </c>
      <c r="I238" s="38">
        <f>IF(I$77="",I202,I202*$I15/I$77)</f>
        <v>0</v>
      </c>
      <c r="J238" s="38">
        <f>IF(J$77="",J202,J202*$I15/J$77)</f>
        <v>0</v>
      </c>
      <c r="K238" s="17"/>
    </row>
    <row r="239" spans="1:11">
      <c r="A239" s="4" t="s">
        <v>211</v>
      </c>
      <c r="B239" s="38">
        <f>IF(B$77="",B203,B203*$I16/B$77)</f>
        <v>0</v>
      </c>
      <c r="C239" s="38">
        <f>IF(C$77="",C203,C203*$I16/C$77)</f>
        <v>0</v>
      </c>
      <c r="D239" s="38">
        <f>IF(D$77="",D203,D203*$I16/D$77)</f>
        <v>0</v>
      </c>
      <c r="E239" s="38">
        <f>IF(E$77="",E203,E203*$I16/E$77)</f>
        <v>0</v>
      </c>
      <c r="F239" s="38">
        <f>IF(F$77="",F203,F203*$I16/F$77)</f>
        <v>0</v>
      </c>
      <c r="G239" s="38">
        <f>IF(G$77="",G203,G203*$I16/G$77)</f>
        <v>0</v>
      </c>
      <c r="H239" s="38">
        <f>IF(H$77="",H203,H203*$I16/H$77)</f>
        <v>0</v>
      </c>
      <c r="I239" s="38">
        <f>IF(I$77="",I203,I203*$I16/I$77)</f>
        <v>0</v>
      </c>
      <c r="J239" s="38">
        <f>IF(J$77="",J203,J203*$I16/J$77)</f>
        <v>0</v>
      </c>
      <c r="K239" s="17"/>
    </row>
    <row r="240" spans="1:11">
      <c r="A240" s="4" t="s">
        <v>176</v>
      </c>
      <c r="B240" s="38">
        <f>IF(B$77="",B204,B204*$I17/B$77)</f>
        <v>0</v>
      </c>
      <c r="C240" s="38">
        <f>IF(C$77="",C204,C204*$I17/C$77)</f>
        <v>0</v>
      </c>
      <c r="D240" s="38">
        <f>IF(D$77="",D204,D204*$I17/D$77)</f>
        <v>0</v>
      </c>
      <c r="E240" s="38">
        <f>IF(E$77="",E204,E204*$I17/E$77)</f>
        <v>0</v>
      </c>
      <c r="F240" s="38">
        <f>IF(F$77="",F204,F204*$I17/F$77)</f>
        <v>0</v>
      </c>
      <c r="G240" s="38">
        <f>IF(G$77="",G204,G204*$I17/G$77)</f>
        <v>0</v>
      </c>
      <c r="H240" s="38">
        <f>IF(H$77="",H204,H204*$I17/H$77)</f>
        <v>0</v>
      </c>
      <c r="I240" s="38">
        <f>IF(I$77="",I204,I204*$I17/I$77)</f>
        <v>0</v>
      </c>
      <c r="J240" s="38">
        <f>IF(J$77="",J204,J204*$I17/J$77)</f>
        <v>0</v>
      </c>
      <c r="K240" s="17"/>
    </row>
    <row r="241" spans="1:11">
      <c r="A241" s="4" t="s">
        <v>177</v>
      </c>
      <c r="B241" s="38">
        <f>IF(B$77="",B205,B205*$I18/B$77)</f>
        <v>0</v>
      </c>
      <c r="C241" s="38">
        <f>IF(C$77="",C205,C205*$I18/C$77)</f>
        <v>0</v>
      </c>
      <c r="D241" s="38">
        <f>IF(D$77="",D205,D205*$I18/D$77)</f>
        <v>0</v>
      </c>
      <c r="E241" s="38">
        <f>IF(E$77="",E205,E205*$I18/E$77)</f>
        <v>0</v>
      </c>
      <c r="F241" s="38">
        <f>IF(F$77="",F205,F205*$I18/F$77)</f>
        <v>0</v>
      </c>
      <c r="G241" s="38">
        <f>IF(G$77="",G205,G205*$I18/G$77)</f>
        <v>0</v>
      </c>
      <c r="H241" s="38">
        <f>IF(H$77="",H205,H205*$I18/H$77)</f>
        <v>0</v>
      </c>
      <c r="I241" s="38">
        <f>IF(I$77="",I205,I205*$I18/I$77)</f>
        <v>0</v>
      </c>
      <c r="J241" s="38">
        <f>IF(J$77="",J205,J205*$I18/J$77)</f>
        <v>0</v>
      </c>
      <c r="K241" s="17"/>
    </row>
    <row r="242" spans="1:11">
      <c r="A242" s="4" t="s">
        <v>221</v>
      </c>
      <c r="B242" s="38">
        <f>IF(B$77="",B206,B206*$I19/B$77)</f>
        <v>0</v>
      </c>
      <c r="C242" s="38">
        <f>IF(C$77="",C206,C206*$I19/C$77)</f>
        <v>0</v>
      </c>
      <c r="D242" s="38">
        <f>IF(D$77="",D206,D206*$I19/D$77)</f>
        <v>0</v>
      </c>
      <c r="E242" s="38">
        <f>IF(E$77="",E206,E206*$I19/E$77)</f>
        <v>0</v>
      </c>
      <c r="F242" s="38">
        <f>IF(F$77="",F206,F206*$I19/F$77)</f>
        <v>0</v>
      </c>
      <c r="G242" s="38">
        <f>IF(G$77="",G206,G206*$I19/G$77)</f>
        <v>0</v>
      </c>
      <c r="H242" s="38">
        <f>IF(H$77="",H206,H206*$I19/H$77)</f>
        <v>0</v>
      </c>
      <c r="I242" s="38">
        <f>IF(I$77="",I206,I206*$I19/I$77)</f>
        <v>0</v>
      </c>
      <c r="J242" s="38">
        <f>IF(J$77="",J206,J206*$I19/J$77)</f>
        <v>0</v>
      </c>
      <c r="K242" s="17"/>
    </row>
    <row r="243" spans="1:11">
      <c r="A243" s="4" t="s">
        <v>178</v>
      </c>
      <c r="B243" s="38">
        <f>IF(B$77="",B207,B207*$I20/B$77)</f>
        <v>0</v>
      </c>
      <c r="C243" s="38">
        <f>IF(C$77="",C207,C207*$I20/C$77)</f>
        <v>0</v>
      </c>
      <c r="D243" s="38">
        <f>IF(D$77="",D207,D207*$I20/D$77)</f>
        <v>0</v>
      </c>
      <c r="E243" s="38">
        <f>IF(E$77="",E207,E207*$I20/E$77)</f>
        <v>0</v>
      </c>
      <c r="F243" s="38">
        <f>IF(F$77="",F207,F207*$I20/F$77)</f>
        <v>0</v>
      </c>
      <c r="G243" s="38">
        <f>IF(G$77="",G207,G207*$I20/G$77)</f>
        <v>0</v>
      </c>
      <c r="H243" s="38">
        <f>IF(H$77="",H207,H207*$I20/H$77)</f>
        <v>0</v>
      </c>
      <c r="I243" s="38">
        <f>IF(I$77="",I207,I207*$I20/I$77)</f>
        <v>0</v>
      </c>
      <c r="J243" s="38">
        <f>IF(J$77="",J207,J207*$I20/J$77)</f>
        <v>0</v>
      </c>
      <c r="K243" s="17"/>
    </row>
    <row r="244" spans="1:11">
      <c r="A244" s="4" t="s">
        <v>179</v>
      </c>
      <c r="B244" s="38">
        <f>IF(B$77="",B208,B208*$I21/B$77)</f>
        <v>0</v>
      </c>
      <c r="C244" s="38">
        <f>IF(C$77="",C208,C208*$I21/C$77)</f>
        <v>0</v>
      </c>
      <c r="D244" s="38">
        <f>IF(D$77="",D208,D208*$I21/D$77)</f>
        <v>0</v>
      </c>
      <c r="E244" s="38">
        <f>IF(E$77="",E208,E208*$I21/E$77)</f>
        <v>0</v>
      </c>
      <c r="F244" s="38">
        <f>IF(F$77="",F208,F208*$I21/F$77)</f>
        <v>0</v>
      </c>
      <c r="G244" s="38">
        <f>IF(G$77="",G208,G208*$I21/G$77)</f>
        <v>0</v>
      </c>
      <c r="H244" s="38">
        <f>IF(H$77="",H208,H208*$I21/H$77)</f>
        <v>0</v>
      </c>
      <c r="I244" s="38">
        <f>IF(I$77="",I208,I208*$I21/I$77)</f>
        <v>0</v>
      </c>
      <c r="J244" s="38">
        <f>IF(J$77="",J208,J208*$I21/J$77)</f>
        <v>0</v>
      </c>
      <c r="K244" s="17"/>
    </row>
    <row r="245" spans="1:11">
      <c r="A245" s="4" t="s">
        <v>195</v>
      </c>
      <c r="B245" s="38">
        <f>IF(B$77="",B209,B209*$I22/B$77)</f>
        <v>0</v>
      </c>
      <c r="C245" s="38">
        <f>IF(C$77="",C209,C209*$I22/C$77)</f>
        <v>0</v>
      </c>
      <c r="D245" s="38">
        <f>IF(D$77="",D209,D209*$I22/D$77)</f>
        <v>0</v>
      </c>
      <c r="E245" s="38">
        <f>IF(E$77="",E209,E209*$I22/E$77)</f>
        <v>0</v>
      </c>
      <c r="F245" s="38">
        <f>IF(F$77="",F209,F209*$I22/F$77)</f>
        <v>0</v>
      </c>
      <c r="G245" s="38">
        <f>IF(G$77="",G209,G209*$I22/G$77)</f>
        <v>0</v>
      </c>
      <c r="H245" s="38">
        <f>IF(H$77="",H209,H209*$I22/H$77)</f>
        <v>0</v>
      </c>
      <c r="I245" s="38">
        <f>IF(I$77="",I209,I209*$I22/I$77)</f>
        <v>0</v>
      </c>
      <c r="J245" s="38">
        <f>IF(J$77="",J209,J209*$I22/J$77)</f>
        <v>0</v>
      </c>
      <c r="K245" s="17"/>
    </row>
    <row r="246" spans="1:11">
      <c r="A246" s="4" t="s">
        <v>180</v>
      </c>
      <c r="B246" s="38">
        <f>IF(B$77="",B210,B210*$I23/B$77)</f>
        <v>0</v>
      </c>
      <c r="C246" s="38">
        <f>IF(C$77="",C210,C210*$I23/C$77)</f>
        <v>0</v>
      </c>
      <c r="D246" s="38">
        <f>IF(D$77="",D210,D210*$I23/D$77)</f>
        <v>0</v>
      </c>
      <c r="E246" s="38">
        <f>IF(E$77="",E210,E210*$I23/E$77)</f>
        <v>0</v>
      </c>
      <c r="F246" s="38">
        <f>IF(F$77="",F210,F210*$I23/F$77)</f>
        <v>0</v>
      </c>
      <c r="G246" s="38">
        <f>IF(G$77="",G210,G210*$I23/G$77)</f>
        <v>0</v>
      </c>
      <c r="H246" s="38">
        <f>IF(H$77="",H210,H210*$I23/H$77)</f>
        <v>0</v>
      </c>
      <c r="I246" s="38">
        <f>IF(I$77="",I210,I210*$I23/I$77)</f>
        <v>0</v>
      </c>
      <c r="J246" s="38">
        <f>IF(J$77="",J210,J210*$I23/J$77)</f>
        <v>0</v>
      </c>
      <c r="K246" s="17"/>
    </row>
    <row r="247" spans="1:11">
      <c r="A247" s="4" t="s">
        <v>181</v>
      </c>
      <c r="B247" s="38">
        <f>IF(B$77="",B211,B211*$I24/B$77)</f>
        <v>0</v>
      </c>
      <c r="C247" s="38">
        <f>IF(C$77="",C211,C211*$I24/C$77)</f>
        <v>0</v>
      </c>
      <c r="D247" s="38">
        <f>IF(D$77="",D211,D211*$I24/D$77)</f>
        <v>0</v>
      </c>
      <c r="E247" s="38">
        <f>IF(E$77="",E211,E211*$I24/E$77)</f>
        <v>0</v>
      </c>
      <c r="F247" s="38">
        <f>IF(F$77="",F211,F211*$I24/F$77)</f>
        <v>0</v>
      </c>
      <c r="G247" s="38">
        <f>IF(G$77="",G211,G211*$I24/G$77)</f>
        <v>0</v>
      </c>
      <c r="H247" s="38">
        <f>IF(H$77="",H211,H211*$I24/H$77)</f>
        <v>0</v>
      </c>
      <c r="I247" s="38">
        <f>IF(I$77="",I211,I211*$I24/I$77)</f>
        <v>0</v>
      </c>
      <c r="J247" s="38">
        <f>IF(J$77="",J211,J211*$I24/J$77)</f>
        <v>0</v>
      </c>
      <c r="K247" s="17"/>
    </row>
    <row r="248" spans="1:11">
      <c r="A248" s="4" t="s">
        <v>182</v>
      </c>
      <c r="B248" s="38">
        <f>IF(B$77="",B212,B212*$I25/B$77)</f>
        <v>0</v>
      </c>
      <c r="C248" s="38">
        <f>IF(C$77="",C212,C212*$I25/C$77)</f>
        <v>0</v>
      </c>
      <c r="D248" s="38">
        <f>IF(D$77="",D212,D212*$I25/D$77)</f>
        <v>0</v>
      </c>
      <c r="E248" s="38">
        <f>IF(E$77="",E212,E212*$I25/E$77)</f>
        <v>0</v>
      </c>
      <c r="F248" s="38">
        <f>IF(F$77="",F212,F212*$I25/F$77)</f>
        <v>0</v>
      </c>
      <c r="G248" s="38">
        <f>IF(G$77="",G212,G212*$I25/G$77)</f>
        <v>0</v>
      </c>
      <c r="H248" s="38">
        <f>IF(H$77="",H212,H212*$I25/H$77)</f>
        <v>0</v>
      </c>
      <c r="I248" s="38">
        <f>IF(I$77="",I212,I212*$I25/I$77)</f>
        <v>0</v>
      </c>
      <c r="J248" s="38">
        <f>IF(J$77="",J212,J212*$I25/J$77)</f>
        <v>0</v>
      </c>
      <c r="K248" s="17"/>
    </row>
    <row r="249" spans="1:11">
      <c r="A249" s="4" t="s">
        <v>183</v>
      </c>
      <c r="B249" s="38">
        <f>IF(B$77="",B213,B213*$I26/B$77)</f>
        <v>0</v>
      </c>
      <c r="C249" s="38">
        <f>IF(C$77="",C213,C213*$I26/C$77)</f>
        <v>0</v>
      </c>
      <c r="D249" s="38">
        <f>IF(D$77="",D213,D213*$I26/D$77)</f>
        <v>0</v>
      </c>
      <c r="E249" s="38">
        <f>IF(E$77="",E213,E213*$I26/E$77)</f>
        <v>0</v>
      </c>
      <c r="F249" s="38">
        <f>IF(F$77="",F213,F213*$I26/F$77)</f>
        <v>0</v>
      </c>
      <c r="G249" s="38">
        <f>IF(G$77="",G213,G213*$I26/G$77)</f>
        <v>0</v>
      </c>
      <c r="H249" s="38">
        <f>IF(H$77="",H213,H213*$I26/H$77)</f>
        <v>0</v>
      </c>
      <c r="I249" s="38">
        <f>IF(I$77="",I213,I213*$I26/I$77)</f>
        <v>0</v>
      </c>
      <c r="J249" s="38">
        <f>IF(J$77="",J213,J213*$I26/J$77)</f>
        <v>0</v>
      </c>
      <c r="K249" s="17"/>
    </row>
    <row r="250" spans="1:11">
      <c r="A250" s="4" t="s">
        <v>196</v>
      </c>
      <c r="B250" s="38">
        <f>IF(B$77="",B214,B214*$I27/B$77)</f>
        <v>0</v>
      </c>
      <c r="C250" s="38">
        <f>IF(C$77="",C214,C214*$I27/C$77)</f>
        <v>0</v>
      </c>
      <c r="D250" s="38">
        <f>IF(D$77="",D214,D214*$I27/D$77)</f>
        <v>0</v>
      </c>
      <c r="E250" s="38">
        <f>IF(E$77="",E214,E214*$I27/E$77)</f>
        <v>0</v>
      </c>
      <c r="F250" s="38">
        <f>IF(F$77="",F214,F214*$I27/F$77)</f>
        <v>0</v>
      </c>
      <c r="G250" s="38">
        <f>IF(G$77="",G214,G214*$I27/G$77)</f>
        <v>0</v>
      </c>
      <c r="H250" s="38">
        <f>IF(H$77="",H214,H214*$I27/H$77)</f>
        <v>0</v>
      </c>
      <c r="I250" s="38">
        <f>IF(I$77="",I214,I214*$I27/I$77)</f>
        <v>0</v>
      </c>
      <c r="J250" s="38">
        <f>IF(J$77="",J214,J214*$I27/J$77)</f>
        <v>0</v>
      </c>
      <c r="K250" s="17"/>
    </row>
    <row r="251" spans="1:11">
      <c r="A251" s="4" t="s">
        <v>243</v>
      </c>
      <c r="B251" s="38">
        <f>IF(B$77="",B215,B215*$I28/B$77)</f>
        <v>0</v>
      </c>
      <c r="C251" s="38">
        <f>IF(C$77="",C215,C215*$I28/C$77)</f>
        <v>0</v>
      </c>
      <c r="D251" s="38">
        <f>IF(D$77="",D215,D215*$I28/D$77)</f>
        <v>0</v>
      </c>
      <c r="E251" s="38">
        <f>IF(E$77="",E215,E215*$I28/E$77)</f>
        <v>0</v>
      </c>
      <c r="F251" s="38">
        <f>IF(F$77="",F215,F215*$I28/F$77)</f>
        <v>0</v>
      </c>
      <c r="G251" s="38">
        <f>IF(G$77="",G215,G215*$I28/G$77)</f>
        <v>0</v>
      </c>
      <c r="H251" s="38">
        <f>IF(H$77="",H215,H215*$I28/H$77)</f>
        <v>0</v>
      </c>
      <c r="I251" s="38">
        <f>IF(I$77="",I215,I215*$I28/I$77)</f>
        <v>0</v>
      </c>
      <c r="J251" s="38">
        <f>IF(J$77="",J215,J215*$I28/J$77)</f>
        <v>0</v>
      </c>
      <c r="K251" s="17"/>
    </row>
    <row r="252" spans="1:11">
      <c r="A252" s="4" t="s">
        <v>247</v>
      </c>
      <c r="B252" s="38">
        <f>IF(B$77="",B216,B216*$I29/B$77)</f>
        <v>0</v>
      </c>
      <c r="C252" s="38">
        <f>IF(C$77="",C216,C216*$I29/C$77)</f>
        <v>0</v>
      </c>
      <c r="D252" s="38">
        <f>IF(D$77="",D216,D216*$I29/D$77)</f>
        <v>0</v>
      </c>
      <c r="E252" s="38">
        <f>IF(E$77="",E216,E216*$I29/E$77)</f>
        <v>0</v>
      </c>
      <c r="F252" s="38">
        <f>IF(F$77="",F216,F216*$I29/F$77)</f>
        <v>0</v>
      </c>
      <c r="G252" s="38">
        <f>IF(G$77="",G216,G216*$I29/G$77)</f>
        <v>0</v>
      </c>
      <c r="H252" s="38">
        <f>IF(H$77="",H216,H216*$I29/H$77)</f>
        <v>0</v>
      </c>
      <c r="I252" s="38">
        <f>IF(I$77="",I216,I216*$I29/I$77)</f>
        <v>0</v>
      </c>
      <c r="J252" s="38">
        <f>IF(J$77="",J216,J216*$I29/J$77)</f>
        <v>0</v>
      </c>
      <c r="K252" s="17"/>
    </row>
    <row r="253" spans="1:11">
      <c r="A253" s="4" t="s">
        <v>251</v>
      </c>
      <c r="B253" s="38">
        <f>IF(B$77="",B217,B217*$I30/B$77)</f>
        <v>0</v>
      </c>
      <c r="C253" s="38">
        <f>IF(C$77="",C217,C217*$I30/C$77)</f>
        <v>0</v>
      </c>
      <c r="D253" s="38">
        <f>IF(D$77="",D217,D217*$I30/D$77)</f>
        <v>0</v>
      </c>
      <c r="E253" s="38">
        <f>IF(E$77="",E217,E217*$I30/E$77)</f>
        <v>0</v>
      </c>
      <c r="F253" s="38">
        <f>IF(F$77="",F217,F217*$I30/F$77)</f>
        <v>0</v>
      </c>
      <c r="G253" s="38">
        <f>IF(G$77="",G217,G217*$I30/G$77)</f>
        <v>0</v>
      </c>
      <c r="H253" s="38">
        <f>IF(H$77="",H217,H217*$I30/H$77)</f>
        <v>0</v>
      </c>
      <c r="I253" s="38">
        <f>IF(I$77="",I217,I217*$I30/I$77)</f>
        <v>0</v>
      </c>
      <c r="J253" s="38">
        <f>IF(J$77="",J217,J217*$I30/J$77)</f>
        <v>0</v>
      </c>
      <c r="K253" s="17"/>
    </row>
    <row r="254" spans="1:11">
      <c r="A254" s="4" t="s">
        <v>255</v>
      </c>
      <c r="B254" s="38">
        <f>IF(B$77="",B218,B218*$I31/B$77)</f>
        <v>0</v>
      </c>
      <c r="C254" s="38">
        <f>IF(C$77="",C218,C218*$I31/C$77)</f>
        <v>0</v>
      </c>
      <c r="D254" s="38">
        <f>IF(D$77="",D218,D218*$I31/D$77)</f>
        <v>0</v>
      </c>
      <c r="E254" s="38">
        <f>IF(E$77="",E218,E218*$I31/E$77)</f>
        <v>0</v>
      </c>
      <c r="F254" s="38">
        <f>IF(F$77="",F218,F218*$I31/F$77)</f>
        <v>0</v>
      </c>
      <c r="G254" s="38">
        <f>IF(G$77="",G218,G218*$I31/G$77)</f>
        <v>0</v>
      </c>
      <c r="H254" s="38">
        <f>IF(H$77="",H218,H218*$I31/H$77)</f>
        <v>0</v>
      </c>
      <c r="I254" s="38">
        <f>IF(I$77="",I218,I218*$I31/I$77)</f>
        <v>0</v>
      </c>
      <c r="J254" s="38">
        <f>IF(J$77="",J218,J218*$I31/J$77)</f>
        <v>0</v>
      </c>
      <c r="K254" s="17"/>
    </row>
    <row r="255" spans="1:11">
      <c r="A255" s="4" t="s">
        <v>259</v>
      </c>
      <c r="B255" s="38">
        <f>IF(B$77="",B219,B219*$I32/B$77)</f>
        <v>0</v>
      </c>
      <c r="C255" s="38">
        <f>IF(C$77="",C219,C219*$I32/C$77)</f>
        <v>0</v>
      </c>
      <c r="D255" s="38">
        <f>IF(D$77="",D219,D219*$I32/D$77)</f>
        <v>0</v>
      </c>
      <c r="E255" s="38">
        <f>IF(E$77="",E219,E219*$I32/E$77)</f>
        <v>0</v>
      </c>
      <c r="F255" s="38">
        <f>IF(F$77="",F219,F219*$I32/F$77)</f>
        <v>0</v>
      </c>
      <c r="G255" s="38">
        <f>IF(G$77="",G219,G219*$I32/G$77)</f>
        <v>0</v>
      </c>
      <c r="H255" s="38">
        <f>IF(H$77="",H219,H219*$I32/H$77)</f>
        <v>0</v>
      </c>
      <c r="I255" s="38">
        <f>IF(I$77="",I219,I219*$I32/I$77)</f>
        <v>0</v>
      </c>
      <c r="J255" s="38">
        <f>IF(J$77="",J219,J219*$I32/J$77)</f>
        <v>0</v>
      </c>
      <c r="K255" s="17"/>
    </row>
    <row r="256" spans="1:11">
      <c r="A256" s="4" t="s">
        <v>184</v>
      </c>
      <c r="B256" s="38">
        <f>IF(B$77="",B220,B220*$I33/B$77)</f>
        <v>0</v>
      </c>
      <c r="C256" s="38">
        <f>IF(C$77="",C220,C220*$I33/C$77)</f>
        <v>0</v>
      </c>
      <c r="D256" s="38">
        <f>IF(D$77="",D220,D220*$I33/D$77)</f>
        <v>0</v>
      </c>
      <c r="E256" s="38">
        <f>IF(E$77="",E220,E220*$I33/E$77)</f>
        <v>0</v>
      </c>
      <c r="F256" s="38">
        <f>IF(F$77="",F220,F220*$I33/F$77)</f>
        <v>0</v>
      </c>
      <c r="G256" s="38">
        <f>IF(G$77="",G220,G220*$I33/G$77)</f>
        <v>0</v>
      </c>
      <c r="H256" s="38">
        <f>IF(H$77="",H220,H220*$I33/H$77)</f>
        <v>0</v>
      </c>
      <c r="I256" s="38">
        <f>IF(I$77="",I220,I220*$I33/I$77)</f>
        <v>0</v>
      </c>
      <c r="J256" s="38">
        <f>IF(J$77="",J220,J220*$I33/J$77)</f>
        <v>0</v>
      </c>
      <c r="K256" s="17"/>
    </row>
    <row r="257" spans="1:11">
      <c r="A257" s="4" t="s">
        <v>185</v>
      </c>
      <c r="B257" s="38">
        <f>IF(B$77="",B221,B221*$I34/B$77)</f>
        <v>0</v>
      </c>
      <c r="C257" s="38">
        <f>IF(C$77="",C221,C221*$I34/C$77)</f>
        <v>0</v>
      </c>
      <c r="D257" s="38">
        <f>IF(D$77="",D221,D221*$I34/D$77)</f>
        <v>0</v>
      </c>
      <c r="E257" s="38">
        <f>IF(E$77="",E221,E221*$I34/E$77)</f>
        <v>0</v>
      </c>
      <c r="F257" s="38">
        <f>IF(F$77="",F221,F221*$I34/F$77)</f>
        <v>0</v>
      </c>
      <c r="G257" s="38">
        <f>IF(G$77="",G221,G221*$I34/G$77)</f>
        <v>0</v>
      </c>
      <c r="H257" s="38">
        <f>IF(H$77="",H221,H221*$I34/H$77)</f>
        <v>0</v>
      </c>
      <c r="I257" s="38">
        <f>IF(I$77="",I221,I221*$I34/I$77)</f>
        <v>0</v>
      </c>
      <c r="J257" s="38">
        <f>IF(J$77="",J221,J221*$I34/J$77)</f>
        <v>0</v>
      </c>
      <c r="K257" s="17"/>
    </row>
    <row r="258" spans="1:11">
      <c r="A258" s="4" t="s">
        <v>186</v>
      </c>
      <c r="B258" s="38">
        <f>IF(B$77="",B222,B222*$I35/B$77)</f>
        <v>0</v>
      </c>
      <c r="C258" s="38">
        <f>IF(C$77="",C222,C222*$I35/C$77)</f>
        <v>0</v>
      </c>
      <c r="D258" s="38">
        <f>IF(D$77="",D222,D222*$I35/D$77)</f>
        <v>0</v>
      </c>
      <c r="E258" s="38">
        <f>IF(E$77="",E222,E222*$I35/E$77)</f>
        <v>0</v>
      </c>
      <c r="F258" s="38">
        <f>IF(F$77="",F222,F222*$I35/F$77)</f>
        <v>0</v>
      </c>
      <c r="G258" s="38">
        <f>IF(G$77="",G222,G222*$I35/G$77)</f>
        <v>0</v>
      </c>
      <c r="H258" s="38">
        <f>IF(H$77="",H222,H222*$I35/H$77)</f>
        <v>0</v>
      </c>
      <c r="I258" s="38">
        <f>IF(I$77="",I222,I222*$I35/I$77)</f>
        <v>0</v>
      </c>
      <c r="J258" s="38">
        <f>IF(J$77="",J222,J222*$I35/J$77)</f>
        <v>0</v>
      </c>
      <c r="K258" s="17"/>
    </row>
    <row r="259" spans="1:11">
      <c r="A259" s="4" t="s">
        <v>187</v>
      </c>
      <c r="B259" s="38">
        <f>IF(B$77="",B223,B223*$I36/B$77)</f>
        <v>0</v>
      </c>
      <c r="C259" s="38">
        <f>IF(C$77="",C223,C223*$I36/C$77)</f>
        <v>0</v>
      </c>
      <c r="D259" s="38">
        <f>IF(D$77="",D223,D223*$I36/D$77)</f>
        <v>0</v>
      </c>
      <c r="E259" s="38">
        <f>IF(E$77="",E223,E223*$I36/E$77)</f>
        <v>0</v>
      </c>
      <c r="F259" s="38">
        <f>IF(F$77="",F223,F223*$I36/F$77)</f>
        <v>0</v>
      </c>
      <c r="G259" s="38">
        <f>IF(G$77="",G223,G223*$I36/G$77)</f>
        <v>0</v>
      </c>
      <c r="H259" s="38">
        <f>IF(H$77="",H223,H223*$I36/H$77)</f>
        <v>0</v>
      </c>
      <c r="I259" s="38">
        <f>IF(I$77="",I223,I223*$I36/I$77)</f>
        <v>0</v>
      </c>
      <c r="J259" s="38">
        <f>IF(J$77="",J223,J223*$I36/J$77)</f>
        <v>0</v>
      </c>
      <c r="K259" s="17"/>
    </row>
    <row r="260" spans="1:11">
      <c r="A260" s="4" t="s">
        <v>188</v>
      </c>
      <c r="B260" s="38">
        <f>IF(B$77="",B224,B224*$I37/B$77)</f>
        <v>0</v>
      </c>
      <c r="C260" s="38">
        <f>IF(C$77="",C224,C224*$I37/C$77)</f>
        <v>0</v>
      </c>
      <c r="D260" s="38">
        <f>IF(D$77="",D224,D224*$I37/D$77)</f>
        <v>0</v>
      </c>
      <c r="E260" s="38">
        <f>IF(E$77="",E224,E224*$I37/E$77)</f>
        <v>0</v>
      </c>
      <c r="F260" s="38">
        <f>IF(F$77="",F224,F224*$I37/F$77)</f>
        <v>0</v>
      </c>
      <c r="G260" s="38">
        <f>IF(G$77="",G224,G224*$I37/G$77)</f>
        <v>0</v>
      </c>
      <c r="H260" s="38">
        <f>IF(H$77="",H224,H224*$I37/H$77)</f>
        <v>0</v>
      </c>
      <c r="I260" s="38">
        <f>IF(I$77="",I224,I224*$I37/I$77)</f>
        <v>0</v>
      </c>
      <c r="J260" s="38">
        <f>IF(J$77="",J224,J224*$I37/J$77)</f>
        <v>0</v>
      </c>
      <c r="K260" s="17"/>
    </row>
    <row r="261" spans="1:11">
      <c r="A261" s="4" t="s">
        <v>189</v>
      </c>
      <c r="B261" s="38">
        <f>IF(B$77="",B225,B225*$I38/B$77)</f>
        <v>0</v>
      </c>
      <c r="C261" s="38">
        <f>IF(C$77="",C225,C225*$I38/C$77)</f>
        <v>0</v>
      </c>
      <c r="D261" s="38">
        <f>IF(D$77="",D225,D225*$I38/D$77)</f>
        <v>0</v>
      </c>
      <c r="E261" s="38">
        <f>IF(E$77="",E225,E225*$I38/E$77)</f>
        <v>0</v>
      </c>
      <c r="F261" s="38">
        <f>IF(F$77="",F225,F225*$I38/F$77)</f>
        <v>0</v>
      </c>
      <c r="G261" s="38">
        <f>IF(G$77="",G225,G225*$I38/G$77)</f>
        <v>0</v>
      </c>
      <c r="H261" s="38">
        <f>IF(H$77="",H225,H225*$I38/H$77)</f>
        <v>0</v>
      </c>
      <c r="I261" s="38">
        <f>IF(I$77="",I225,I225*$I38/I$77)</f>
        <v>0</v>
      </c>
      <c r="J261" s="38">
        <f>IF(J$77="",J225,J225*$I38/J$77)</f>
        <v>0</v>
      </c>
      <c r="K261" s="17"/>
    </row>
    <row r="262" spans="1:11">
      <c r="A262" s="4" t="s">
        <v>197</v>
      </c>
      <c r="B262" s="38">
        <f>IF(B$77="",B226,B226*$I39/B$77)</f>
        <v>0</v>
      </c>
      <c r="C262" s="38">
        <f>IF(C$77="",C226,C226*$I39/C$77)</f>
        <v>0</v>
      </c>
      <c r="D262" s="38">
        <f>IF(D$77="",D226,D226*$I39/D$77)</f>
        <v>0</v>
      </c>
      <c r="E262" s="38">
        <f>IF(E$77="",E226,E226*$I39/E$77)</f>
        <v>0</v>
      </c>
      <c r="F262" s="38">
        <f>IF(F$77="",F226,F226*$I39/F$77)</f>
        <v>0</v>
      </c>
      <c r="G262" s="38">
        <f>IF(G$77="",G226,G226*$I39/G$77)</f>
        <v>0</v>
      </c>
      <c r="H262" s="38">
        <f>IF(H$77="",H226,H226*$I39/H$77)</f>
        <v>0</v>
      </c>
      <c r="I262" s="38">
        <f>IF(I$77="",I226,I226*$I39/I$77)</f>
        <v>0</v>
      </c>
      <c r="J262" s="38">
        <f>IF(J$77="",J226,J226*$I39/J$77)</f>
        <v>0</v>
      </c>
      <c r="K262" s="17"/>
    </row>
    <row r="263" spans="1:11">
      <c r="A263" s="4" t="s">
        <v>198</v>
      </c>
      <c r="B263" s="38">
        <f>IF(B$77="",B227,B227*$I40/B$77)</f>
        <v>0</v>
      </c>
      <c r="C263" s="38">
        <f>IF(C$77="",C227,C227*$I40/C$77)</f>
        <v>0</v>
      </c>
      <c r="D263" s="38">
        <f>IF(D$77="",D227,D227*$I40/D$77)</f>
        <v>0</v>
      </c>
      <c r="E263" s="38">
        <f>IF(E$77="",E227,E227*$I40/E$77)</f>
        <v>0</v>
      </c>
      <c r="F263" s="38">
        <f>IF(F$77="",F227,F227*$I40/F$77)</f>
        <v>0</v>
      </c>
      <c r="G263" s="38">
        <f>IF(G$77="",G227,G227*$I40/G$77)</f>
        <v>0</v>
      </c>
      <c r="H263" s="38">
        <f>IF(H$77="",H227,H227*$I40/H$77)</f>
        <v>0</v>
      </c>
      <c r="I263" s="38">
        <f>IF(I$77="",I227,I227*$I40/I$77)</f>
        <v>0</v>
      </c>
      <c r="J263" s="38">
        <f>IF(J$77="",J227,J227*$I40/J$77)</f>
        <v>0</v>
      </c>
      <c r="K263" s="17"/>
    </row>
  </sheetData>
  <sheetProtection sheet="1" objects="1" scenarios="1"/>
  <hyperlinks>
    <hyperlink ref="A7" location="'LAFs'!B13" display="x1 = Network level for each tariff (to get loss factors applicable to capacity) (in Loss adjustment factors to transmission)"/>
    <hyperlink ref="A8" location="'Input'!B147" display="x2 = 1032. Loss adjustment factors to transmission"/>
    <hyperlink ref="A56" location="'LAFs'!B44" display="x1 = 2002. Mapping of DRM network levels to core network levels"/>
    <hyperlink ref="A57" location="'Input'!B147" display="x2 = 1032. Loss adjustment factors to transmission"/>
    <hyperlink ref="A72" location="'LAFs'!B60" display="x1 = 2003. Loss adjustment factor to transmission for each DRM network level"/>
    <hyperlink ref="A115" location="'Input'!B79" display="x1 = 1018. Proportion of relevant load going through 132kV/HV direct transformation"/>
    <hyperlink ref="A123" location="'Input'!B79" display="x1 = 1018. Proportion of relevant load going through 132kV/HV direct transformation"/>
    <hyperlink ref="A131" location="'Input'!B79" display="x1 = 1018. Proportion of relevant load going through 132kV/HV direct transformation"/>
    <hyperlink ref="A139" location="'Input'!B79" display="x1 = 1018. Proportion of relevant load going through 132kV/HV direct transformation"/>
    <hyperlink ref="A140" location="'LAFs'!B118" display="x2 = 2006. Proportion going through 132kV/EHV"/>
    <hyperlink ref="A141" location="'LAFs'!B126" display="x3 = 2007. Proportion going through EHV"/>
    <hyperlink ref="A142" location="'LAFs'!B134" display="x4 = 2008. Proportion going through EHV/HV"/>
    <hyperlink ref="A160" location="'LAFs'!B84" display="x1 = 2005. Network use factors"/>
    <hyperlink ref="A161" location="'LAFs'!B147" display="x2 = 2009. Rerouteing matrix for all network levels"/>
    <hyperlink ref="A197" location="'LAFs'!B164" display="x3 = 2010. Network use factors: interim step in calculations before adjustments"/>
    <hyperlink ref="A231" location="'LAFs'!B76" display="x1 = 2004. Loss adjustment factor to transmission for each network level"/>
    <hyperlink ref="A232" location="'LAFs'!B200" display="x2 = 2011. Network use factors for all tariffs"/>
    <hyperlink ref="A233" location="'LAFs'!I13" display="x3 = 2001. Loss adjustment factor to transmission (in Loss adjustment factors to transmission)"/>
  </hyperlinks>
  <pageMargins left="0.7" right="0.7" top="0.75" bottom="0.75" header="0.3" footer="0.3"/>
  <pageSetup paperSize="9" fitToHeight="0" orientation="portrait"/>
  <headerFooter>
    <oddHeader>&amp;L&amp;A&amp;C&amp;R&amp;P of &amp;N</oddHeader>
    <oddFooter>&amp;F</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J137"/>
  <sheetViews>
    <sheetView showGridLines="0" workbookViewId="0">
      <pane ySplit="1" topLeftCell="A2" activePane="bottomLeft" state="frozen"/>
      <selection pane="bottomLeft"/>
    </sheetView>
  </sheetViews>
  <sheetFormatPr defaultRowHeight="15"/>
  <cols>
    <col min="1" max="1" width="50.7109375" customWidth="1"/>
    <col min="2" max="251" width="24.7109375" customWidth="1"/>
  </cols>
  <sheetData>
    <row r="1" spans="1:3" ht="21" customHeight="1">
      <c r="A1" s="1">
        <f>"Network model for "&amp;'Input'!B7&amp;" in "&amp;'Input'!C7&amp;" ("&amp;'Input'!D7&amp;")"</f>
        <v>0</v>
      </c>
    </row>
    <row r="2" spans="1:3">
      <c r="A2" s="2" t="s">
        <v>402</v>
      </c>
    </row>
    <row r="4" spans="1:3" ht="21" customHeight="1">
      <c r="A4" s="1" t="s">
        <v>403</v>
      </c>
    </row>
    <row r="5" spans="1:3">
      <c r="A5" s="2" t="s">
        <v>353</v>
      </c>
    </row>
    <row r="6" spans="1:3">
      <c r="A6" s="33" t="s">
        <v>404</v>
      </c>
    </row>
    <row r="7" spans="1:3">
      <c r="A7" s="33" t="s">
        <v>405</v>
      </c>
    </row>
    <row r="8" spans="1:3">
      <c r="A8" s="33" t="s">
        <v>406</v>
      </c>
    </row>
    <row r="9" spans="1:3">
      <c r="A9" s="2" t="s">
        <v>407</v>
      </c>
    </row>
    <row r="11" spans="1:3">
      <c r="B11" s="15" t="s">
        <v>408</v>
      </c>
    </row>
    <row r="12" spans="1:3">
      <c r="A12" s="4" t="s">
        <v>408</v>
      </c>
      <c r="B12" s="40">
        <f>PMT('Input'!B58,'Input'!C58,-1)*IF(OR('Input'!F58&gt;366,'Input'!F58&lt;365),'Input'!F58/365.25,1)</f>
        <v>0</v>
      </c>
      <c r="C12" s="17"/>
    </row>
    <row r="14" spans="1:3" ht="21" customHeight="1">
      <c r="A14" s="1" t="s">
        <v>409</v>
      </c>
    </row>
    <row r="15" spans="1:3">
      <c r="A15" s="2" t="s">
        <v>353</v>
      </c>
    </row>
    <row r="16" spans="1:3">
      <c r="A16" s="33" t="s">
        <v>410</v>
      </c>
    </row>
    <row r="17" spans="1:10">
      <c r="A17" s="2" t="s">
        <v>370</v>
      </c>
    </row>
    <row r="18" spans="1:10">
      <c r="A18" s="2" t="s">
        <v>371</v>
      </c>
    </row>
    <row r="20" spans="1:10">
      <c r="B20" s="15" t="s">
        <v>142</v>
      </c>
      <c r="C20" s="15" t="s">
        <v>143</v>
      </c>
      <c r="D20" s="15" t="s">
        <v>144</v>
      </c>
      <c r="E20" s="15" t="s">
        <v>145</v>
      </c>
      <c r="F20" s="15" t="s">
        <v>146</v>
      </c>
      <c r="G20" s="15" t="s">
        <v>147</v>
      </c>
      <c r="H20" s="15" t="s">
        <v>148</v>
      </c>
      <c r="I20" s="15" t="s">
        <v>149</v>
      </c>
    </row>
    <row r="21" spans="1:10">
      <c r="A21" s="4" t="s">
        <v>411</v>
      </c>
      <c r="B21" s="28">
        <v>1</v>
      </c>
      <c r="C21" s="39">
        <f>'Input'!$B148</f>
        <v>0</v>
      </c>
      <c r="D21" s="39">
        <f>'Input'!$C148</f>
        <v>0</v>
      </c>
      <c r="E21" s="39">
        <f>'Input'!$D148</f>
        <v>0</v>
      </c>
      <c r="F21" s="39">
        <f>'Input'!$E148</f>
        <v>0</v>
      </c>
      <c r="G21" s="39">
        <f>'Input'!$F148</f>
        <v>0</v>
      </c>
      <c r="H21" s="39">
        <f>'Input'!$G148</f>
        <v>0</v>
      </c>
      <c r="I21" s="39">
        <f>'Input'!$H148</f>
        <v>0</v>
      </c>
      <c r="J21" s="17"/>
    </row>
    <row r="23" spans="1:10" ht="21" customHeight="1">
      <c r="A23" s="1" t="s">
        <v>412</v>
      </c>
    </row>
    <row r="24" spans="1:10">
      <c r="A24" s="2" t="s">
        <v>353</v>
      </c>
    </row>
    <row r="25" spans="1:10">
      <c r="A25" s="33" t="s">
        <v>413</v>
      </c>
    </row>
    <row r="26" spans="1:10">
      <c r="A26" s="33" t="s">
        <v>414</v>
      </c>
    </row>
    <row r="27" spans="1:10">
      <c r="A27" s="34" t="s">
        <v>356</v>
      </c>
      <c r="B27" s="34" t="s">
        <v>415</v>
      </c>
      <c r="C27" s="34" t="s">
        <v>416</v>
      </c>
    </row>
    <row r="28" spans="1:10">
      <c r="A28" s="34" t="s">
        <v>359</v>
      </c>
      <c r="B28" s="34" t="s">
        <v>417</v>
      </c>
      <c r="C28" s="34" t="s">
        <v>418</v>
      </c>
    </row>
    <row r="30" spans="1:10">
      <c r="B30" s="15" t="s">
        <v>419</v>
      </c>
      <c r="C30" s="15" t="s">
        <v>420</v>
      </c>
    </row>
    <row r="31" spans="1:10">
      <c r="A31" s="4" t="s">
        <v>142</v>
      </c>
      <c r="B31" s="38">
        <f>$B$21</f>
        <v>0</v>
      </c>
      <c r="C31" s="10"/>
      <c r="D31" s="17"/>
    </row>
    <row r="32" spans="1:10">
      <c r="A32" s="4" t="s">
        <v>143</v>
      </c>
      <c r="B32" s="38">
        <f>$C$21</f>
        <v>0</v>
      </c>
      <c r="C32" s="38">
        <f>B31</f>
        <v>0</v>
      </c>
      <c r="D32" s="17"/>
    </row>
    <row r="33" spans="1:5">
      <c r="A33" s="4" t="s">
        <v>144</v>
      </c>
      <c r="B33" s="38">
        <f>$D$21</f>
        <v>0</v>
      </c>
      <c r="C33" s="38">
        <f>B32</f>
        <v>0</v>
      </c>
      <c r="D33" s="17"/>
    </row>
    <row r="34" spans="1:5">
      <c r="A34" s="4" t="s">
        <v>145</v>
      </c>
      <c r="B34" s="38">
        <f>$E$21</f>
        <v>0</v>
      </c>
      <c r="C34" s="38">
        <f>B33</f>
        <v>0</v>
      </c>
      <c r="D34" s="17"/>
    </row>
    <row r="35" spans="1:5">
      <c r="A35" s="4" t="s">
        <v>146</v>
      </c>
      <c r="B35" s="38">
        <f>$F$21</f>
        <v>0</v>
      </c>
      <c r="C35" s="38">
        <f>B34</f>
        <v>0</v>
      </c>
      <c r="D35" s="17"/>
    </row>
    <row r="36" spans="1:5">
      <c r="A36" s="4" t="s">
        <v>147</v>
      </c>
      <c r="B36" s="38">
        <f>$G$21</f>
        <v>0</v>
      </c>
      <c r="C36" s="38">
        <f>B35</f>
        <v>0</v>
      </c>
      <c r="D36" s="17"/>
    </row>
    <row r="37" spans="1:5">
      <c r="A37" s="4" t="s">
        <v>148</v>
      </c>
      <c r="B37" s="38">
        <f>$H$21</f>
        <v>0</v>
      </c>
      <c r="C37" s="38">
        <f>B36</f>
        <v>0</v>
      </c>
      <c r="D37" s="17"/>
    </row>
    <row r="38" spans="1:5">
      <c r="A38" s="4" t="s">
        <v>149</v>
      </c>
      <c r="B38" s="38">
        <f>$I$21</f>
        <v>0</v>
      </c>
      <c r="C38" s="38">
        <f>B37</f>
        <v>0</v>
      </c>
      <c r="D38" s="17"/>
    </row>
    <row r="40" spans="1:5" ht="21" customHeight="1">
      <c r="A40" s="1" t="s">
        <v>421</v>
      </c>
    </row>
    <row r="41" spans="1:5">
      <c r="A41" s="2" t="s">
        <v>353</v>
      </c>
    </row>
    <row r="42" spans="1:5">
      <c r="A42" s="33" t="s">
        <v>422</v>
      </c>
    </row>
    <row r="43" spans="1:5">
      <c r="A43" s="33" t="s">
        <v>423</v>
      </c>
    </row>
    <row r="44" spans="1:5">
      <c r="A44" s="34" t="s">
        <v>356</v>
      </c>
      <c r="B44" s="34" t="s">
        <v>424</v>
      </c>
      <c r="C44" s="34" t="s">
        <v>424</v>
      </c>
      <c r="D44" s="34" t="s">
        <v>424</v>
      </c>
    </row>
    <row r="45" spans="1:5">
      <c r="A45" s="34" t="s">
        <v>359</v>
      </c>
      <c r="B45" s="34" t="s">
        <v>425</v>
      </c>
      <c r="C45" s="34" t="s">
        <v>425</v>
      </c>
      <c r="D45" s="34" t="s">
        <v>426</v>
      </c>
    </row>
    <row r="47" spans="1:5">
      <c r="B47" s="15" t="s">
        <v>427</v>
      </c>
      <c r="C47" s="15" t="s">
        <v>428</v>
      </c>
      <c r="D47" s="15" t="s">
        <v>429</v>
      </c>
    </row>
    <row r="48" spans="1:5">
      <c r="A48" s="4" t="s">
        <v>142</v>
      </c>
      <c r="B48" s="10"/>
      <c r="C48" s="40">
        <f>1/(1+'Input'!B68)</f>
        <v>0</v>
      </c>
      <c r="D48" s="40">
        <f>1/C48-1</f>
        <v>0</v>
      </c>
      <c r="E48" s="17"/>
    </row>
    <row r="49" spans="1:5">
      <c r="A49" s="4" t="s">
        <v>143</v>
      </c>
      <c r="B49" s="40">
        <f>1/(1+'Input'!B69)</f>
        <v>0</v>
      </c>
      <c r="C49" s="40">
        <f>C48/(1+'Input'!B69)</f>
        <v>0</v>
      </c>
      <c r="D49" s="40">
        <f>1/C49-1</f>
        <v>0</v>
      </c>
      <c r="E49" s="17"/>
    </row>
    <row r="50" spans="1:5">
      <c r="A50" s="4" t="s">
        <v>144</v>
      </c>
      <c r="B50" s="40">
        <f>B49/(1+'Input'!B70)</f>
        <v>0</v>
      </c>
      <c r="C50" s="40">
        <f>C49/(1+'Input'!B70)</f>
        <v>0</v>
      </c>
      <c r="D50" s="40">
        <f>1/C50-1</f>
        <v>0</v>
      </c>
      <c r="E50" s="17"/>
    </row>
    <row r="51" spans="1:5">
      <c r="A51" s="4" t="s">
        <v>145</v>
      </c>
      <c r="B51" s="40">
        <f>B50/(1+'Input'!B71)</f>
        <v>0</v>
      </c>
      <c r="C51" s="40">
        <f>C50/(1+'Input'!B71)</f>
        <v>0</v>
      </c>
      <c r="D51" s="40">
        <f>1/C51-1</f>
        <v>0</v>
      </c>
      <c r="E51" s="17"/>
    </row>
    <row r="52" spans="1:5">
      <c r="A52" s="4" t="s">
        <v>146</v>
      </c>
      <c r="B52" s="40">
        <f>B51/(1+'Input'!B72)</f>
        <v>0</v>
      </c>
      <c r="C52" s="40">
        <f>C51/(1+'Input'!B72)</f>
        <v>0</v>
      </c>
      <c r="D52" s="40">
        <f>1/C52-1</f>
        <v>0</v>
      </c>
      <c r="E52" s="17"/>
    </row>
    <row r="53" spans="1:5">
      <c r="A53" s="4" t="s">
        <v>147</v>
      </c>
      <c r="B53" s="40">
        <f>B52/(1+'Input'!B73)</f>
        <v>0</v>
      </c>
      <c r="C53" s="40">
        <f>C52/(1+'Input'!B73)</f>
        <v>0</v>
      </c>
      <c r="D53" s="40">
        <f>1/C53-1</f>
        <v>0</v>
      </c>
      <c r="E53" s="17"/>
    </row>
    <row r="54" spans="1:5">
      <c r="A54" s="4" t="s">
        <v>148</v>
      </c>
      <c r="B54" s="40">
        <f>B53/(1+'Input'!B74)</f>
        <v>0</v>
      </c>
      <c r="C54" s="40">
        <f>C53/(1+'Input'!B74)</f>
        <v>0</v>
      </c>
      <c r="D54" s="40">
        <f>1/C54-1</f>
        <v>0</v>
      </c>
      <c r="E54" s="17"/>
    </row>
    <row r="55" spans="1:5">
      <c r="A55" s="4" t="s">
        <v>149</v>
      </c>
      <c r="B55" s="40">
        <f>B54/(1+'Input'!B75)</f>
        <v>0</v>
      </c>
      <c r="C55" s="40">
        <f>C54/(1+'Input'!B75)</f>
        <v>0</v>
      </c>
      <c r="D55" s="10"/>
      <c r="E55" s="17"/>
    </row>
    <row r="57" spans="1:5" ht="21" customHeight="1">
      <c r="A57" s="1" t="s">
        <v>430</v>
      </c>
    </row>
    <row r="58" spans="1:5">
      <c r="A58" s="2" t="s">
        <v>353</v>
      </c>
    </row>
    <row r="59" spans="1:5">
      <c r="A59" s="33" t="s">
        <v>431</v>
      </c>
    </row>
    <row r="60" spans="1:5">
      <c r="A60" s="33" t="s">
        <v>432</v>
      </c>
    </row>
    <row r="61" spans="1:5">
      <c r="A61" s="2" t="s">
        <v>433</v>
      </c>
    </row>
    <row r="63" spans="1:5">
      <c r="B63" s="15" t="s">
        <v>434</v>
      </c>
    </row>
    <row r="64" spans="1:5">
      <c r="A64" s="4" t="s">
        <v>143</v>
      </c>
      <c r="B64" s="38">
        <f>'Input'!B$85/B$49</f>
        <v>0</v>
      </c>
      <c r="C64" s="17"/>
    </row>
    <row r="65" spans="1:3">
      <c r="A65" s="4" t="s">
        <v>144</v>
      </c>
      <c r="B65" s="38">
        <f>'Input'!B$85/B$50</f>
        <v>0</v>
      </c>
      <c r="C65" s="17"/>
    </row>
    <row r="66" spans="1:3">
      <c r="A66" s="4" t="s">
        <v>145</v>
      </c>
      <c r="B66" s="38">
        <f>'Input'!B$85/B$51</f>
        <v>0</v>
      </c>
      <c r="C66" s="17"/>
    </row>
    <row r="67" spans="1:3">
      <c r="A67" s="4" t="s">
        <v>146</v>
      </c>
      <c r="B67" s="38">
        <f>'Input'!B$85/B$52</f>
        <v>0</v>
      </c>
      <c r="C67" s="17"/>
    </row>
    <row r="68" spans="1:3">
      <c r="A68" s="4" t="s">
        <v>147</v>
      </c>
      <c r="B68" s="38">
        <f>'Input'!B$85/B$53</f>
        <v>0</v>
      </c>
      <c r="C68" s="17"/>
    </row>
    <row r="69" spans="1:3">
      <c r="A69" s="4" t="s">
        <v>148</v>
      </c>
      <c r="B69" s="38">
        <f>'Input'!B$85/B$54</f>
        <v>0</v>
      </c>
      <c r="C69" s="17"/>
    </row>
    <row r="70" spans="1:3">
      <c r="A70" s="4" t="s">
        <v>149</v>
      </c>
      <c r="B70" s="38">
        <f>'Input'!B$85/B$55</f>
        <v>0</v>
      </c>
      <c r="C70" s="17"/>
    </row>
    <row r="72" spans="1:3" ht="21" customHeight="1">
      <c r="A72" s="1" t="s">
        <v>435</v>
      </c>
    </row>
    <row r="73" spans="1:3">
      <c r="A73" s="2" t="s">
        <v>353</v>
      </c>
    </row>
    <row r="74" spans="1:3">
      <c r="A74" s="33" t="s">
        <v>436</v>
      </c>
    </row>
    <row r="75" spans="1:3">
      <c r="A75" s="33" t="s">
        <v>437</v>
      </c>
    </row>
    <row r="76" spans="1:3">
      <c r="A76" s="33" t="s">
        <v>438</v>
      </c>
    </row>
    <row r="77" spans="1:3">
      <c r="A77" s="2" t="s">
        <v>439</v>
      </c>
    </row>
    <row r="79" spans="1:3">
      <c r="B79" s="15" t="s">
        <v>440</v>
      </c>
    </row>
    <row r="80" spans="1:3">
      <c r="A80" s="4" t="s">
        <v>143</v>
      </c>
      <c r="B80" s="38">
        <f>B64*C$49/B$32</f>
        <v>0</v>
      </c>
      <c r="C80" s="17"/>
    </row>
    <row r="81" spans="1:3">
      <c r="A81" s="4" t="s">
        <v>144</v>
      </c>
      <c r="B81" s="38">
        <f>B65*C$50/B$33</f>
        <v>0</v>
      </c>
      <c r="C81" s="17"/>
    </row>
    <row r="82" spans="1:3">
      <c r="A82" s="4" t="s">
        <v>145</v>
      </c>
      <c r="B82" s="38">
        <f>B66*C$51/B$34</f>
        <v>0</v>
      </c>
      <c r="C82" s="17"/>
    </row>
    <row r="83" spans="1:3">
      <c r="A83" s="4" t="s">
        <v>146</v>
      </c>
      <c r="B83" s="38">
        <f>B67*C$52/B$35</f>
        <v>0</v>
      </c>
      <c r="C83" s="17"/>
    </row>
    <row r="84" spans="1:3">
      <c r="A84" s="4" t="s">
        <v>147</v>
      </c>
      <c r="B84" s="38">
        <f>B68*C$53/B$36</f>
        <v>0</v>
      </c>
      <c r="C84" s="17"/>
    </row>
    <row r="85" spans="1:3">
      <c r="A85" s="4" t="s">
        <v>148</v>
      </c>
      <c r="B85" s="38">
        <f>B69*C$54/B$37</f>
        <v>0</v>
      </c>
      <c r="C85" s="17"/>
    </row>
    <row r="86" spans="1:3">
      <c r="A86" s="4" t="s">
        <v>149</v>
      </c>
      <c r="B86" s="38">
        <f>B70*C$55/B$38</f>
        <v>0</v>
      </c>
      <c r="C86" s="17"/>
    </row>
    <row r="88" spans="1:3" ht="21" customHeight="1">
      <c r="A88" s="1" t="s">
        <v>441</v>
      </c>
    </row>
    <row r="89" spans="1:3">
      <c r="A89" s="2" t="s">
        <v>353</v>
      </c>
    </row>
    <row r="90" spans="1:3">
      <c r="A90" s="33" t="s">
        <v>378</v>
      </c>
    </row>
    <row r="91" spans="1:3">
      <c r="A91" s="33" t="s">
        <v>383</v>
      </c>
    </row>
    <row r="92" spans="1:3">
      <c r="A92" s="33" t="s">
        <v>384</v>
      </c>
    </row>
    <row r="93" spans="1:3">
      <c r="A93" s="33" t="s">
        <v>385</v>
      </c>
    </row>
    <row r="94" spans="1:3">
      <c r="A94" s="2" t="s">
        <v>386</v>
      </c>
    </row>
    <row r="95" spans="1:3">
      <c r="A95" s="2" t="s">
        <v>442</v>
      </c>
    </row>
    <row r="97" spans="1:10">
      <c r="B97" s="15" t="s">
        <v>143</v>
      </c>
      <c r="C97" s="15" t="s">
        <v>144</v>
      </c>
      <c r="D97" s="15" t="s">
        <v>145</v>
      </c>
      <c r="E97" s="15" t="s">
        <v>146</v>
      </c>
      <c r="F97" s="15" t="s">
        <v>151</v>
      </c>
      <c r="G97" s="15" t="s">
        <v>147</v>
      </c>
      <c r="H97" s="15" t="s">
        <v>148</v>
      </c>
      <c r="I97" s="15" t="s">
        <v>149</v>
      </c>
    </row>
    <row r="98" spans="1:10">
      <c r="A98" s="4" t="s">
        <v>143</v>
      </c>
      <c r="B98" s="41">
        <v>1</v>
      </c>
      <c r="C98" s="41">
        <v>0</v>
      </c>
      <c r="D98" s="41">
        <v>0</v>
      </c>
      <c r="E98" s="41">
        <v>0</v>
      </c>
      <c r="F98" s="41">
        <v>0</v>
      </c>
      <c r="G98" s="41">
        <v>0</v>
      </c>
      <c r="H98" s="41">
        <v>0</v>
      </c>
      <c r="I98" s="41">
        <v>0</v>
      </c>
      <c r="J98" s="17"/>
    </row>
    <row r="99" spans="1:10">
      <c r="A99" s="4" t="s">
        <v>144</v>
      </c>
      <c r="B99" s="41">
        <v>0</v>
      </c>
      <c r="C99" s="42">
        <f>'LAFs'!$B$119</f>
        <v>0</v>
      </c>
      <c r="D99" s="41">
        <v>0</v>
      </c>
      <c r="E99" s="41">
        <v>0</v>
      </c>
      <c r="F99" s="41">
        <v>0</v>
      </c>
      <c r="G99" s="41">
        <v>0</v>
      </c>
      <c r="H99" s="41">
        <v>0</v>
      </c>
      <c r="I99" s="41">
        <v>0</v>
      </c>
      <c r="J99" s="17"/>
    </row>
    <row r="100" spans="1:10">
      <c r="A100" s="4" t="s">
        <v>145</v>
      </c>
      <c r="B100" s="41">
        <v>0</v>
      </c>
      <c r="C100" s="41">
        <v>0</v>
      </c>
      <c r="D100" s="42">
        <f>'LAFs'!$B$127</f>
        <v>0</v>
      </c>
      <c r="E100" s="41">
        <v>0</v>
      </c>
      <c r="F100" s="41">
        <v>0</v>
      </c>
      <c r="G100" s="41">
        <v>0</v>
      </c>
      <c r="H100" s="41">
        <v>0</v>
      </c>
      <c r="I100" s="41">
        <v>0</v>
      </c>
      <c r="J100" s="17"/>
    </row>
    <row r="101" spans="1:10">
      <c r="A101" s="4" t="s">
        <v>146</v>
      </c>
      <c r="B101" s="41">
        <v>0</v>
      </c>
      <c r="C101" s="41">
        <v>0</v>
      </c>
      <c r="D101" s="41">
        <v>0</v>
      </c>
      <c r="E101" s="42">
        <f>'LAFs'!$B$135</f>
        <v>0</v>
      </c>
      <c r="F101" s="42">
        <f>'Input'!$B$80</f>
        <v>0</v>
      </c>
      <c r="G101" s="41">
        <v>0</v>
      </c>
      <c r="H101" s="41">
        <v>0</v>
      </c>
      <c r="I101" s="41">
        <v>0</v>
      </c>
      <c r="J101" s="17"/>
    </row>
    <row r="102" spans="1:10">
      <c r="A102" s="4" t="s">
        <v>147</v>
      </c>
      <c r="B102" s="41">
        <v>0</v>
      </c>
      <c r="C102" s="41">
        <v>0</v>
      </c>
      <c r="D102" s="41">
        <v>0</v>
      </c>
      <c r="E102" s="41">
        <v>0</v>
      </c>
      <c r="F102" s="41">
        <v>0</v>
      </c>
      <c r="G102" s="41">
        <v>1</v>
      </c>
      <c r="H102" s="41">
        <v>0</v>
      </c>
      <c r="I102" s="41">
        <v>0</v>
      </c>
      <c r="J102" s="17"/>
    </row>
    <row r="103" spans="1:10">
      <c r="A103" s="4" t="s">
        <v>148</v>
      </c>
      <c r="B103" s="41">
        <v>0</v>
      </c>
      <c r="C103" s="41">
        <v>0</v>
      </c>
      <c r="D103" s="41">
        <v>0</v>
      </c>
      <c r="E103" s="41">
        <v>0</v>
      </c>
      <c r="F103" s="41">
        <v>0</v>
      </c>
      <c r="G103" s="41">
        <v>0</v>
      </c>
      <c r="H103" s="41">
        <v>1</v>
      </c>
      <c r="I103" s="41">
        <v>0</v>
      </c>
      <c r="J103" s="17"/>
    </row>
    <row r="104" spans="1:10">
      <c r="A104" s="4" t="s">
        <v>149</v>
      </c>
      <c r="B104" s="41">
        <v>0</v>
      </c>
      <c r="C104" s="41">
        <v>0</v>
      </c>
      <c r="D104" s="41">
        <v>0</v>
      </c>
      <c r="E104" s="41">
        <v>0</v>
      </c>
      <c r="F104" s="41">
        <v>0</v>
      </c>
      <c r="G104" s="41">
        <v>0</v>
      </c>
      <c r="H104" s="41">
        <v>0</v>
      </c>
      <c r="I104" s="41">
        <v>1</v>
      </c>
      <c r="J104" s="17"/>
    </row>
    <row r="106" spans="1:10" ht="21" customHeight="1">
      <c r="A106" s="1" t="s">
        <v>443</v>
      </c>
    </row>
    <row r="107" spans="1:10">
      <c r="A107" s="2" t="s">
        <v>353</v>
      </c>
    </row>
    <row r="108" spans="1:10">
      <c r="A108" s="33" t="s">
        <v>444</v>
      </c>
    </row>
    <row r="109" spans="1:10">
      <c r="A109" s="33" t="s">
        <v>445</v>
      </c>
    </row>
    <row r="110" spans="1:10">
      <c r="A110" s="2" t="s">
        <v>366</v>
      </c>
    </row>
    <row r="112" spans="1:10">
      <c r="B112" s="15" t="s">
        <v>446</v>
      </c>
    </row>
    <row r="113" spans="1:3">
      <c r="A113" s="4" t="s">
        <v>143</v>
      </c>
      <c r="B113" s="38">
        <f>SUMPRODUCT(B$80:B$86,$B$98:$B$104)</f>
        <v>0</v>
      </c>
      <c r="C113" s="17"/>
    </row>
    <row r="114" spans="1:3">
      <c r="A114" s="4" t="s">
        <v>144</v>
      </c>
      <c r="B114" s="38">
        <f>SUMPRODUCT(B$80:B$86,$C$98:$C$104)</f>
        <v>0</v>
      </c>
      <c r="C114" s="17"/>
    </row>
    <row r="115" spans="1:3">
      <c r="A115" s="4" t="s">
        <v>145</v>
      </c>
      <c r="B115" s="38">
        <f>SUMPRODUCT(B$80:B$86,$D$98:$D$104)</f>
        <v>0</v>
      </c>
      <c r="C115" s="17"/>
    </row>
    <row r="116" spans="1:3">
      <c r="A116" s="4" t="s">
        <v>146</v>
      </c>
      <c r="B116" s="38">
        <f>SUMPRODUCT(B$80:B$86,$E$98:$E$104)</f>
        <v>0</v>
      </c>
      <c r="C116" s="17"/>
    </row>
    <row r="117" spans="1:3">
      <c r="A117" s="4" t="s">
        <v>151</v>
      </c>
      <c r="B117" s="38">
        <f>SUMPRODUCT(B$80:B$86,$F$98:$F$104)</f>
        <v>0</v>
      </c>
      <c r="C117" s="17"/>
    </row>
    <row r="118" spans="1:3">
      <c r="A118" s="4" t="s">
        <v>147</v>
      </c>
      <c r="B118" s="38">
        <f>SUMPRODUCT(B$80:B$86,$G$98:$G$104)</f>
        <v>0</v>
      </c>
      <c r="C118" s="17"/>
    </row>
    <row r="119" spans="1:3">
      <c r="A119" s="4" t="s">
        <v>148</v>
      </c>
      <c r="B119" s="38">
        <f>SUMPRODUCT(B$80:B$86,$H$98:$H$104)</f>
        <v>0</v>
      </c>
      <c r="C119" s="17"/>
    </row>
    <row r="120" spans="1:3">
      <c r="A120" s="4" t="s">
        <v>149</v>
      </c>
      <c r="B120" s="38">
        <f>SUMPRODUCT(B$80:B$86,$I$98:$I$104)</f>
        <v>0</v>
      </c>
      <c r="C120" s="17"/>
    </row>
    <row r="122" spans="1:3" ht="21" customHeight="1">
      <c r="A122" s="1" t="s">
        <v>447</v>
      </c>
    </row>
    <row r="123" spans="1:3">
      <c r="A123" s="2" t="s">
        <v>353</v>
      </c>
    </row>
    <row r="124" spans="1:3">
      <c r="A124" s="33" t="s">
        <v>448</v>
      </c>
    </row>
    <row r="125" spans="1:3">
      <c r="A125" s="33" t="s">
        <v>449</v>
      </c>
    </row>
    <row r="126" spans="1:3">
      <c r="A126" s="33" t="s">
        <v>450</v>
      </c>
    </row>
    <row r="127" spans="1:3">
      <c r="A127" s="2" t="s">
        <v>451</v>
      </c>
    </row>
    <row r="129" spans="1:3">
      <c r="B129" s="15" t="s">
        <v>452</v>
      </c>
    </row>
    <row r="130" spans="1:3">
      <c r="A130" s="4" t="s">
        <v>453</v>
      </c>
      <c r="B130" s="38">
        <f>IF(B113,0.001*'Input'!B90*B$12/B113,0)</f>
        <v>0</v>
      </c>
      <c r="C130" s="17"/>
    </row>
    <row r="131" spans="1:3">
      <c r="A131" s="4" t="s">
        <v>454</v>
      </c>
      <c r="B131" s="38">
        <f>IF(B114,0.001*'Input'!B91*B$12/B114,0)</f>
        <v>0</v>
      </c>
      <c r="C131" s="17"/>
    </row>
    <row r="132" spans="1:3">
      <c r="A132" s="4" t="s">
        <v>455</v>
      </c>
      <c r="B132" s="38">
        <f>IF(B115,0.001*'Input'!B92*B$12/B115,0)</f>
        <v>0</v>
      </c>
      <c r="C132" s="17"/>
    </row>
    <row r="133" spans="1:3">
      <c r="A133" s="4" t="s">
        <v>456</v>
      </c>
      <c r="B133" s="38">
        <f>IF(B116,0.001*'Input'!B93*B$12/B116,0)</f>
        <v>0</v>
      </c>
      <c r="C133" s="17"/>
    </row>
    <row r="134" spans="1:3">
      <c r="A134" s="4" t="s">
        <v>457</v>
      </c>
      <c r="B134" s="38">
        <f>IF(B117,0.001*'Input'!B94*B$12/B117,0)</f>
        <v>0</v>
      </c>
      <c r="C134" s="17"/>
    </row>
    <row r="135" spans="1:3">
      <c r="A135" s="4" t="s">
        <v>458</v>
      </c>
      <c r="B135" s="38">
        <f>IF(B118,0.001*'Input'!B95*B$12/B118,0)</f>
        <v>0</v>
      </c>
      <c r="C135" s="17"/>
    </row>
    <row r="136" spans="1:3">
      <c r="A136" s="4" t="s">
        <v>459</v>
      </c>
      <c r="B136" s="38">
        <f>IF(B119,0.001*'Input'!B96*B$12/B119,0)</f>
        <v>0</v>
      </c>
      <c r="C136" s="17"/>
    </row>
    <row r="137" spans="1:3">
      <c r="A137" s="4" t="s">
        <v>460</v>
      </c>
      <c r="B137" s="38">
        <f>IF(B120,0.001*'Input'!B97*B$12/B120,0)</f>
        <v>0</v>
      </c>
      <c r="C137" s="17"/>
    </row>
  </sheetData>
  <sheetProtection sheet="1" objects="1" scenarios="1"/>
  <hyperlinks>
    <hyperlink ref="A6" location="'Input'!B57" display="x1 = 1010. Rate of return (in Financial and general assumptions)"/>
    <hyperlink ref="A7" location="'Input'!C57" display="x2 = 1010. Annualisation period (years) (in Financial and general assumptions)"/>
    <hyperlink ref="A8" location="'Input'!F57" display="x3 = 1010. Days in the charging year (in Financial and general assumptions)"/>
    <hyperlink ref="A16" location="'Input'!B147" display="x1 = 1032. Loss adjustment factors to transmission"/>
    <hyperlink ref="A25" location="'DRM'!B20" display="x1 = 2102. Loss adjustment factor to transmission for each core level"/>
    <hyperlink ref="A26" location="'DRM'!B30" display="x2 = Loss adjustment factor to transmission for network level exit (in Loss adjustment factors)"/>
    <hyperlink ref="A42" location="'Input'!B67" display="x1 = 1017. Diversity allowance between top and bottom of network level"/>
    <hyperlink ref="A43" location="'DRM'!C47" display="x2 = Coincidence to system peak at level exit (in Diversity calculations)"/>
    <hyperlink ref="A59" location="'Input'!B84" display="x1 = 1019. Network model GSP peak demand (MW)"/>
    <hyperlink ref="A60" location="'DRM'!B47" display="x2 = 2104. Coincidence to GSP peak at level exit (in Diversity calculations)"/>
    <hyperlink ref="A74" location="'DRM'!B63" display="x1 = 2105. Network model total maximum demand at substation (MW)"/>
    <hyperlink ref="A75" location="'DRM'!C47" display="x2 = 2104. Coincidence to system peak at level exit (in Diversity calculations)"/>
    <hyperlink ref="A76" location="'DRM'!B30" display="x3 = 2103. Loss adjustment factor to transmission for network level exit (in Loss adjustment factors)"/>
    <hyperlink ref="A90" location="'Input'!B79" display="x1 = 1018. Proportion of relevant load going through 132kV/HV direct transformation"/>
    <hyperlink ref="A91" location="'LAFs'!B118" display="x2 = 2006. Proportion going through 132kV/EHV"/>
    <hyperlink ref="A92" location="'LAFs'!B126" display="x3 = 2007. Proportion going through EHV"/>
    <hyperlink ref="A93" location="'LAFs'!B134" display="x4 = 2008. Proportion going through EHV/HV"/>
    <hyperlink ref="A108" location="'DRM'!B79" display="x1 = 2106. Network model contribution to system maximum load measured at network level exit (MW)"/>
    <hyperlink ref="A109" location="'DRM'!B97" display="x2 = 2107. Rerouteing matrix for DRM network levels"/>
    <hyperlink ref="A124" location="'DRM'!B112" display="x1 = 2108. GSP simultaneous maximum load assumed through each network level (MW)"/>
    <hyperlink ref="A125" location="'Input'!B89" display="x2 = 1020. Gross asset cost by network level (£)"/>
    <hyperlink ref="A126" location="'DRM'!B11" display="x3 = 2101. Annuity rate"/>
  </hyperlinks>
  <pageMargins left="0.7" right="0.7" top="0.75" bottom="0.75" header="0.3" footer="0.3"/>
  <pageSetup paperSize="9" fitToHeight="0" orientation="portrait"/>
  <headerFooter>
    <oddHeader>&amp;L&amp;A&amp;C&amp;R&amp;P of &amp;N</oddHeader>
    <oddFooter>&amp;F</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E132"/>
  <sheetViews>
    <sheetView showGridLines="0" workbookViewId="0">
      <pane ySplit="1" topLeftCell="A2" activePane="bottomLeft" state="frozen"/>
      <selection pane="bottomLeft"/>
    </sheetView>
  </sheetViews>
  <sheetFormatPr defaultRowHeight="15"/>
  <cols>
    <col min="1" max="1" width="50.7109375" customWidth="1"/>
    <col min="2" max="251" width="24.7109375" customWidth="1"/>
  </cols>
  <sheetData>
    <row r="1" spans="1:3" ht="21" customHeight="1">
      <c r="A1" s="1">
        <f>"Service models for "&amp;'Input'!B7&amp;" in "&amp;'Input'!C7&amp;" ("&amp;'Input'!D7&amp;")"</f>
        <v>0</v>
      </c>
    </row>
    <row r="2" spans="1:3">
      <c r="A2" s="2" t="s">
        <v>461</v>
      </c>
    </row>
    <row r="4" spans="1:3" ht="21" customHeight="1">
      <c r="A4" s="1" t="s">
        <v>462</v>
      </c>
    </row>
    <row r="5" spans="1:3">
      <c r="A5" s="2" t="s">
        <v>353</v>
      </c>
    </row>
    <row r="6" spans="1:3">
      <c r="A6" s="33" t="s">
        <v>463</v>
      </c>
    </row>
    <row r="7" spans="1:3">
      <c r="A7" s="33" t="s">
        <v>464</v>
      </c>
    </row>
    <row r="8" spans="1:3">
      <c r="A8" s="2" t="s">
        <v>366</v>
      </c>
    </row>
    <row r="10" spans="1:3">
      <c r="B10" s="15" t="s">
        <v>465</v>
      </c>
    </row>
    <row r="11" spans="1:3">
      <c r="A11" s="4" t="s">
        <v>174</v>
      </c>
      <c r="B11" s="21">
        <f>SUMPRODUCT('Input'!$B112:$I112,'Input'!$B$102:$I$102)</f>
        <v>0</v>
      </c>
      <c r="C11" s="17"/>
    </row>
    <row r="12" spans="1:3">
      <c r="A12" s="4" t="s">
        <v>175</v>
      </c>
      <c r="B12" s="21">
        <f>SUMPRODUCT('Input'!$B113:$I113,'Input'!$B$102:$I$102)</f>
        <v>0</v>
      </c>
      <c r="C12" s="17"/>
    </row>
    <row r="13" spans="1:3">
      <c r="A13" s="4" t="s">
        <v>176</v>
      </c>
      <c r="B13" s="21">
        <f>SUMPRODUCT('Input'!$B114:$I114,'Input'!$B$102:$I$102)</f>
        <v>0</v>
      </c>
      <c r="C13" s="17"/>
    </row>
    <row r="14" spans="1:3">
      <c r="A14" s="4" t="s">
        <v>177</v>
      </c>
      <c r="B14" s="21">
        <f>SUMPRODUCT('Input'!$B115:$I115,'Input'!$B$102:$I$102)</f>
        <v>0</v>
      </c>
      <c r="C14" s="17"/>
    </row>
    <row r="15" spans="1:3">
      <c r="A15" s="4" t="s">
        <v>178</v>
      </c>
      <c r="B15" s="21">
        <f>SUMPRODUCT('Input'!$B116:$I116,'Input'!$B$102:$I$102)</f>
        <v>0</v>
      </c>
      <c r="C15" s="17"/>
    </row>
    <row r="16" spans="1:3">
      <c r="A16" s="4" t="s">
        <v>179</v>
      </c>
      <c r="B16" s="21">
        <f>SUMPRODUCT('Input'!$B117:$I117,'Input'!$B$102:$I$102)</f>
        <v>0</v>
      </c>
      <c r="C16" s="17"/>
    </row>
    <row r="17" spans="1:3">
      <c r="A17" s="4" t="s">
        <v>180</v>
      </c>
      <c r="B17" s="21">
        <f>SUMPRODUCT('Input'!$B118:$I118,'Input'!$B$102:$I$102)</f>
        <v>0</v>
      </c>
      <c r="C17" s="17"/>
    </row>
    <row r="18" spans="1:3">
      <c r="A18" s="4" t="s">
        <v>181</v>
      </c>
      <c r="B18" s="21">
        <f>SUMPRODUCT('Input'!$B119:$I119,'Input'!$B$102:$I$102)</f>
        <v>0</v>
      </c>
      <c r="C18" s="17"/>
    </row>
    <row r="19" spans="1:3">
      <c r="A19" s="4" t="s">
        <v>182</v>
      </c>
      <c r="B19" s="21">
        <f>SUMPRODUCT('Input'!$B120:$I120,'Input'!$B$102:$I$102)</f>
        <v>0</v>
      </c>
      <c r="C19" s="17"/>
    </row>
    <row r="20" spans="1:3">
      <c r="A20" s="4" t="s">
        <v>183</v>
      </c>
      <c r="B20" s="21">
        <f>SUMPRODUCT('Input'!$B121:$I121,'Input'!$B$102:$I$102)</f>
        <v>0</v>
      </c>
      <c r="C20" s="17"/>
    </row>
    <row r="21" spans="1:3">
      <c r="A21" s="4" t="s">
        <v>184</v>
      </c>
      <c r="B21" s="21">
        <f>SUMPRODUCT('Input'!$B122:$I122,'Input'!$B$102:$I$102)</f>
        <v>0</v>
      </c>
      <c r="C21" s="17"/>
    </row>
    <row r="22" spans="1:3">
      <c r="A22" s="4" t="s">
        <v>185</v>
      </c>
      <c r="B22" s="21">
        <f>SUMPRODUCT('Input'!$B123:$I123,'Input'!$B$102:$I$102)</f>
        <v>0</v>
      </c>
      <c r="C22" s="17"/>
    </row>
    <row r="23" spans="1:3">
      <c r="A23" s="4" t="s">
        <v>186</v>
      </c>
      <c r="B23" s="21">
        <f>SUMPRODUCT('Input'!$B124:$I124,'Input'!$B$102:$I$102)</f>
        <v>0</v>
      </c>
      <c r="C23" s="17"/>
    </row>
    <row r="24" spans="1:3">
      <c r="A24" s="4" t="s">
        <v>187</v>
      </c>
      <c r="B24" s="21">
        <f>SUMPRODUCT('Input'!$B125:$I125,'Input'!$B$102:$I$102)</f>
        <v>0</v>
      </c>
      <c r="C24" s="17"/>
    </row>
    <row r="25" spans="1:3">
      <c r="A25" s="4" t="s">
        <v>188</v>
      </c>
      <c r="B25" s="21">
        <f>SUMPRODUCT('Input'!$B126:$I126,'Input'!$B$102:$I$102)</f>
        <v>0</v>
      </c>
      <c r="C25" s="17"/>
    </row>
    <row r="26" spans="1:3">
      <c r="A26" s="4" t="s">
        <v>189</v>
      </c>
      <c r="B26" s="21">
        <f>SUMPRODUCT('Input'!$B127:$I127,'Input'!$B$102:$I$102)</f>
        <v>0</v>
      </c>
      <c r="C26" s="17"/>
    </row>
    <row r="28" spans="1:3" ht="21" customHeight="1">
      <c r="A28" s="1" t="s">
        <v>466</v>
      </c>
    </row>
    <row r="29" spans="1:3">
      <c r="A29" s="2" t="s">
        <v>353</v>
      </c>
    </row>
    <row r="30" spans="1:3">
      <c r="A30" s="33" t="s">
        <v>467</v>
      </c>
    </row>
    <row r="31" spans="1:3">
      <c r="A31" s="33" t="s">
        <v>464</v>
      </c>
    </row>
    <row r="32" spans="1:3">
      <c r="A32" s="2" t="s">
        <v>366</v>
      </c>
    </row>
    <row r="34" spans="1:3">
      <c r="B34" s="15" t="s">
        <v>465</v>
      </c>
    </row>
    <row r="35" spans="1:3">
      <c r="A35" s="4" t="s">
        <v>468</v>
      </c>
      <c r="B35" s="21">
        <f>SUMPRODUCT('Input'!$B134:$I134,'Input'!$B$102:$I$102)</f>
        <v>0</v>
      </c>
      <c r="C35" s="17"/>
    </row>
    <row r="37" spans="1:3" ht="21" customHeight="1">
      <c r="A37" s="1" t="s">
        <v>469</v>
      </c>
    </row>
    <row r="38" spans="1:3">
      <c r="A38" s="2" t="s">
        <v>353</v>
      </c>
    </row>
    <row r="39" spans="1:3">
      <c r="A39" s="33" t="s">
        <v>470</v>
      </c>
    </row>
    <row r="40" spans="1:3">
      <c r="A40" s="33" t="s">
        <v>471</v>
      </c>
    </row>
    <row r="41" spans="1:3">
      <c r="A41" s="33" t="s">
        <v>450</v>
      </c>
    </row>
    <row r="42" spans="1:3">
      <c r="A42" s="2" t="s">
        <v>472</v>
      </c>
    </row>
    <row r="44" spans="1:3">
      <c r="B44" s="15" t="s">
        <v>465</v>
      </c>
    </row>
    <row r="45" spans="1:3">
      <c r="A45" s="4" t="s">
        <v>473</v>
      </c>
      <c r="B45" s="38">
        <f>0.1*'Input'!$D58*B35*'DRM'!$B12</f>
        <v>0</v>
      </c>
      <c r="C45" s="17"/>
    </row>
    <row r="47" spans="1:3" ht="21" customHeight="1">
      <c r="A47" s="1" t="s">
        <v>474</v>
      </c>
    </row>
    <row r="48" spans="1:3">
      <c r="A48" s="2" t="s">
        <v>353</v>
      </c>
    </row>
    <row r="49" spans="1:3">
      <c r="A49" s="33" t="s">
        <v>475</v>
      </c>
    </row>
    <row r="50" spans="1:3">
      <c r="A50" s="33" t="s">
        <v>476</v>
      </c>
    </row>
    <row r="51" spans="1:3">
      <c r="A51" s="2" t="s">
        <v>366</v>
      </c>
    </row>
    <row r="53" spans="1:3">
      <c r="B53" s="15" t="s">
        <v>477</v>
      </c>
    </row>
    <row r="54" spans="1:3">
      <c r="A54" s="4" t="s">
        <v>195</v>
      </c>
      <c r="B54" s="21">
        <f>SUMPRODUCT('Input'!$B139:$F139,'Input'!$B$107:$F$107)</f>
        <v>0</v>
      </c>
      <c r="C54" s="17"/>
    </row>
    <row r="55" spans="1:3">
      <c r="A55" s="4" t="s">
        <v>196</v>
      </c>
      <c r="B55" s="21">
        <f>SUMPRODUCT('Input'!$B140:$F140,'Input'!$B$107:$F$107)</f>
        <v>0</v>
      </c>
      <c r="C55" s="17"/>
    </row>
    <row r="56" spans="1:3">
      <c r="A56" s="4" t="s">
        <v>197</v>
      </c>
      <c r="B56" s="21">
        <f>SUMPRODUCT('Input'!$B141:$F141,'Input'!$B$107:$F$107)</f>
        <v>0</v>
      </c>
      <c r="C56" s="17"/>
    </row>
    <row r="57" spans="1:3">
      <c r="A57" s="4" t="s">
        <v>198</v>
      </c>
      <c r="B57" s="21">
        <f>SUMPRODUCT('Input'!$B142:$F142,'Input'!$B$107:$F$107)</f>
        <v>0</v>
      </c>
      <c r="C57" s="17"/>
    </row>
    <row r="59" spans="1:3" ht="21" customHeight="1">
      <c r="A59" s="1" t="s">
        <v>478</v>
      </c>
    </row>
    <row r="60" spans="1:3">
      <c r="A60" s="2" t="s">
        <v>353</v>
      </c>
    </row>
    <row r="61" spans="1:3">
      <c r="A61" s="33" t="s">
        <v>479</v>
      </c>
    </row>
    <row r="62" spans="1:3">
      <c r="A62" s="33" t="s">
        <v>480</v>
      </c>
    </row>
    <row r="63" spans="1:3">
      <c r="A63" s="2" t="s">
        <v>371</v>
      </c>
    </row>
    <row r="65" spans="1:4">
      <c r="B65" s="15" t="s">
        <v>465</v>
      </c>
      <c r="C65" s="15" t="s">
        <v>477</v>
      </c>
    </row>
    <row r="66" spans="1:4">
      <c r="A66" s="4" t="s">
        <v>174</v>
      </c>
      <c r="B66" s="39">
        <f>$B$11</f>
        <v>0</v>
      </c>
      <c r="C66" s="10"/>
      <c r="D66" s="17"/>
    </row>
    <row r="67" spans="1:4">
      <c r="A67" s="4" t="s">
        <v>175</v>
      </c>
      <c r="B67" s="39">
        <f>$B$12</f>
        <v>0</v>
      </c>
      <c r="C67" s="10"/>
      <c r="D67" s="17"/>
    </row>
    <row r="68" spans="1:4">
      <c r="A68" s="4" t="s">
        <v>211</v>
      </c>
      <c r="B68" s="10"/>
      <c r="C68" s="10"/>
      <c r="D68" s="17"/>
    </row>
    <row r="69" spans="1:4">
      <c r="A69" s="4" t="s">
        <v>176</v>
      </c>
      <c r="B69" s="39">
        <f>$B$13</f>
        <v>0</v>
      </c>
      <c r="C69" s="10"/>
      <c r="D69" s="17"/>
    </row>
    <row r="70" spans="1:4">
      <c r="A70" s="4" t="s">
        <v>177</v>
      </c>
      <c r="B70" s="39">
        <f>$B$14</f>
        <v>0</v>
      </c>
      <c r="C70" s="10"/>
      <c r="D70" s="17"/>
    </row>
    <row r="71" spans="1:4">
      <c r="A71" s="4" t="s">
        <v>221</v>
      </c>
      <c r="B71" s="10"/>
      <c r="C71" s="10"/>
      <c r="D71" s="17"/>
    </row>
    <row r="72" spans="1:4">
      <c r="A72" s="4" t="s">
        <v>178</v>
      </c>
      <c r="B72" s="39">
        <f>$B$15</f>
        <v>0</v>
      </c>
      <c r="C72" s="10"/>
      <c r="D72" s="17"/>
    </row>
    <row r="73" spans="1:4">
      <c r="A73" s="4" t="s">
        <v>179</v>
      </c>
      <c r="B73" s="39">
        <f>$B$16</f>
        <v>0</v>
      </c>
      <c r="C73" s="10"/>
      <c r="D73" s="17"/>
    </row>
    <row r="74" spans="1:4">
      <c r="A74" s="4" t="s">
        <v>195</v>
      </c>
      <c r="B74" s="10"/>
      <c r="C74" s="39">
        <f>$B$54</f>
        <v>0</v>
      </c>
      <c r="D74" s="17"/>
    </row>
    <row r="75" spans="1:4">
      <c r="A75" s="4" t="s">
        <v>180</v>
      </c>
      <c r="B75" s="39">
        <f>$B$17</f>
        <v>0</v>
      </c>
      <c r="C75" s="10"/>
      <c r="D75" s="17"/>
    </row>
    <row r="76" spans="1:4">
      <c r="A76" s="4" t="s">
        <v>181</v>
      </c>
      <c r="B76" s="39">
        <f>$B$18</f>
        <v>0</v>
      </c>
      <c r="C76" s="10"/>
      <c r="D76" s="17"/>
    </row>
    <row r="77" spans="1:4">
      <c r="A77" s="4" t="s">
        <v>182</v>
      </c>
      <c r="B77" s="39">
        <f>$B$19</f>
        <v>0</v>
      </c>
      <c r="C77" s="10"/>
      <c r="D77" s="17"/>
    </row>
    <row r="78" spans="1:4">
      <c r="A78" s="4" t="s">
        <v>183</v>
      </c>
      <c r="B78" s="39">
        <f>$B$20</f>
        <v>0</v>
      </c>
      <c r="C78" s="10"/>
      <c r="D78" s="17"/>
    </row>
    <row r="79" spans="1:4">
      <c r="A79" s="4" t="s">
        <v>196</v>
      </c>
      <c r="B79" s="10"/>
      <c r="C79" s="39">
        <f>$B$55</f>
        <v>0</v>
      </c>
      <c r="D79" s="17"/>
    </row>
    <row r="80" spans="1:4">
      <c r="A80" s="4" t="s">
        <v>243</v>
      </c>
      <c r="B80" s="10"/>
      <c r="C80" s="10"/>
      <c r="D80" s="17"/>
    </row>
    <row r="81" spans="1:4">
      <c r="A81" s="4" t="s">
        <v>247</v>
      </c>
      <c r="B81" s="10"/>
      <c r="C81" s="10"/>
      <c r="D81" s="17"/>
    </row>
    <row r="82" spans="1:4">
      <c r="A82" s="4" t="s">
        <v>251</v>
      </c>
      <c r="B82" s="10"/>
      <c r="C82" s="10"/>
      <c r="D82" s="17"/>
    </row>
    <row r="83" spans="1:4">
      <c r="A83" s="4" t="s">
        <v>255</v>
      </c>
      <c r="B83" s="10"/>
      <c r="C83" s="10"/>
      <c r="D83" s="17"/>
    </row>
    <row r="84" spans="1:4">
      <c r="A84" s="4" t="s">
        <v>259</v>
      </c>
      <c r="B84" s="10"/>
      <c r="C84" s="10"/>
      <c r="D84" s="17"/>
    </row>
    <row r="85" spans="1:4">
      <c r="A85" s="4" t="s">
        <v>184</v>
      </c>
      <c r="B85" s="39">
        <f>$B$21</f>
        <v>0</v>
      </c>
      <c r="C85" s="10"/>
      <c r="D85" s="17"/>
    </row>
    <row r="86" spans="1:4">
      <c r="A86" s="4" t="s">
        <v>185</v>
      </c>
      <c r="B86" s="39">
        <f>$B$22</f>
        <v>0</v>
      </c>
      <c r="C86" s="10"/>
      <c r="D86" s="17"/>
    </row>
    <row r="87" spans="1:4">
      <c r="A87" s="4" t="s">
        <v>186</v>
      </c>
      <c r="B87" s="39">
        <f>$B$23</f>
        <v>0</v>
      </c>
      <c r="C87" s="10"/>
      <c r="D87" s="17"/>
    </row>
    <row r="88" spans="1:4">
      <c r="A88" s="4" t="s">
        <v>187</v>
      </c>
      <c r="B88" s="39">
        <f>$B$24</f>
        <v>0</v>
      </c>
      <c r="C88" s="10"/>
      <c r="D88" s="17"/>
    </row>
    <row r="89" spans="1:4">
      <c r="A89" s="4" t="s">
        <v>188</v>
      </c>
      <c r="B89" s="39">
        <f>$B$25</f>
        <v>0</v>
      </c>
      <c r="C89" s="10"/>
      <c r="D89" s="17"/>
    </row>
    <row r="90" spans="1:4">
      <c r="A90" s="4" t="s">
        <v>189</v>
      </c>
      <c r="B90" s="39">
        <f>$B$26</f>
        <v>0</v>
      </c>
      <c r="C90" s="10"/>
      <c r="D90" s="17"/>
    </row>
    <row r="91" spans="1:4">
      <c r="A91" s="4" t="s">
        <v>197</v>
      </c>
      <c r="B91" s="10"/>
      <c r="C91" s="39">
        <f>$B$56</f>
        <v>0</v>
      </c>
      <c r="D91" s="17"/>
    </row>
    <row r="92" spans="1:4">
      <c r="A92" s="4" t="s">
        <v>198</v>
      </c>
      <c r="B92" s="10"/>
      <c r="C92" s="39">
        <f>$B$57</f>
        <v>0</v>
      </c>
      <c r="D92" s="17"/>
    </row>
    <row r="94" spans="1:4" ht="21" customHeight="1">
      <c r="A94" s="1" t="s">
        <v>481</v>
      </c>
    </row>
    <row r="95" spans="1:4">
      <c r="A95" s="2" t="s">
        <v>353</v>
      </c>
    </row>
    <row r="96" spans="1:4">
      <c r="A96" s="33" t="s">
        <v>482</v>
      </c>
    </row>
    <row r="97" spans="1:5">
      <c r="A97" s="33" t="s">
        <v>483</v>
      </c>
    </row>
    <row r="98" spans="1:5">
      <c r="A98" s="33" t="s">
        <v>450</v>
      </c>
    </row>
    <row r="99" spans="1:5">
      <c r="A99" s="33" t="s">
        <v>484</v>
      </c>
    </row>
    <row r="100" spans="1:5">
      <c r="A100" s="33" t="s">
        <v>485</v>
      </c>
    </row>
    <row r="101" spans="1:5">
      <c r="A101" s="34" t="s">
        <v>356</v>
      </c>
      <c r="B101" s="34" t="s">
        <v>486</v>
      </c>
      <c r="C101" s="34"/>
      <c r="D101" s="34" t="s">
        <v>487</v>
      </c>
    </row>
    <row r="102" spans="1:5">
      <c r="A102" s="34" t="s">
        <v>359</v>
      </c>
      <c r="B102" s="34" t="s">
        <v>488</v>
      </c>
      <c r="C102" s="34"/>
      <c r="D102" s="34" t="s">
        <v>489</v>
      </c>
    </row>
    <row r="104" spans="1:5">
      <c r="B104" s="31" t="s">
        <v>490</v>
      </c>
      <c r="C104" s="31"/>
    </row>
    <row r="105" spans="1:5">
      <c r="B105" s="15" t="s">
        <v>465</v>
      </c>
      <c r="C105" s="15" t="s">
        <v>477</v>
      </c>
      <c r="D105" s="15" t="s">
        <v>491</v>
      </c>
    </row>
    <row r="106" spans="1:5">
      <c r="A106" s="4" t="s">
        <v>174</v>
      </c>
      <c r="B106" s="38">
        <f>100/'Input'!$F$58*B66*'DRM'!$B$12*'Input'!$D$58</f>
        <v>0</v>
      </c>
      <c r="C106" s="38">
        <f>100/'Input'!$F$58*C66*'DRM'!$B$12*'Input'!$D$58</f>
        <v>0</v>
      </c>
      <c r="D106" s="38">
        <f>SUM($B106:$C106)</f>
        <v>0</v>
      </c>
      <c r="E106" s="17"/>
    </row>
    <row r="107" spans="1:5">
      <c r="A107" s="4" t="s">
        <v>175</v>
      </c>
      <c r="B107" s="38">
        <f>100/'Input'!$F$58*B67*'DRM'!$B$12*'Input'!$D$58</f>
        <v>0</v>
      </c>
      <c r="C107" s="38">
        <f>100/'Input'!$F$58*C67*'DRM'!$B$12*'Input'!$D$58</f>
        <v>0</v>
      </c>
      <c r="D107" s="38">
        <f>SUM($B107:$C107)</f>
        <v>0</v>
      </c>
      <c r="E107" s="17"/>
    </row>
    <row r="108" spans="1:5">
      <c r="A108" s="4" t="s">
        <v>211</v>
      </c>
      <c r="B108" s="38">
        <f>100/'Input'!$F$58*B68*'DRM'!$B$12*'Input'!$D$58</f>
        <v>0</v>
      </c>
      <c r="C108" s="38">
        <f>100/'Input'!$F$58*C68*'DRM'!$B$12*'Input'!$D$58</f>
        <v>0</v>
      </c>
      <c r="D108" s="38">
        <f>SUM($B108:$C108)</f>
        <v>0</v>
      </c>
      <c r="E108" s="17"/>
    </row>
    <row r="109" spans="1:5">
      <c r="A109" s="4" t="s">
        <v>176</v>
      </c>
      <c r="B109" s="38">
        <f>100/'Input'!$F$58*B69*'DRM'!$B$12*'Input'!$D$58</f>
        <v>0</v>
      </c>
      <c r="C109" s="38">
        <f>100/'Input'!$F$58*C69*'DRM'!$B$12*'Input'!$D$58</f>
        <v>0</v>
      </c>
      <c r="D109" s="38">
        <f>SUM($B109:$C109)</f>
        <v>0</v>
      </c>
      <c r="E109" s="17"/>
    </row>
    <row r="110" spans="1:5">
      <c r="A110" s="4" t="s">
        <v>177</v>
      </c>
      <c r="B110" s="38">
        <f>100/'Input'!$F$58*B70*'DRM'!$B$12*'Input'!$D$58</f>
        <v>0</v>
      </c>
      <c r="C110" s="38">
        <f>100/'Input'!$F$58*C70*'DRM'!$B$12*'Input'!$D$58</f>
        <v>0</v>
      </c>
      <c r="D110" s="38">
        <f>SUM($B110:$C110)</f>
        <v>0</v>
      </c>
      <c r="E110" s="17"/>
    </row>
    <row r="111" spans="1:5">
      <c r="A111" s="4" t="s">
        <v>221</v>
      </c>
      <c r="B111" s="38">
        <f>100/'Input'!$F$58*B71*'DRM'!$B$12*'Input'!$D$58</f>
        <v>0</v>
      </c>
      <c r="C111" s="38">
        <f>100/'Input'!$F$58*C71*'DRM'!$B$12*'Input'!$D$58</f>
        <v>0</v>
      </c>
      <c r="D111" s="38">
        <f>SUM($B111:$C111)</f>
        <v>0</v>
      </c>
      <c r="E111" s="17"/>
    </row>
    <row r="112" spans="1:5">
      <c r="A112" s="4" t="s">
        <v>178</v>
      </c>
      <c r="B112" s="38">
        <f>100/'Input'!$F$58*B72*'DRM'!$B$12*'Input'!$D$58</f>
        <v>0</v>
      </c>
      <c r="C112" s="38">
        <f>100/'Input'!$F$58*C72*'DRM'!$B$12*'Input'!$D$58</f>
        <v>0</v>
      </c>
      <c r="D112" s="38">
        <f>SUM($B112:$C112)</f>
        <v>0</v>
      </c>
      <c r="E112" s="17"/>
    </row>
    <row r="113" spans="1:5">
      <c r="A113" s="4" t="s">
        <v>179</v>
      </c>
      <c r="B113" s="38">
        <f>100/'Input'!$F$58*B73*'DRM'!$B$12*'Input'!$D$58</f>
        <v>0</v>
      </c>
      <c r="C113" s="38">
        <f>100/'Input'!$F$58*C73*'DRM'!$B$12*'Input'!$D$58</f>
        <v>0</v>
      </c>
      <c r="D113" s="38">
        <f>SUM($B113:$C113)</f>
        <v>0</v>
      </c>
      <c r="E113" s="17"/>
    </row>
    <row r="114" spans="1:5">
      <c r="A114" s="4" t="s">
        <v>195</v>
      </c>
      <c r="B114" s="38">
        <f>100/'Input'!$F$58*B74*'DRM'!$B$12*'Input'!$D$58</f>
        <v>0</v>
      </c>
      <c r="C114" s="38">
        <f>100/'Input'!$F$58*C74*'DRM'!$B$12*'Input'!$D$58</f>
        <v>0</v>
      </c>
      <c r="D114" s="38">
        <f>SUM($B114:$C114)</f>
        <v>0</v>
      </c>
      <c r="E114" s="17"/>
    </row>
    <row r="115" spans="1:5">
      <c r="A115" s="4" t="s">
        <v>180</v>
      </c>
      <c r="B115" s="38">
        <f>100/'Input'!$F$58*B75*'DRM'!$B$12*'Input'!$D$58</f>
        <v>0</v>
      </c>
      <c r="C115" s="38">
        <f>100/'Input'!$F$58*C75*'DRM'!$B$12*'Input'!$D$58</f>
        <v>0</v>
      </c>
      <c r="D115" s="38">
        <f>SUM($B115:$C115)</f>
        <v>0</v>
      </c>
      <c r="E115" s="17"/>
    </row>
    <row r="116" spans="1:5">
      <c r="A116" s="4" t="s">
        <v>181</v>
      </c>
      <c r="B116" s="38">
        <f>100/'Input'!$F$58*B76*'DRM'!$B$12*'Input'!$D$58</f>
        <v>0</v>
      </c>
      <c r="C116" s="38">
        <f>100/'Input'!$F$58*C76*'DRM'!$B$12*'Input'!$D$58</f>
        <v>0</v>
      </c>
      <c r="D116" s="38">
        <f>SUM($B116:$C116)</f>
        <v>0</v>
      </c>
      <c r="E116" s="17"/>
    </row>
    <row r="117" spans="1:5">
      <c r="A117" s="4" t="s">
        <v>182</v>
      </c>
      <c r="B117" s="38">
        <f>100/'Input'!$F$58*B77*'DRM'!$B$12*'Input'!$D$58</f>
        <v>0</v>
      </c>
      <c r="C117" s="38">
        <f>100/'Input'!$F$58*C77*'DRM'!$B$12*'Input'!$D$58</f>
        <v>0</v>
      </c>
      <c r="D117" s="38">
        <f>SUM($B117:$C117)</f>
        <v>0</v>
      </c>
      <c r="E117" s="17"/>
    </row>
    <row r="118" spans="1:5">
      <c r="A118" s="4" t="s">
        <v>183</v>
      </c>
      <c r="B118" s="38">
        <f>100/'Input'!$F$58*B78*'DRM'!$B$12*'Input'!$D$58</f>
        <v>0</v>
      </c>
      <c r="C118" s="38">
        <f>100/'Input'!$F$58*C78*'DRM'!$B$12*'Input'!$D$58</f>
        <v>0</v>
      </c>
      <c r="D118" s="38">
        <f>SUM($B118:$C118)</f>
        <v>0</v>
      </c>
      <c r="E118" s="17"/>
    </row>
    <row r="119" spans="1:5">
      <c r="A119" s="4" t="s">
        <v>196</v>
      </c>
      <c r="B119" s="38">
        <f>100/'Input'!$F$58*B79*'DRM'!$B$12*'Input'!$D$58</f>
        <v>0</v>
      </c>
      <c r="C119" s="38">
        <f>100/'Input'!$F$58*C79*'DRM'!$B$12*'Input'!$D$58</f>
        <v>0</v>
      </c>
      <c r="D119" s="38">
        <f>SUM($B119:$C119)</f>
        <v>0</v>
      </c>
      <c r="E119" s="17"/>
    </row>
    <row r="120" spans="1:5">
      <c r="A120" s="4" t="s">
        <v>243</v>
      </c>
      <c r="B120" s="38">
        <f>100/'Input'!$F$58*B80*'DRM'!$B$12*'Input'!$D$58</f>
        <v>0</v>
      </c>
      <c r="C120" s="38">
        <f>100/'Input'!$F$58*C80*'DRM'!$B$12*'Input'!$D$58</f>
        <v>0</v>
      </c>
      <c r="D120" s="38">
        <f>SUM($B120:$C120)</f>
        <v>0</v>
      </c>
      <c r="E120" s="17"/>
    </row>
    <row r="121" spans="1:5">
      <c r="A121" s="4" t="s">
        <v>247</v>
      </c>
      <c r="B121" s="38">
        <f>100/'Input'!$F$58*B81*'DRM'!$B$12*'Input'!$D$58</f>
        <v>0</v>
      </c>
      <c r="C121" s="38">
        <f>100/'Input'!$F$58*C81*'DRM'!$B$12*'Input'!$D$58</f>
        <v>0</v>
      </c>
      <c r="D121" s="38">
        <f>SUM($B121:$C121)</f>
        <v>0</v>
      </c>
      <c r="E121" s="17"/>
    </row>
    <row r="122" spans="1:5">
      <c r="A122" s="4" t="s">
        <v>251</v>
      </c>
      <c r="B122" s="38">
        <f>100/'Input'!$F$58*B82*'DRM'!$B$12*'Input'!$D$58</f>
        <v>0</v>
      </c>
      <c r="C122" s="38">
        <f>100/'Input'!$F$58*C82*'DRM'!$B$12*'Input'!$D$58</f>
        <v>0</v>
      </c>
      <c r="D122" s="38">
        <f>SUM($B122:$C122)</f>
        <v>0</v>
      </c>
      <c r="E122" s="17"/>
    </row>
    <row r="123" spans="1:5">
      <c r="A123" s="4" t="s">
        <v>255</v>
      </c>
      <c r="B123" s="38">
        <f>100/'Input'!$F$58*B83*'DRM'!$B$12*'Input'!$D$58</f>
        <v>0</v>
      </c>
      <c r="C123" s="38">
        <f>100/'Input'!$F$58*C83*'DRM'!$B$12*'Input'!$D$58</f>
        <v>0</v>
      </c>
      <c r="D123" s="38">
        <f>SUM($B123:$C123)</f>
        <v>0</v>
      </c>
      <c r="E123" s="17"/>
    </row>
    <row r="124" spans="1:5">
      <c r="A124" s="4" t="s">
        <v>259</v>
      </c>
      <c r="B124" s="38">
        <f>100/'Input'!$F$58*B84*'DRM'!$B$12*'Input'!$D$58</f>
        <v>0</v>
      </c>
      <c r="C124" s="38">
        <f>100/'Input'!$F$58*C84*'DRM'!$B$12*'Input'!$D$58</f>
        <v>0</v>
      </c>
      <c r="D124" s="38">
        <f>SUM($B124:$C124)</f>
        <v>0</v>
      </c>
      <c r="E124" s="17"/>
    </row>
    <row r="125" spans="1:5">
      <c r="A125" s="4" t="s">
        <v>184</v>
      </c>
      <c r="B125" s="38">
        <f>100/'Input'!$F$58*B85*'DRM'!$B$12*'Input'!$D$58</f>
        <v>0</v>
      </c>
      <c r="C125" s="38">
        <f>100/'Input'!$F$58*C85*'DRM'!$B$12*'Input'!$D$58</f>
        <v>0</v>
      </c>
      <c r="D125" s="38">
        <f>SUM($B125:$C125)</f>
        <v>0</v>
      </c>
      <c r="E125" s="17"/>
    </row>
    <row r="126" spans="1:5">
      <c r="A126" s="4" t="s">
        <v>185</v>
      </c>
      <c r="B126" s="38">
        <f>100/'Input'!$F$58*B86*'DRM'!$B$12*'Input'!$D$58</f>
        <v>0</v>
      </c>
      <c r="C126" s="38">
        <f>100/'Input'!$F$58*C86*'DRM'!$B$12*'Input'!$D$58</f>
        <v>0</v>
      </c>
      <c r="D126" s="38">
        <f>SUM($B126:$C126)</f>
        <v>0</v>
      </c>
      <c r="E126" s="17"/>
    </row>
    <row r="127" spans="1:5">
      <c r="A127" s="4" t="s">
        <v>186</v>
      </c>
      <c r="B127" s="38">
        <f>100/'Input'!$F$58*B87*'DRM'!$B$12*'Input'!$D$58</f>
        <v>0</v>
      </c>
      <c r="C127" s="38">
        <f>100/'Input'!$F$58*C87*'DRM'!$B$12*'Input'!$D$58</f>
        <v>0</v>
      </c>
      <c r="D127" s="38">
        <f>SUM($B127:$C127)</f>
        <v>0</v>
      </c>
      <c r="E127" s="17"/>
    </row>
    <row r="128" spans="1:5">
      <c r="A128" s="4" t="s">
        <v>187</v>
      </c>
      <c r="B128" s="38">
        <f>100/'Input'!$F$58*B88*'DRM'!$B$12*'Input'!$D$58</f>
        <v>0</v>
      </c>
      <c r="C128" s="38">
        <f>100/'Input'!$F$58*C88*'DRM'!$B$12*'Input'!$D$58</f>
        <v>0</v>
      </c>
      <c r="D128" s="38">
        <f>SUM($B128:$C128)</f>
        <v>0</v>
      </c>
      <c r="E128" s="17"/>
    </row>
    <row r="129" spans="1:5">
      <c r="A129" s="4" t="s">
        <v>188</v>
      </c>
      <c r="B129" s="38">
        <f>100/'Input'!$F$58*B89*'DRM'!$B$12*'Input'!$D$58</f>
        <v>0</v>
      </c>
      <c r="C129" s="38">
        <f>100/'Input'!$F$58*C89*'DRM'!$B$12*'Input'!$D$58</f>
        <v>0</v>
      </c>
      <c r="D129" s="38">
        <f>SUM($B129:$C129)</f>
        <v>0</v>
      </c>
      <c r="E129" s="17"/>
    </row>
    <row r="130" spans="1:5">
      <c r="A130" s="4" t="s">
        <v>189</v>
      </c>
      <c r="B130" s="38">
        <f>100/'Input'!$F$58*B90*'DRM'!$B$12*'Input'!$D$58</f>
        <v>0</v>
      </c>
      <c r="C130" s="38">
        <f>100/'Input'!$F$58*C90*'DRM'!$B$12*'Input'!$D$58</f>
        <v>0</v>
      </c>
      <c r="D130" s="38">
        <f>SUM($B130:$C130)</f>
        <v>0</v>
      </c>
      <c r="E130" s="17"/>
    </row>
    <row r="131" spans="1:5">
      <c r="A131" s="4" t="s">
        <v>197</v>
      </c>
      <c r="B131" s="38">
        <f>100/'Input'!$F$58*B91*'DRM'!$B$12*'Input'!$D$58</f>
        <v>0</v>
      </c>
      <c r="C131" s="38">
        <f>100/'Input'!$F$58*C91*'DRM'!$B$12*'Input'!$D$58</f>
        <v>0</v>
      </c>
      <c r="D131" s="38">
        <f>SUM($B131:$C131)</f>
        <v>0</v>
      </c>
      <c r="E131" s="17"/>
    </row>
    <row r="132" spans="1:5">
      <c r="A132" s="4" t="s">
        <v>198</v>
      </c>
      <c r="B132" s="38">
        <f>100/'Input'!$F$58*B92*'DRM'!$B$12*'Input'!$D$58</f>
        <v>0</v>
      </c>
      <c r="C132" s="38">
        <f>100/'Input'!$F$58*C92*'DRM'!$B$12*'Input'!$D$58</f>
        <v>0</v>
      </c>
      <c r="D132" s="38">
        <f>SUM($B132:$C132)</f>
        <v>0</v>
      </c>
      <c r="E132" s="17"/>
    </row>
  </sheetData>
  <sheetProtection sheet="1" objects="1" scenarios="1"/>
  <hyperlinks>
    <hyperlink ref="A6" location="'Input'!B111" display="x1 = 1025. Matrix of applicability of LV service models to tariffs with fixed charges"/>
    <hyperlink ref="A7" location="'Input'!B101" display="x2 = 1022. LV service model asset cost (£)"/>
    <hyperlink ref="A30" location="'Input'!B133" display="x1 = 1026. Matrix of applicability of LV service models to unmetered tariffs"/>
    <hyperlink ref="A31" location="'Input'!B101" display="x2 = 1022. LV service model asset cost (£)"/>
    <hyperlink ref="A39" location="'Input'!D57" display="x1 = 1010. Annuity proportion for customer-contributed assets (in Financial and general assumptions)"/>
    <hyperlink ref="A40" location="'SM'!B34" display="x2 = 2202. LV unmetered service model assets £/(MWh/year)"/>
    <hyperlink ref="A41" location="'DRM'!B11" display="x3 = 2101. Annuity rate"/>
    <hyperlink ref="A49" location="'Input'!B138" display="x1 = 1028. Matrix of applicability of HV service models to tariffs with fixed charges"/>
    <hyperlink ref="A50" location="'Input'!B106" display="x2 = 1023. HV service model asset cost (£)"/>
    <hyperlink ref="A61" location="'SM'!B10" display="x1 = 2201. Asset £/customer from LV service models"/>
    <hyperlink ref="A62" location="'SM'!B53" display="x2 = 2204. Asset £/customer from HV service models"/>
    <hyperlink ref="A96" location="'Input'!F57" display="x1 = 1010. Days in the charging year (in Financial and general assumptions)"/>
    <hyperlink ref="A97" location="'SM'!B65" display="x2 = 2205. Service model assets by tariff (£)"/>
    <hyperlink ref="A98" location="'DRM'!B11" display="x3 = 2101. Annuity rate"/>
    <hyperlink ref="A99" location="'Input'!D57" display="x4 = 1010. Annuity proportion for customer-contributed assets (in Financial and general assumptions)"/>
    <hyperlink ref="A100" location="'SM'!B105" display="x5 = Service model p/MPAN/day charge (in Replacement annuities for service models)"/>
  </hyperlinks>
  <pageMargins left="0.7" right="0.7" top="0.75" bottom="0.75" header="0.3" footer="0.3"/>
  <pageSetup paperSize="9" fitToHeight="0" orientation="portrait"/>
  <headerFooter>
    <oddHeader>&amp;L&amp;A&amp;C&amp;R&amp;P of &amp;N</oddHeader>
    <oddFooter>&amp;F</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I225"/>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20.7109375" customWidth="1"/>
  </cols>
  <sheetData>
    <row r="1" spans="1:1" ht="21" customHeight="1">
      <c r="A1" s="1">
        <f>"Load characteristics for "&amp;'Input'!B7&amp;" in "&amp;'Input'!C7&amp;" ("&amp;'Input'!D7&amp;")"</f>
        <v>0</v>
      </c>
    </row>
    <row r="2" spans="1:1">
      <c r="A2" s="2" t="s">
        <v>492</v>
      </c>
    </row>
    <row r="3" spans="1:1">
      <c r="A3" s="2"/>
    </row>
    <row r="4" spans="1:1">
      <c r="A4" s="2" t="s">
        <v>493</v>
      </c>
    </row>
    <row r="5" spans="1:1">
      <c r="A5" s="2" t="s">
        <v>494</v>
      </c>
    </row>
    <row r="6" spans="1:1">
      <c r="A6" s="2"/>
    </row>
    <row r="7" spans="1:1">
      <c r="A7" s="2" t="s">
        <v>495</v>
      </c>
    </row>
    <row r="8" spans="1:1">
      <c r="A8" s="2" t="s">
        <v>496</v>
      </c>
    </row>
    <row r="9" spans="1:1">
      <c r="A9" s="2" t="s">
        <v>497</v>
      </c>
    </row>
    <row r="10" spans="1:1">
      <c r="A10" s="2" t="s">
        <v>498</v>
      </c>
    </row>
    <row r="12" spans="1:1" ht="21" customHeight="1">
      <c r="A12" s="1" t="s">
        <v>499</v>
      </c>
    </row>
    <row r="13" spans="1:1">
      <c r="A13" s="2" t="s">
        <v>353</v>
      </c>
    </row>
    <row r="14" spans="1:1">
      <c r="A14" s="33" t="s">
        <v>500</v>
      </c>
    </row>
    <row r="15" spans="1:1">
      <c r="A15" s="33" t="s">
        <v>501</v>
      </c>
    </row>
    <row r="16" spans="1:1">
      <c r="A16" s="2" t="s">
        <v>433</v>
      </c>
    </row>
    <row r="18" spans="1:3">
      <c r="B18" s="15" t="s">
        <v>502</v>
      </c>
    </row>
    <row r="19" spans="1:3">
      <c r="A19" s="4" t="s">
        <v>174</v>
      </c>
      <c r="B19" s="38">
        <f>'Input'!B255/'Input'!C255</f>
        <v>0</v>
      </c>
      <c r="C19" s="17"/>
    </row>
    <row r="20" spans="1:3">
      <c r="A20" s="4" t="s">
        <v>175</v>
      </c>
      <c r="B20" s="38">
        <f>'Input'!B256/'Input'!C256</f>
        <v>0</v>
      </c>
      <c r="C20" s="17"/>
    </row>
    <row r="21" spans="1:3">
      <c r="A21" s="4" t="s">
        <v>211</v>
      </c>
      <c r="B21" s="38">
        <f>'Input'!B257/'Input'!C257</f>
        <v>0</v>
      </c>
      <c r="C21" s="17"/>
    </row>
    <row r="22" spans="1:3">
      <c r="A22" s="4" t="s">
        <v>176</v>
      </c>
      <c r="B22" s="38">
        <f>'Input'!B258/'Input'!C258</f>
        <v>0</v>
      </c>
      <c r="C22" s="17"/>
    </row>
    <row r="23" spans="1:3">
      <c r="A23" s="4" t="s">
        <v>177</v>
      </c>
      <c r="B23" s="38">
        <f>'Input'!B259/'Input'!C259</f>
        <v>0</v>
      </c>
      <c r="C23" s="17"/>
    </row>
    <row r="24" spans="1:3">
      <c r="A24" s="4" t="s">
        <v>221</v>
      </c>
      <c r="B24" s="38">
        <f>'Input'!B260/'Input'!C260</f>
        <v>0</v>
      </c>
      <c r="C24" s="17"/>
    </row>
    <row r="25" spans="1:3">
      <c r="A25" s="4" t="s">
        <v>178</v>
      </c>
      <c r="B25" s="38">
        <f>'Input'!B261/'Input'!C261</f>
        <v>0</v>
      </c>
      <c r="C25" s="17"/>
    </row>
    <row r="26" spans="1:3">
      <c r="A26" s="4" t="s">
        <v>179</v>
      </c>
      <c r="B26" s="38">
        <f>'Input'!B262/'Input'!C262</f>
        <v>0</v>
      </c>
      <c r="C26" s="17"/>
    </row>
    <row r="27" spans="1:3">
      <c r="A27" s="4" t="s">
        <v>195</v>
      </c>
      <c r="B27" s="38">
        <f>'Input'!B263/'Input'!C263</f>
        <v>0</v>
      </c>
      <c r="C27" s="17"/>
    </row>
    <row r="28" spans="1:3">
      <c r="A28" s="4" t="s">
        <v>180</v>
      </c>
      <c r="B28" s="38">
        <f>'Input'!B264/'Input'!C264</f>
        <v>0</v>
      </c>
      <c r="C28" s="17"/>
    </row>
    <row r="29" spans="1:3">
      <c r="A29" s="4" t="s">
        <v>181</v>
      </c>
      <c r="B29" s="38">
        <f>'Input'!B265/'Input'!C265</f>
        <v>0</v>
      </c>
      <c r="C29" s="17"/>
    </row>
    <row r="30" spans="1:3">
      <c r="A30" s="4" t="s">
        <v>182</v>
      </c>
      <c r="B30" s="38">
        <f>'Input'!B266/'Input'!C266</f>
        <v>0</v>
      </c>
      <c r="C30" s="17"/>
    </row>
    <row r="31" spans="1:3">
      <c r="A31" s="4" t="s">
        <v>183</v>
      </c>
      <c r="B31" s="38">
        <f>'Input'!B267/'Input'!C267</f>
        <v>0</v>
      </c>
      <c r="C31" s="17"/>
    </row>
    <row r="32" spans="1:3">
      <c r="A32" s="4" t="s">
        <v>196</v>
      </c>
      <c r="B32" s="38">
        <f>'Input'!B268/'Input'!C268</f>
        <v>0</v>
      </c>
      <c r="C32" s="17"/>
    </row>
    <row r="33" spans="1:3">
      <c r="A33" s="4" t="s">
        <v>243</v>
      </c>
      <c r="B33" s="38">
        <f>'Input'!B269/'Input'!C269</f>
        <v>0</v>
      </c>
      <c r="C33" s="17"/>
    </row>
    <row r="34" spans="1:3">
      <c r="A34" s="4" t="s">
        <v>247</v>
      </c>
      <c r="B34" s="38">
        <f>'Input'!B270/'Input'!C270</f>
        <v>0</v>
      </c>
      <c r="C34" s="17"/>
    </row>
    <row r="35" spans="1:3">
      <c r="A35" s="4" t="s">
        <v>251</v>
      </c>
      <c r="B35" s="38">
        <f>'Input'!B271/'Input'!C271</f>
        <v>0</v>
      </c>
      <c r="C35" s="17"/>
    </row>
    <row r="36" spans="1:3">
      <c r="A36" s="4" t="s">
        <v>255</v>
      </c>
      <c r="B36" s="38">
        <f>'Input'!B272/'Input'!C272</f>
        <v>0</v>
      </c>
      <c r="C36" s="17"/>
    </row>
    <row r="37" spans="1:3">
      <c r="A37" s="4" t="s">
        <v>259</v>
      </c>
      <c r="B37" s="38">
        <f>'Input'!B273/'Input'!C273</f>
        <v>0</v>
      </c>
      <c r="C37" s="17"/>
    </row>
    <row r="39" spans="1:3" ht="21" customHeight="1">
      <c r="A39" s="1" t="s">
        <v>503</v>
      </c>
    </row>
    <row r="40" spans="1:3">
      <c r="A40" s="2" t="s">
        <v>353</v>
      </c>
    </row>
    <row r="41" spans="1:3">
      <c r="A41" s="33" t="s">
        <v>504</v>
      </c>
    </row>
    <row r="42" spans="1:3">
      <c r="A42" s="2" t="s">
        <v>505</v>
      </c>
    </row>
    <row r="43" spans="1:3">
      <c r="A43" s="2" t="s">
        <v>371</v>
      </c>
    </row>
    <row r="45" spans="1:3">
      <c r="B45" s="15" t="s">
        <v>506</v>
      </c>
    </row>
    <row r="46" spans="1:3">
      <c r="A46" s="4" t="s">
        <v>174</v>
      </c>
      <c r="B46" s="39">
        <f>B$19</f>
        <v>0</v>
      </c>
      <c r="C46" s="17"/>
    </row>
    <row r="47" spans="1:3">
      <c r="A47" s="4" t="s">
        <v>175</v>
      </c>
      <c r="B47" s="39">
        <f>B$20</f>
        <v>0</v>
      </c>
      <c r="C47" s="17"/>
    </row>
    <row r="48" spans="1:3">
      <c r="A48" s="4" t="s">
        <v>211</v>
      </c>
      <c r="B48" s="39">
        <f>B$21</f>
        <v>0</v>
      </c>
      <c r="C48" s="17"/>
    </row>
    <row r="49" spans="1:3">
      <c r="A49" s="4" t="s">
        <v>176</v>
      </c>
      <c r="B49" s="39">
        <f>B$22</f>
        <v>0</v>
      </c>
      <c r="C49" s="17"/>
    </row>
    <row r="50" spans="1:3">
      <c r="A50" s="4" t="s">
        <v>177</v>
      </c>
      <c r="B50" s="39">
        <f>B$23</f>
        <v>0</v>
      </c>
      <c r="C50" s="17"/>
    </row>
    <row r="51" spans="1:3">
      <c r="A51" s="4" t="s">
        <v>221</v>
      </c>
      <c r="B51" s="39">
        <f>B$24</f>
        <v>0</v>
      </c>
      <c r="C51" s="17"/>
    </row>
    <row r="52" spans="1:3">
      <c r="A52" s="4" t="s">
        <v>178</v>
      </c>
      <c r="B52" s="39">
        <f>B$25</f>
        <v>0</v>
      </c>
      <c r="C52" s="17"/>
    </row>
    <row r="53" spans="1:3">
      <c r="A53" s="4" t="s">
        <v>179</v>
      </c>
      <c r="B53" s="39">
        <f>B$26</f>
        <v>0</v>
      </c>
      <c r="C53" s="17"/>
    </row>
    <row r="54" spans="1:3">
      <c r="A54" s="4" t="s">
        <v>195</v>
      </c>
      <c r="B54" s="39">
        <f>B$27</f>
        <v>0</v>
      </c>
      <c r="C54" s="17"/>
    </row>
    <row r="55" spans="1:3">
      <c r="A55" s="4" t="s">
        <v>180</v>
      </c>
      <c r="B55" s="39">
        <f>B$28</f>
        <v>0</v>
      </c>
      <c r="C55" s="17"/>
    </row>
    <row r="56" spans="1:3">
      <c r="A56" s="4" t="s">
        <v>181</v>
      </c>
      <c r="B56" s="39">
        <f>B$29</f>
        <v>0</v>
      </c>
      <c r="C56" s="17"/>
    </row>
    <row r="57" spans="1:3">
      <c r="A57" s="4" t="s">
        <v>182</v>
      </c>
      <c r="B57" s="39">
        <f>B$30</f>
        <v>0</v>
      </c>
      <c r="C57" s="17"/>
    </row>
    <row r="58" spans="1:3">
      <c r="A58" s="4" t="s">
        <v>183</v>
      </c>
      <c r="B58" s="39">
        <f>B$31</f>
        <v>0</v>
      </c>
      <c r="C58" s="17"/>
    </row>
    <row r="59" spans="1:3">
      <c r="A59" s="4" t="s">
        <v>196</v>
      </c>
      <c r="B59" s="39">
        <f>B$32</f>
        <v>0</v>
      </c>
      <c r="C59" s="17"/>
    </row>
    <row r="60" spans="1:3">
      <c r="A60" s="4" t="s">
        <v>243</v>
      </c>
      <c r="B60" s="39">
        <f>B$33</f>
        <v>0</v>
      </c>
      <c r="C60" s="17"/>
    </row>
    <row r="61" spans="1:3">
      <c r="A61" s="4" t="s">
        <v>247</v>
      </c>
      <c r="B61" s="39">
        <f>B$34</f>
        <v>0</v>
      </c>
      <c r="C61" s="17"/>
    </row>
    <row r="62" spans="1:3">
      <c r="A62" s="4" t="s">
        <v>251</v>
      </c>
      <c r="B62" s="39">
        <f>B$35</f>
        <v>0</v>
      </c>
      <c r="C62" s="17"/>
    </row>
    <row r="63" spans="1:3">
      <c r="A63" s="4" t="s">
        <v>255</v>
      </c>
      <c r="B63" s="39">
        <f>B$36</f>
        <v>0</v>
      </c>
      <c r="C63" s="17"/>
    </row>
    <row r="64" spans="1:3">
      <c r="A64" s="4" t="s">
        <v>259</v>
      </c>
      <c r="B64" s="39">
        <f>B$37</f>
        <v>0</v>
      </c>
      <c r="C64" s="17"/>
    </row>
    <row r="65" spans="1:3">
      <c r="A65" s="4" t="s">
        <v>184</v>
      </c>
      <c r="B65" s="28">
        <v>-1</v>
      </c>
      <c r="C65" s="17"/>
    </row>
    <row r="66" spans="1:3">
      <c r="A66" s="4" t="s">
        <v>185</v>
      </c>
      <c r="B66" s="28">
        <v>-1</v>
      </c>
      <c r="C66" s="17"/>
    </row>
    <row r="67" spans="1:3">
      <c r="A67" s="4" t="s">
        <v>186</v>
      </c>
      <c r="B67" s="28">
        <v>-1</v>
      </c>
      <c r="C67" s="17"/>
    </row>
    <row r="68" spans="1:3">
      <c r="A68" s="4" t="s">
        <v>187</v>
      </c>
      <c r="B68" s="28">
        <v>-1</v>
      </c>
      <c r="C68" s="17"/>
    </row>
    <row r="69" spans="1:3">
      <c r="A69" s="4" t="s">
        <v>188</v>
      </c>
      <c r="B69" s="28">
        <v>-1</v>
      </c>
      <c r="C69" s="17"/>
    </row>
    <row r="70" spans="1:3">
      <c r="A70" s="4" t="s">
        <v>189</v>
      </c>
      <c r="B70" s="28">
        <v>-1</v>
      </c>
      <c r="C70" s="17"/>
    </row>
    <row r="71" spans="1:3">
      <c r="A71" s="4" t="s">
        <v>197</v>
      </c>
      <c r="B71" s="28">
        <v>-1</v>
      </c>
      <c r="C71" s="17"/>
    </row>
    <row r="72" spans="1:3">
      <c r="A72" s="4" t="s">
        <v>198</v>
      </c>
      <c r="B72" s="28">
        <v>-1</v>
      </c>
      <c r="C72" s="17"/>
    </row>
    <row r="74" spans="1:3" ht="21" customHeight="1">
      <c r="A74" s="1" t="s">
        <v>507</v>
      </c>
    </row>
    <row r="75" spans="1:3">
      <c r="A75" s="2" t="s">
        <v>353</v>
      </c>
    </row>
    <row r="76" spans="1:3">
      <c r="A76" s="2" t="s">
        <v>508</v>
      </c>
    </row>
    <row r="77" spans="1:3">
      <c r="A77" s="33" t="s">
        <v>509</v>
      </c>
    </row>
    <row r="78" spans="1:3">
      <c r="A78" s="33" t="s">
        <v>510</v>
      </c>
    </row>
    <row r="79" spans="1:3">
      <c r="A79" s="33" t="s">
        <v>511</v>
      </c>
    </row>
    <row r="80" spans="1:3">
      <c r="A80" s="33" t="s">
        <v>512</v>
      </c>
    </row>
    <row r="81" spans="1:9">
      <c r="A81" s="33" t="s">
        <v>513</v>
      </c>
    </row>
    <row r="82" spans="1:9">
      <c r="A82" s="33" t="s">
        <v>514</v>
      </c>
    </row>
    <row r="83" spans="1:9">
      <c r="A83" s="33" t="s">
        <v>515</v>
      </c>
    </row>
    <row r="84" spans="1:9">
      <c r="A84" s="33" t="s">
        <v>516</v>
      </c>
    </row>
    <row r="85" spans="1:9">
      <c r="A85" s="34" t="s">
        <v>356</v>
      </c>
      <c r="B85" s="34" t="s">
        <v>517</v>
      </c>
      <c r="C85" s="34" t="s">
        <v>486</v>
      </c>
      <c r="D85" s="34" t="s">
        <v>486</v>
      </c>
      <c r="E85" s="34" t="s">
        <v>486</v>
      </c>
      <c r="F85" s="34" t="s">
        <v>486</v>
      </c>
      <c r="G85" s="34" t="s">
        <v>486</v>
      </c>
      <c r="H85" s="34" t="s">
        <v>486</v>
      </c>
    </row>
    <row r="86" spans="1:9">
      <c r="A86" s="34" t="s">
        <v>359</v>
      </c>
      <c r="B86" s="34" t="s">
        <v>518</v>
      </c>
      <c r="C86" s="34" t="s">
        <v>519</v>
      </c>
      <c r="D86" s="34" t="s">
        <v>520</v>
      </c>
      <c r="E86" s="34" t="s">
        <v>521</v>
      </c>
      <c r="F86" s="34" t="s">
        <v>522</v>
      </c>
      <c r="G86" s="34" t="s">
        <v>523</v>
      </c>
      <c r="H86" s="34" t="s">
        <v>524</v>
      </c>
    </row>
    <row r="88" spans="1:9">
      <c r="B88" s="15" t="s">
        <v>525</v>
      </c>
      <c r="C88" s="15" t="s">
        <v>289</v>
      </c>
      <c r="D88" s="15" t="s">
        <v>290</v>
      </c>
      <c r="E88" s="15" t="s">
        <v>291</v>
      </c>
      <c r="F88" s="15" t="s">
        <v>292</v>
      </c>
      <c r="G88" s="15" t="s">
        <v>293</v>
      </c>
      <c r="H88" s="15" t="s">
        <v>294</v>
      </c>
    </row>
    <row r="89" spans="1:9">
      <c r="A89" s="29" t="s">
        <v>204</v>
      </c>
      <c r="I89" s="17"/>
    </row>
    <row r="90" spans="1:9">
      <c r="A90" s="4" t="s">
        <v>174</v>
      </c>
      <c r="B90" s="42">
        <f>'Input'!B154</f>
        <v>0</v>
      </c>
      <c r="C90" s="38">
        <f>'Input'!B282*(1-'Input'!B154)</f>
        <v>0</v>
      </c>
      <c r="D90" s="38">
        <f>'Input'!C282*(1-'Input'!B154)</f>
        <v>0</v>
      </c>
      <c r="E90" s="38">
        <f>'Input'!D282*(1-'Input'!B154)</f>
        <v>0</v>
      </c>
      <c r="F90" s="38">
        <f>'Input'!E282*(1-B90)</f>
        <v>0</v>
      </c>
      <c r="G90" s="38">
        <f>'Input'!F282*(1-'Input'!B154)</f>
        <v>0</v>
      </c>
      <c r="H90" s="38">
        <f>'Input'!G282*(1-'Input'!B154)</f>
        <v>0</v>
      </c>
      <c r="I90" s="17"/>
    </row>
    <row r="91" spans="1:9">
      <c r="A91" s="4" t="s">
        <v>205</v>
      </c>
      <c r="B91" s="42">
        <f>'Input'!B155</f>
        <v>0</v>
      </c>
      <c r="C91" s="38">
        <f>'Input'!B283*(1-'Input'!B155)</f>
        <v>0</v>
      </c>
      <c r="D91" s="38">
        <f>'Input'!C283*(1-'Input'!B155)</f>
        <v>0</v>
      </c>
      <c r="E91" s="38">
        <f>'Input'!D283*(1-'Input'!B155)</f>
        <v>0</v>
      </c>
      <c r="F91" s="38">
        <f>'Input'!E283*(1-B91)</f>
        <v>0</v>
      </c>
      <c r="G91" s="38">
        <f>'Input'!F283*(1-'Input'!B155)</f>
        <v>0</v>
      </c>
      <c r="H91" s="38">
        <f>'Input'!G283*(1-'Input'!B155)</f>
        <v>0</v>
      </c>
      <c r="I91" s="17"/>
    </row>
    <row r="92" spans="1:9">
      <c r="A92" s="4" t="s">
        <v>206</v>
      </c>
      <c r="B92" s="42">
        <f>'Input'!B156</f>
        <v>0</v>
      </c>
      <c r="C92" s="38">
        <f>'Input'!B284*(1-'Input'!B156)</f>
        <v>0</v>
      </c>
      <c r="D92" s="38">
        <f>'Input'!C284*(1-'Input'!B156)</f>
        <v>0</v>
      </c>
      <c r="E92" s="38">
        <f>'Input'!D284*(1-'Input'!B156)</f>
        <v>0</v>
      </c>
      <c r="F92" s="38">
        <f>'Input'!E284*(1-B92)</f>
        <v>0</v>
      </c>
      <c r="G92" s="38">
        <f>'Input'!F284*(1-'Input'!B156)</f>
        <v>0</v>
      </c>
      <c r="H92" s="38">
        <f>'Input'!G284*(1-'Input'!B156)</f>
        <v>0</v>
      </c>
      <c r="I92" s="17"/>
    </row>
    <row r="93" spans="1:9">
      <c r="A93" s="29" t="s">
        <v>207</v>
      </c>
      <c r="I93" s="17"/>
    </row>
    <row r="94" spans="1:9">
      <c r="A94" s="4" t="s">
        <v>175</v>
      </c>
      <c r="B94" s="42">
        <f>'Input'!B158</f>
        <v>0</v>
      </c>
      <c r="C94" s="38">
        <f>'Input'!B286*(1-'Input'!B158)</f>
        <v>0</v>
      </c>
      <c r="D94" s="38">
        <f>'Input'!C286*(1-'Input'!B158)</f>
        <v>0</v>
      </c>
      <c r="E94" s="38">
        <f>'Input'!D286*(1-'Input'!B158)</f>
        <v>0</v>
      </c>
      <c r="F94" s="38">
        <f>'Input'!E286*(1-B94)</f>
        <v>0</v>
      </c>
      <c r="G94" s="38">
        <f>'Input'!F286*(1-'Input'!B158)</f>
        <v>0</v>
      </c>
      <c r="H94" s="38">
        <f>'Input'!G286*(1-'Input'!B158)</f>
        <v>0</v>
      </c>
      <c r="I94" s="17"/>
    </row>
    <row r="95" spans="1:9">
      <c r="A95" s="4" t="s">
        <v>208</v>
      </c>
      <c r="B95" s="42">
        <f>'Input'!B159</f>
        <v>0</v>
      </c>
      <c r="C95" s="38">
        <f>'Input'!B287*(1-'Input'!B159)</f>
        <v>0</v>
      </c>
      <c r="D95" s="38">
        <f>'Input'!C287*(1-'Input'!B159)</f>
        <v>0</v>
      </c>
      <c r="E95" s="38">
        <f>'Input'!D287*(1-'Input'!B159)</f>
        <v>0</v>
      </c>
      <c r="F95" s="38">
        <f>'Input'!E287*(1-B95)</f>
        <v>0</v>
      </c>
      <c r="G95" s="38">
        <f>'Input'!F287*(1-'Input'!B159)</f>
        <v>0</v>
      </c>
      <c r="H95" s="38">
        <f>'Input'!G287*(1-'Input'!B159)</f>
        <v>0</v>
      </c>
      <c r="I95" s="17"/>
    </row>
    <row r="96" spans="1:9">
      <c r="A96" s="4" t="s">
        <v>209</v>
      </c>
      <c r="B96" s="42">
        <f>'Input'!B160</f>
        <v>0</v>
      </c>
      <c r="C96" s="38">
        <f>'Input'!B288*(1-'Input'!B160)</f>
        <v>0</v>
      </c>
      <c r="D96" s="38">
        <f>'Input'!C288*(1-'Input'!B160)</f>
        <v>0</v>
      </c>
      <c r="E96" s="38">
        <f>'Input'!D288*(1-'Input'!B160)</f>
        <v>0</v>
      </c>
      <c r="F96" s="38">
        <f>'Input'!E288*(1-B96)</f>
        <v>0</v>
      </c>
      <c r="G96" s="38">
        <f>'Input'!F288*(1-'Input'!B160)</f>
        <v>0</v>
      </c>
      <c r="H96" s="38">
        <f>'Input'!G288*(1-'Input'!B160)</f>
        <v>0</v>
      </c>
      <c r="I96" s="17"/>
    </row>
    <row r="97" spans="1:9">
      <c r="A97" s="29" t="s">
        <v>210</v>
      </c>
      <c r="I97" s="17"/>
    </row>
    <row r="98" spans="1:9">
      <c r="A98" s="4" t="s">
        <v>211</v>
      </c>
      <c r="B98" s="42">
        <f>'Input'!B162</f>
        <v>0</v>
      </c>
      <c r="C98" s="38">
        <f>'Input'!B290*(1-'Input'!B162)</f>
        <v>0</v>
      </c>
      <c r="D98" s="38">
        <f>'Input'!C290*(1-'Input'!B162)</f>
        <v>0</v>
      </c>
      <c r="E98" s="38">
        <f>'Input'!D290*(1-'Input'!B162)</f>
        <v>0</v>
      </c>
      <c r="F98" s="38">
        <f>'Input'!E290*(1-B98)</f>
        <v>0</v>
      </c>
      <c r="G98" s="38">
        <f>'Input'!F290*(1-'Input'!B162)</f>
        <v>0</v>
      </c>
      <c r="H98" s="38">
        <f>'Input'!G290*(1-'Input'!B162)</f>
        <v>0</v>
      </c>
      <c r="I98" s="17"/>
    </row>
    <row r="99" spans="1:9">
      <c r="A99" s="4" t="s">
        <v>212</v>
      </c>
      <c r="B99" s="42">
        <f>'Input'!B163</f>
        <v>0</v>
      </c>
      <c r="C99" s="38">
        <f>'Input'!B291*(1-'Input'!B163)</f>
        <v>0</v>
      </c>
      <c r="D99" s="38">
        <f>'Input'!C291*(1-'Input'!B163)</f>
        <v>0</v>
      </c>
      <c r="E99" s="38">
        <f>'Input'!D291*(1-'Input'!B163)</f>
        <v>0</v>
      </c>
      <c r="F99" s="38">
        <f>'Input'!E291*(1-B99)</f>
        <v>0</v>
      </c>
      <c r="G99" s="38">
        <f>'Input'!F291*(1-'Input'!B163)</f>
        <v>0</v>
      </c>
      <c r="H99" s="38">
        <f>'Input'!G291*(1-'Input'!B163)</f>
        <v>0</v>
      </c>
      <c r="I99" s="17"/>
    </row>
    <row r="100" spans="1:9">
      <c r="A100" s="4" t="s">
        <v>213</v>
      </c>
      <c r="B100" s="42">
        <f>'Input'!B164</f>
        <v>0</v>
      </c>
      <c r="C100" s="38">
        <f>'Input'!B292*(1-'Input'!B164)</f>
        <v>0</v>
      </c>
      <c r="D100" s="38">
        <f>'Input'!C292*(1-'Input'!B164)</f>
        <v>0</v>
      </c>
      <c r="E100" s="38">
        <f>'Input'!D292*(1-'Input'!B164)</f>
        <v>0</v>
      </c>
      <c r="F100" s="38">
        <f>'Input'!E292*(1-B100)</f>
        <v>0</v>
      </c>
      <c r="G100" s="38">
        <f>'Input'!F292*(1-'Input'!B164)</f>
        <v>0</v>
      </c>
      <c r="H100" s="38">
        <f>'Input'!G292*(1-'Input'!B164)</f>
        <v>0</v>
      </c>
      <c r="I100" s="17"/>
    </row>
    <row r="101" spans="1:9">
      <c r="A101" s="29" t="s">
        <v>214</v>
      </c>
      <c r="I101" s="17"/>
    </row>
    <row r="102" spans="1:9">
      <c r="A102" s="4" t="s">
        <v>176</v>
      </c>
      <c r="B102" s="42">
        <f>'Input'!B166</f>
        <v>0</v>
      </c>
      <c r="C102" s="38">
        <f>'Input'!B294*(1-'Input'!B166)</f>
        <v>0</v>
      </c>
      <c r="D102" s="38">
        <f>'Input'!C294*(1-'Input'!B166)</f>
        <v>0</v>
      </c>
      <c r="E102" s="38">
        <f>'Input'!D294*(1-'Input'!B166)</f>
        <v>0</v>
      </c>
      <c r="F102" s="38">
        <f>'Input'!E294*(1-B102)</f>
        <v>0</v>
      </c>
      <c r="G102" s="38">
        <f>'Input'!F294*(1-'Input'!B166)</f>
        <v>0</v>
      </c>
      <c r="H102" s="38">
        <f>'Input'!G294*(1-'Input'!B166)</f>
        <v>0</v>
      </c>
      <c r="I102" s="17"/>
    </row>
    <row r="103" spans="1:9">
      <c r="A103" s="4" t="s">
        <v>215</v>
      </c>
      <c r="B103" s="42">
        <f>'Input'!B167</f>
        <v>0</v>
      </c>
      <c r="C103" s="38">
        <f>'Input'!B295*(1-'Input'!B167)</f>
        <v>0</v>
      </c>
      <c r="D103" s="38">
        <f>'Input'!C295*(1-'Input'!B167)</f>
        <v>0</v>
      </c>
      <c r="E103" s="38">
        <f>'Input'!D295*(1-'Input'!B167)</f>
        <v>0</v>
      </c>
      <c r="F103" s="38">
        <f>'Input'!E295*(1-B103)</f>
        <v>0</v>
      </c>
      <c r="G103" s="38">
        <f>'Input'!F295*(1-'Input'!B167)</f>
        <v>0</v>
      </c>
      <c r="H103" s="38">
        <f>'Input'!G295*(1-'Input'!B167)</f>
        <v>0</v>
      </c>
      <c r="I103" s="17"/>
    </row>
    <row r="104" spans="1:9">
      <c r="A104" s="4" t="s">
        <v>216</v>
      </c>
      <c r="B104" s="42">
        <f>'Input'!B168</f>
        <v>0</v>
      </c>
      <c r="C104" s="38">
        <f>'Input'!B296*(1-'Input'!B168)</f>
        <v>0</v>
      </c>
      <c r="D104" s="38">
        <f>'Input'!C296*(1-'Input'!B168)</f>
        <v>0</v>
      </c>
      <c r="E104" s="38">
        <f>'Input'!D296*(1-'Input'!B168)</f>
        <v>0</v>
      </c>
      <c r="F104" s="38">
        <f>'Input'!E296*(1-B104)</f>
        <v>0</v>
      </c>
      <c r="G104" s="38">
        <f>'Input'!F296*(1-'Input'!B168)</f>
        <v>0</v>
      </c>
      <c r="H104" s="38">
        <f>'Input'!G296*(1-'Input'!B168)</f>
        <v>0</v>
      </c>
      <c r="I104" s="17"/>
    </row>
    <row r="105" spans="1:9">
      <c r="A105" s="29" t="s">
        <v>217</v>
      </c>
      <c r="I105" s="17"/>
    </row>
    <row r="106" spans="1:9">
      <c r="A106" s="4" t="s">
        <v>177</v>
      </c>
      <c r="B106" s="42">
        <f>'Input'!B170</f>
        <v>0</v>
      </c>
      <c r="C106" s="38">
        <f>'Input'!B298*(1-'Input'!B170)</f>
        <v>0</v>
      </c>
      <c r="D106" s="38">
        <f>'Input'!C298*(1-'Input'!B170)</f>
        <v>0</v>
      </c>
      <c r="E106" s="38">
        <f>'Input'!D298*(1-'Input'!B170)</f>
        <v>0</v>
      </c>
      <c r="F106" s="38">
        <f>'Input'!E298*(1-B106)</f>
        <v>0</v>
      </c>
      <c r="G106" s="38">
        <f>'Input'!F298*(1-'Input'!B170)</f>
        <v>0</v>
      </c>
      <c r="H106" s="38">
        <f>'Input'!G298*(1-'Input'!B170)</f>
        <v>0</v>
      </c>
      <c r="I106" s="17"/>
    </row>
    <row r="107" spans="1:9">
      <c r="A107" s="4" t="s">
        <v>218</v>
      </c>
      <c r="B107" s="42">
        <f>'Input'!B171</f>
        <v>0</v>
      </c>
      <c r="C107" s="38">
        <f>'Input'!B299*(1-'Input'!B171)</f>
        <v>0</v>
      </c>
      <c r="D107" s="38">
        <f>'Input'!C299*(1-'Input'!B171)</f>
        <v>0</v>
      </c>
      <c r="E107" s="38">
        <f>'Input'!D299*(1-'Input'!B171)</f>
        <v>0</v>
      </c>
      <c r="F107" s="38">
        <f>'Input'!E299*(1-B107)</f>
        <v>0</v>
      </c>
      <c r="G107" s="38">
        <f>'Input'!F299*(1-'Input'!B171)</f>
        <v>0</v>
      </c>
      <c r="H107" s="38">
        <f>'Input'!G299*(1-'Input'!B171)</f>
        <v>0</v>
      </c>
      <c r="I107" s="17"/>
    </row>
    <row r="108" spans="1:9">
      <c r="A108" s="4" t="s">
        <v>219</v>
      </c>
      <c r="B108" s="42">
        <f>'Input'!B172</f>
        <v>0</v>
      </c>
      <c r="C108" s="38">
        <f>'Input'!B300*(1-'Input'!B172)</f>
        <v>0</v>
      </c>
      <c r="D108" s="38">
        <f>'Input'!C300*(1-'Input'!B172)</f>
        <v>0</v>
      </c>
      <c r="E108" s="38">
        <f>'Input'!D300*(1-'Input'!B172)</f>
        <v>0</v>
      </c>
      <c r="F108" s="38">
        <f>'Input'!E300*(1-B108)</f>
        <v>0</v>
      </c>
      <c r="G108" s="38">
        <f>'Input'!F300*(1-'Input'!B172)</f>
        <v>0</v>
      </c>
      <c r="H108" s="38">
        <f>'Input'!G300*(1-'Input'!B172)</f>
        <v>0</v>
      </c>
      <c r="I108" s="17"/>
    </row>
    <row r="109" spans="1:9">
      <c r="A109" s="29" t="s">
        <v>220</v>
      </c>
      <c r="I109" s="17"/>
    </row>
    <row r="110" spans="1:9">
      <c r="A110" s="4" t="s">
        <v>221</v>
      </c>
      <c r="B110" s="42">
        <f>'Input'!B174</f>
        <v>0</v>
      </c>
      <c r="C110" s="38">
        <f>'Input'!B302*(1-'Input'!B174)</f>
        <v>0</v>
      </c>
      <c r="D110" s="38">
        <f>'Input'!C302*(1-'Input'!B174)</f>
        <v>0</v>
      </c>
      <c r="E110" s="38">
        <f>'Input'!D302*(1-'Input'!B174)</f>
        <v>0</v>
      </c>
      <c r="F110" s="38">
        <f>'Input'!E302*(1-B110)</f>
        <v>0</v>
      </c>
      <c r="G110" s="38">
        <f>'Input'!F302*(1-'Input'!B174)</f>
        <v>0</v>
      </c>
      <c r="H110" s="38">
        <f>'Input'!G302*(1-'Input'!B174)</f>
        <v>0</v>
      </c>
      <c r="I110" s="17"/>
    </row>
    <row r="111" spans="1:9">
      <c r="A111" s="4" t="s">
        <v>222</v>
      </c>
      <c r="B111" s="42">
        <f>'Input'!B175</f>
        <v>0</v>
      </c>
      <c r="C111" s="38">
        <f>'Input'!B303*(1-'Input'!B175)</f>
        <v>0</v>
      </c>
      <c r="D111" s="38">
        <f>'Input'!C303*(1-'Input'!B175)</f>
        <v>0</v>
      </c>
      <c r="E111" s="38">
        <f>'Input'!D303*(1-'Input'!B175)</f>
        <v>0</v>
      </c>
      <c r="F111" s="38">
        <f>'Input'!E303*(1-B111)</f>
        <v>0</v>
      </c>
      <c r="G111" s="38">
        <f>'Input'!F303*(1-'Input'!B175)</f>
        <v>0</v>
      </c>
      <c r="H111" s="38">
        <f>'Input'!G303*(1-'Input'!B175)</f>
        <v>0</v>
      </c>
      <c r="I111" s="17"/>
    </row>
    <row r="112" spans="1:9">
      <c r="A112" s="4" t="s">
        <v>223</v>
      </c>
      <c r="B112" s="42">
        <f>'Input'!B176</f>
        <v>0</v>
      </c>
      <c r="C112" s="38">
        <f>'Input'!B304*(1-'Input'!B176)</f>
        <v>0</v>
      </c>
      <c r="D112" s="38">
        <f>'Input'!C304*(1-'Input'!B176)</f>
        <v>0</v>
      </c>
      <c r="E112" s="38">
        <f>'Input'!D304*(1-'Input'!B176)</f>
        <v>0</v>
      </c>
      <c r="F112" s="38">
        <f>'Input'!E304*(1-B112)</f>
        <v>0</v>
      </c>
      <c r="G112" s="38">
        <f>'Input'!F304*(1-'Input'!B176)</f>
        <v>0</v>
      </c>
      <c r="H112" s="38">
        <f>'Input'!G304*(1-'Input'!B176)</f>
        <v>0</v>
      </c>
      <c r="I112" s="17"/>
    </row>
    <row r="113" spans="1:9">
      <c r="A113" s="29" t="s">
        <v>224</v>
      </c>
      <c r="I113" s="17"/>
    </row>
    <row r="114" spans="1:9">
      <c r="A114" s="4" t="s">
        <v>178</v>
      </c>
      <c r="B114" s="42">
        <f>'Input'!B178</f>
        <v>0</v>
      </c>
      <c r="C114" s="38">
        <f>'Input'!B306*(1-'Input'!B178)</f>
        <v>0</v>
      </c>
      <c r="D114" s="38">
        <f>'Input'!C306*(1-'Input'!B178)</f>
        <v>0</v>
      </c>
      <c r="E114" s="38">
        <f>'Input'!D306*(1-'Input'!B178)</f>
        <v>0</v>
      </c>
      <c r="F114" s="38">
        <f>'Input'!E306*(1-B114)</f>
        <v>0</v>
      </c>
      <c r="G114" s="38">
        <f>'Input'!F306*(1-'Input'!B178)</f>
        <v>0</v>
      </c>
      <c r="H114" s="38">
        <f>'Input'!G306*(1-'Input'!B178)</f>
        <v>0</v>
      </c>
      <c r="I114" s="17"/>
    </row>
    <row r="115" spans="1:9">
      <c r="A115" s="4" t="s">
        <v>225</v>
      </c>
      <c r="B115" s="42">
        <f>'Input'!B179</f>
        <v>0</v>
      </c>
      <c r="C115" s="38">
        <f>'Input'!B307*(1-'Input'!B179)</f>
        <v>0</v>
      </c>
      <c r="D115" s="38">
        <f>'Input'!C307*(1-'Input'!B179)</f>
        <v>0</v>
      </c>
      <c r="E115" s="38">
        <f>'Input'!D307*(1-'Input'!B179)</f>
        <v>0</v>
      </c>
      <c r="F115" s="38">
        <f>'Input'!E307*(1-B115)</f>
        <v>0</v>
      </c>
      <c r="G115" s="38">
        <f>'Input'!F307*(1-'Input'!B179)</f>
        <v>0</v>
      </c>
      <c r="H115" s="38">
        <f>'Input'!G307*(1-'Input'!B179)</f>
        <v>0</v>
      </c>
      <c r="I115" s="17"/>
    </row>
    <row r="116" spans="1:9">
      <c r="A116" s="4" t="s">
        <v>226</v>
      </c>
      <c r="B116" s="42">
        <f>'Input'!B180</f>
        <v>0</v>
      </c>
      <c r="C116" s="38">
        <f>'Input'!B308*(1-'Input'!B180)</f>
        <v>0</v>
      </c>
      <c r="D116" s="38">
        <f>'Input'!C308*(1-'Input'!B180)</f>
        <v>0</v>
      </c>
      <c r="E116" s="38">
        <f>'Input'!D308*(1-'Input'!B180)</f>
        <v>0</v>
      </c>
      <c r="F116" s="38">
        <f>'Input'!E308*(1-B116)</f>
        <v>0</v>
      </c>
      <c r="G116" s="38">
        <f>'Input'!F308*(1-'Input'!B180)</f>
        <v>0</v>
      </c>
      <c r="H116" s="38">
        <f>'Input'!G308*(1-'Input'!B180)</f>
        <v>0</v>
      </c>
      <c r="I116" s="17"/>
    </row>
    <row r="117" spans="1:9">
      <c r="A117" s="29" t="s">
        <v>227</v>
      </c>
      <c r="I117" s="17"/>
    </row>
    <row r="118" spans="1:9">
      <c r="A118" s="4" t="s">
        <v>179</v>
      </c>
      <c r="B118" s="42">
        <f>'Input'!B182</f>
        <v>0</v>
      </c>
      <c r="C118" s="38">
        <f>'Input'!B310*(1-'Input'!B182)</f>
        <v>0</v>
      </c>
      <c r="D118" s="38">
        <f>'Input'!C310*(1-'Input'!B182)</f>
        <v>0</v>
      </c>
      <c r="E118" s="38">
        <f>'Input'!D310*(1-'Input'!B182)</f>
        <v>0</v>
      </c>
      <c r="F118" s="38">
        <f>'Input'!E310*(1-B118)</f>
        <v>0</v>
      </c>
      <c r="G118" s="38">
        <f>'Input'!F310*(1-'Input'!B182)</f>
        <v>0</v>
      </c>
      <c r="H118" s="38">
        <f>'Input'!G310*(1-'Input'!B182)</f>
        <v>0</v>
      </c>
      <c r="I118" s="17"/>
    </row>
    <row r="119" spans="1:9">
      <c r="A119" s="29" t="s">
        <v>228</v>
      </c>
      <c r="I119" s="17"/>
    </row>
    <row r="120" spans="1:9">
      <c r="A120" s="4" t="s">
        <v>195</v>
      </c>
      <c r="B120" s="42">
        <f>'Input'!B184</f>
        <v>0</v>
      </c>
      <c r="C120" s="38">
        <f>'Input'!B312*(1-'Input'!B184)</f>
        <v>0</v>
      </c>
      <c r="D120" s="38">
        <f>'Input'!C312*(1-'Input'!B184)</f>
        <v>0</v>
      </c>
      <c r="E120" s="38">
        <f>'Input'!D312*(1-'Input'!B184)</f>
        <v>0</v>
      </c>
      <c r="F120" s="38">
        <f>'Input'!E312*(1-B120)</f>
        <v>0</v>
      </c>
      <c r="G120" s="38">
        <f>'Input'!F312*(1-'Input'!B184)</f>
        <v>0</v>
      </c>
      <c r="H120" s="38">
        <f>'Input'!G312*(1-'Input'!B184)</f>
        <v>0</v>
      </c>
      <c r="I120" s="17"/>
    </row>
    <row r="121" spans="1:9">
      <c r="A121" s="29" t="s">
        <v>229</v>
      </c>
      <c r="I121" s="17"/>
    </row>
    <row r="122" spans="1:9">
      <c r="A122" s="4" t="s">
        <v>180</v>
      </c>
      <c r="B122" s="42">
        <f>'Input'!B186</f>
        <v>0</v>
      </c>
      <c r="C122" s="38">
        <f>'Input'!B314*(1-'Input'!B186)</f>
        <v>0</v>
      </c>
      <c r="D122" s="38">
        <f>'Input'!C314*(1-'Input'!B186)</f>
        <v>0</v>
      </c>
      <c r="E122" s="38">
        <f>'Input'!D314*(1-'Input'!B186)</f>
        <v>0</v>
      </c>
      <c r="F122" s="38">
        <f>'Input'!E314*(1-B122)</f>
        <v>0</v>
      </c>
      <c r="G122" s="38">
        <f>'Input'!F314*(1-'Input'!B186)</f>
        <v>0</v>
      </c>
      <c r="H122" s="38">
        <f>'Input'!G314*(1-'Input'!B186)</f>
        <v>0</v>
      </c>
      <c r="I122" s="17"/>
    </row>
    <row r="123" spans="1:9">
      <c r="A123" s="4" t="s">
        <v>230</v>
      </c>
      <c r="B123" s="42">
        <f>'Input'!B187</f>
        <v>0</v>
      </c>
      <c r="C123" s="38">
        <f>'Input'!B315*(1-'Input'!B187)</f>
        <v>0</v>
      </c>
      <c r="D123" s="38">
        <f>'Input'!C315*(1-'Input'!B187)</f>
        <v>0</v>
      </c>
      <c r="E123" s="38">
        <f>'Input'!D315*(1-'Input'!B187)</f>
        <v>0</v>
      </c>
      <c r="F123" s="38">
        <f>'Input'!E315*(1-B123)</f>
        <v>0</v>
      </c>
      <c r="G123" s="38">
        <f>'Input'!F315*(1-'Input'!B187)</f>
        <v>0</v>
      </c>
      <c r="H123" s="38">
        <f>'Input'!G315*(1-'Input'!B187)</f>
        <v>0</v>
      </c>
      <c r="I123" s="17"/>
    </row>
    <row r="124" spans="1:9">
      <c r="A124" s="4" t="s">
        <v>231</v>
      </c>
      <c r="B124" s="42">
        <f>'Input'!B188</f>
        <v>0</v>
      </c>
      <c r="C124" s="38">
        <f>'Input'!B316*(1-'Input'!B188)</f>
        <v>0</v>
      </c>
      <c r="D124" s="38">
        <f>'Input'!C316*(1-'Input'!B188)</f>
        <v>0</v>
      </c>
      <c r="E124" s="38">
        <f>'Input'!D316*(1-'Input'!B188)</f>
        <v>0</v>
      </c>
      <c r="F124" s="38">
        <f>'Input'!E316*(1-B124)</f>
        <v>0</v>
      </c>
      <c r="G124" s="38">
        <f>'Input'!F316*(1-'Input'!B188)</f>
        <v>0</v>
      </c>
      <c r="H124" s="38">
        <f>'Input'!G316*(1-'Input'!B188)</f>
        <v>0</v>
      </c>
      <c r="I124" s="17"/>
    </row>
    <row r="125" spans="1:9">
      <c r="A125" s="29" t="s">
        <v>232</v>
      </c>
      <c r="I125" s="17"/>
    </row>
    <row r="126" spans="1:9">
      <c r="A126" s="4" t="s">
        <v>181</v>
      </c>
      <c r="B126" s="42">
        <f>'Input'!B190</f>
        <v>0</v>
      </c>
      <c r="C126" s="38">
        <f>'Input'!B318*(1-'Input'!B190)</f>
        <v>0</v>
      </c>
      <c r="D126" s="38">
        <f>'Input'!C318*(1-'Input'!B190)</f>
        <v>0</v>
      </c>
      <c r="E126" s="38">
        <f>'Input'!D318*(1-'Input'!B190)</f>
        <v>0</v>
      </c>
      <c r="F126" s="38">
        <f>'Input'!E318*(1-B126)</f>
        <v>0</v>
      </c>
      <c r="G126" s="38">
        <f>'Input'!F318*(1-'Input'!B190)</f>
        <v>0</v>
      </c>
      <c r="H126" s="38">
        <f>'Input'!G318*(1-'Input'!B190)</f>
        <v>0</v>
      </c>
      <c r="I126" s="17"/>
    </row>
    <row r="127" spans="1:9">
      <c r="A127" s="4" t="s">
        <v>233</v>
      </c>
      <c r="B127" s="42">
        <f>'Input'!B191</f>
        <v>0</v>
      </c>
      <c r="C127" s="38">
        <f>'Input'!B319*(1-'Input'!B191)</f>
        <v>0</v>
      </c>
      <c r="D127" s="38">
        <f>'Input'!C319*(1-'Input'!B191)</f>
        <v>0</v>
      </c>
      <c r="E127" s="38">
        <f>'Input'!D319*(1-'Input'!B191)</f>
        <v>0</v>
      </c>
      <c r="F127" s="38">
        <f>'Input'!E319*(1-B127)</f>
        <v>0</v>
      </c>
      <c r="G127" s="38">
        <f>'Input'!F319*(1-'Input'!B191)</f>
        <v>0</v>
      </c>
      <c r="H127" s="38">
        <f>'Input'!G319*(1-'Input'!B191)</f>
        <v>0</v>
      </c>
      <c r="I127" s="17"/>
    </row>
    <row r="128" spans="1:9">
      <c r="A128" s="4" t="s">
        <v>234</v>
      </c>
      <c r="B128" s="42">
        <f>'Input'!B192</f>
        <v>0</v>
      </c>
      <c r="C128" s="38">
        <f>'Input'!B320*(1-'Input'!B192)</f>
        <v>0</v>
      </c>
      <c r="D128" s="38">
        <f>'Input'!C320*(1-'Input'!B192)</f>
        <v>0</v>
      </c>
      <c r="E128" s="38">
        <f>'Input'!D320*(1-'Input'!B192)</f>
        <v>0</v>
      </c>
      <c r="F128" s="38">
        <f>'Input'!E320*(1-B128)</f>
        <v>0</v>
      </c>
      <c r="G128" s="38">
        <f>'Input'!F320*(1-'Input'!B192)</f>
        <v>0</v>
      </c>
      <c r="H128" s="38">
        <f>'Input'!G320*(1-'Input'!B192)</f>
        <v>0</v>
      </c>
      <c r="I128" s="17"/>
    </row>
    <row r="129" spans="1:9">
      <c r="A129" s="29" t="s">
        <v>235</v>
      </c>
      <c r="I129" s="17"/>
    </row>
    <row r="130" spans="1:9">
      <c r="A130" s="4" t="s">
        <v>182</v>
      </c>
      <c r="B130" s="42">
        <f>'Input'!B194</f>
        <v>0</v>
      </c>
      <c r="C130" s="38">
        <f>'Input'!B322*(1-'Input'!B194)</f>
        <v>0</v>
      </c>
      <c r="D130" s="38">
        <f>'Input'!C322*(1-'Input'!B194)</f>
        <v>0</v>
      </c>
      <c r="E130" s="38">
        <f>'Input'!D322*(1-'Input'!B194)</f>
        <v>0</v>
      </c>
      <c r="F130" s="38">
        <f>'Input'!E322*(1-B130)</f>
        <v>0</v>
      </c>
      <c r="G130" s="38">
        <f>'Input'!F322*(1-'Input'!B194)</f>
        <v>0</v>
      </c>
      <c r="H130" s="38">
        <f>'Input'!G322*(1-'Input'!B194)</f>
        <v>0</v>
      </c>
      <c r="I130" s="17"/>
    </row>
    <row r="131" spans="1:9">
      <c r="A131" s="4" t="s">
        <v>236</v>
      </c>
      <c r="B131" s="42">
        <f>'Input'!B195</f>
        <v>0</v>
      </c>
      <c r="C131" s="38">
        <f>'Input'!B323*(1-'Input'!B195)</f>
        <v>0</v>
      </c>
      <c r="D131" s="38">
        <f>'Input'!C323*(1-'Input'!B195)</f>
        <v>0</v>
      </c>
      <c r="E131" s="38">
        <f>'Input'!D323*(1-'Input'!B195)</f>
        <v>0</v>
      </c>
      <c r="F131" s="38">
        <f>'Input'!E323*(1-B131)</f>
        <v>0</v>
      </c>
      <c r="G131" s="38">
        <f>'Input'!F323*(1-'Input'!B195)</f>
        <v>0</v>
      </c>
      <c r="H131" s="38">
        <f>'Input'!G323*(1-'Input'!B195)</f>
        <v>0</v>
      </c>
      <c r="I131" s="17"/>
    </row>
    <row r="132" spans="1:9">
      <c r="A132" s="4" t="s">
        <v>237</v>
      </c>
      <c r="B132" s="42">
        <f>'Input'!B196</f>
        <v>0</v>
      </c>
      <c r="C132" s="38">
        <f>'Input'!B324*(1-'Input'!B196)</f>
        <v>0</v>
      </c>
      <c r="D132" s="38">
        <f>'Input'!C324*(1-'Input'!B196)</f>
        <v>0</v>
      </c>
      <c r="E132" s="38">
        <f>'Input'!D324*(1-'Input'!B196)</f>
        <v>0</v>
      </c>
      <c r="F132" s="38">
        <f>'Input'!E324*(1-B132)</f>
        <v>0</v>
      </c>
      <c r="G132" s="38">
        <f>'Input'!F324*(1-'Input'!B196)</f>
        <v>0</v>
      </c>
      <c r="H132" s="38">
        <f>'Input'!G324*(1-'Input'!B196)</f>
        <v>0</v>
      </c>
      <c r="I132" s="17"/>
    </row>
    <row r="133" spans="1:9">
      <c r="A133" s="29" t="s">
        <v>238</v>
      </c>
      <c r="I133" s="17"/>
    </row>
    <row r="134" spans="1:9">
      <c r="A134" s="4" t="s">
        <v>183</v>
      </c>
      <c r="B134" s="42">
        <f>'Input'!B198</f>
        <v>0</v>
      </c>
      <c r="C134" s="38">
        <f>'Input'!B326*(1-'Input'!B198)</f>
        <v>0</v>
      </c>
      <c r="D134" s="38">
        <f>'Input'!C326*(1-'Input'!B198)</f>
        <v>0</v>
      </c>
      <c r="E134" s="38">
        <f>'Input'!D326*(1-'Input'!B198)</f>
        <v>0</v>
      </c>
      <c r="F134" s="38">
        <f>'Input'!E326*(1-B134)</f>
        <v>0</v>
      </c>
      <c r="G134" s="38">
        <f>'Input'!F326*(1-'Input'!B198)</f>
        <v>0</v>
      </c>
      <c r="H134" s="38">
        <f>'Input'!G326*(1-'Input'!B198)</f>
        <v>0</v>
      </c>
      <c r="I134" s="17"/>
    </row>
    <row r="135" spans="1:9">
      <c r="A135" s="4" t="s">
        <v>239</v>
      </c>
      <c r="B135" s="42">
        <f>'Input'!B199</f>
        <v>0</v>
      </c>
      <c r="C135" s="38">
        <f>'Input'!B327*(1-'Input'!B199)</f>
        <v>0</v>
      </c>
      <c r="D135" s="38">
        <f>'Input'!C327*(1-'Input'!B199)</f>
        <v>0</v>
      </c>
      <c r="E135" s="38">
        <f>'Input'!D327*(1-'Input'!B199)</f>
        <v>0</v>
      </c>
      <c r="F135" s="38">
        <f>'Input'!E327*(1-B135)</f>
        <v>0</v>
      </c>
      <c r="G135" s="38">
        <f>'Input'!F327*(1-'Input'!B199)</f>
        <v>0</v>
      </c>
      <c r="H135" s="38">
        <f>'Input'!G327*(1-'Input'!B199)</f>
        <v>0</v>
      </c>
      <c r="I135" s="17"/>
    </row>
    <row r="136" spans="1:9">
      <c r="A136" s="29" t="s">
        <v>240</v>
      </c>
      <c r="I136" s="17"/>
    </row>
    <row r="137" spans="1:9">
      <c r="A137" s="4" t="s">
        <v>196</v>
      </c>
      <c r="B137" s="42">
        <f>'Input'!B201</f>
        <v>0</v>
      </c>
      <c r="C137" s="38">
        <f>'Input'!B329*(1-'Input'!B201)</f>
        <v>0</v>
      </c>
      <c r="D137" s="38">
        <f>'Input'!C329*(1-'Input'!B201)</f>
        <v>0</v>
      </c>
      <c r="E137" s="38">
        <f>'Input'!D329*(1-'Input'!B201)</f>
        <v>0</v>
      </c>
      <c r="F137" s="38">
        <f>'Input'!E329*(1-B137)</f>
        <v>0</v>
      </c>
      <c r="G137" s="38">
        <f>'Input'!F329*(1-'Input'!B201)</f>
        <v>0</v>
      </c>
      <c r="H137" s="38">
        <f>'Input'!G329*(1-'Input'!B201)</f>
        <v>0</v>
      </c>
      <c r="I137" s="17"/>
    </row>
    <row r="138" spans="1:9">
      <c r="A138" s="4" t="s">
        <v>241</v>
      </c>
      <c r="B138" s="42">
        <f>'Input'!B202</f>
        <v>0</v>
      </c>
      <c r="C138" s="38">
        <f>'Input'!B330*(1-'Input'!B202)</f>
        <v>0</v>
      </c>
      <c r="D138" s="38">
        <f>'Input'!C330*(1-'Input'!B202)</f>
        <v>0</v>
      </c>
      <c r="E138" s="38">
        <f>'Input'!D330*(1-'Input'!B202)</f>
        <v>0</v>
      </c>
      <c r="F138" s="38">
        <f>'Input'!E330*(1-B138)</f>
        <v>0</v>
      </c>
      <c r="G138" s="38">
        <f>'Input'!F330*(1-'Input'!B202)</f>
        <v>0</v>
      </c>
      <c r="H138" s="38">
        <f>'Input'!G330*(1-'Input'!B202)</f>
        <v>0</v>
      </c>
      <c r="I138" s="17"/>
    </row>
    <row r="139" spans="1:9">
      <c r="A139" s="29" t="s">
        <v>242</v>
      </c>
      <c r="I139" s="17"/>
    </row>
    <row r="140" spans="1:9">
      <c r="A140" s="4" t="s">
        <v>243</v>
      </c>
      <c r="B140" s="42">
        <f>'Input'!B204</f>
        <v>0</v>
      </c>
      <c r="C140" s="38">
        <f>'Input'!B332*(1-'Input'!B204)</f>
        <v>0</v>
      </c>
      <c r="D140" s="38">
        <f>'Input'!C332*(1-'Input'!B204)</f>
        <v>0</v>
      </c>
      <c r="E140" s="38">
        <f>'Input'!D332*(1-'Input'!B204)</f>
        <v>0</v>
      </c>
      <c r="F140" s="38">
        <f>'Input'!E332*(1-B140)</f>
        <v>0</v>
      </c>
      <c r="G140" s="38">
        <f>'Input'!F332*(1-'Input'!B204)</f>
        <v>0</v>
      </c>
      <c r="H140" s="38">
        <f>'Input'!G332*(1-'Input'!B204)</f>
        <v>0</v>
      </c>
      <c r="I140" s="17"/>
    </row>
    <row r="141" spans="1:9">
      <c r="A141" s="4" t="s">
        <v>244</v>
      </c>
      <c r="B141" s="42">
        <f>'Input'!B205</f>
        <v>0</v>
      </c>
      <c r="C141" s="38">
        <f>'Input'!B333*(1-'Input'!B205)</f>
        <v>0</v>
      </c>
      <c r="D141" s="38">
        <f>'Input'!C333*(1-'Input'!B205)</f>
        <v>0</v>
      </c>
      <c r="E141" s="38">
        <f>'Input'!D333*(1-'Input'!B205)</f>
        <v>0</v>
      </c>
      <c r="F141" s="38">
        <f>'Input'!E333*(1-B141)</f>
        <v>0</v>
      </c>
      <c r="G141" s="38">
        <f>'Input'!F333*(1-'Input'!B205)</f>
        <v>0</v>
      </c>
      <c r="H141" s="38">
        <f>'Input'!G333*(1-'Input'!B205)</f>
        <v>0</v>
      </c>
      <c r="I141" s="17"/>
    </row>
    <row r="142" spans="1:9">
      <c r="A142" s="4" t="s">
        <v>245</v>
      </c>
      <c r="B142" s="42">
        <f>'Input'!B206</f>
        <v>0</v>
      </c>
      <c r="C142" s="38">
        <f>'Input'!B334*(1-'Input'!B206)</f>
        <v>0</v>
      </c>
      <c r="D142" s="38">
        <f>'Input'!C334*(1-'Input'!B206)</f>
        <v>0</v>
      </c>
      <c r="E142" s="38">
        <f>'Input'!D334*(1-'Input'!B206)</f>
        <v>0</v>
      </c>
      <c r="F142" s="38">
        <f>'Input'!E334*(1-B142)</f>
        <v>0</v>
      </c>
      <c r="G142" s="38">
        <f>'Input'!F334*(1-'Input'!B206)</f>
        <v>0</v>
      </c>
      <c r="H142" s="38">
        <f>'Input'!G334*(1-'Input'!B206)</f>
        <v>0</v>
      </c>
      <c r="I142" s="17"/>
    </row>
    <row r="143" spans="1:9">
      <c r="A143" s="29" t="s">
        <v>246</v>
      </c>
      <c r="I143" s="17"/>
    </row>
    <row r="144" spans="1:9">
      <c r="A144" s="4" t="s">
        <v>247</v>
      </c>
      <c r="B144" s="42">
        <f>'Input'!B208</f>
        <v>0</v>
      </c>
      <c r="C144" s="38">
        <f>'Input'!B336*(1-'Input'!B208)</f>
        <v>0</v>
      </c>
      <c r="D144" s="38">
        <f>'Input'!C336*(1-'Input'!B208)</f>
        <v>0</v>
      </c>
      <c r="E144" s="38">
        <f>'Input'!D336*(1-'Input'!B208)</f>
        <v>0</v>
      </c>
      <c r="F144" s="38">
        <f>'Input'!E336*(1-B144)</f>
        <v>0</v>
      </c>
      <c r="G144" s="38">
        <f>'Input'!F336*(1-'Input'!B208)</f>
        <v>0</v>
      </c>
      <c r="H144" s="38">
        <f>'Input'!G336*(1-'Input'!B208)</f>
        <v>0</v>
      </c>
      <c r="I144" s="17"/>
    </row>
    <row r="145" spans="1:9">
      <c r="A145" s="4" t="s">
        <v>248</v>
      </c>
      <c r="B145" s="42">
        <f>'Input'!B209</f>
        <v>0</v>
      </c>
      <c r="C145" s="38">
        <f>'Input'!B337*(1-'Input'!B209)</f>
        <v>0</v>
      </c>
      <c r="D145" s="38">
        <f>'Input'!C337*(1-'Input'!B209)</f>
        <v>0</v>
      </c>
      <c r="E145" s="38">
        <f>'Input'!D337*(1-'Input'!B209)</f>
        <v>0</v>
      </c>
      <c r="F145" s="38">
        <f>'Input'!E337*(1-B145)</f>
        <v>0</v>
      </c>
      <c r="G145" s="38">
        <f>'Input'!F337*(1-'Input'!B209)</f>
        <v>0</v>
      </c>
      <c r="H145" s="38">
        <f>'Input'!G337*(1-'Input'!B209)</f>
        <v>0</v>
      </c>
      <c r="I145" s="17"/>
    </row>
    <row r="146" spans="1:9">
      <c r="A146" s="4" t="s">
        <v>249</v>
      </c>
      <c r="B146" s="42">
        <f>'Input'!B210</f>
        <v>0</v>
      </c>
      <c r="C146" s="38">
        <f>'Input'!B338*(1-'Input'!B210)</f>
        <v>0</v>
      </c>
      <c r="D146" s="38">
        <f>'Input'!C338*(1-'Input'!B210)</f>
        <v>0</v>
      </c>
      <c r="E146" s="38">
        <f>'Input'!D338*(1-'Input'!B210)</f>
        <v>0</v>
      </c>
      <c r="F146" s="38">
        <f>'Input'!E338*(1-B146)</f>
        <v>0</v>
      </c>
      <c r="G146" s="38">
        <f>'Input'!F338*(1-'Input'!B210)</f>
        <v>0</v>
      </c>
      <c r="H146" s="38">
        <f>'Input'!G338*(1-'Input'!B210)</f>
        <v>0</v>
      </c>
      <c r="I146" s="17"/>
    </row>
    <row r="147" spans="1:9">
      <c r="A147" s="29" t="s">
        <v>250</v>
      </c>
      <c r="I147" s="17"/>
    </row>
    <row r="148" spans="1:9">
      <c r="A148" s="4" t="s">
        <v>251</v>
      </c>
      <c r="B148" s="42">
        <f>'Input'!B212</f>
        <v>0</v>
      </c>
      <c r="C148" s="38">
        <f>'Input'!B340*(1-'Input'!B212)</f>
        <v>0</v>
      </c>
      <c r="D148" s="38">
        <f>'Input'!C340*(1-'Input'!B212)</f>
        <v>0</v>
      </c>
      <c r="E148" s="38">
        <f>'Input'!D340*(1-'Input'!B212)</f>
        <v>0</v>
      </c>
      <c r="F148" s="38">
        <f>'Input'!E340*(1-B148)</f>
        <v>0</v>
      </c>
      <c r="G148" s="38">
        <f>'Input'!F340*(1-'Input'!B212)</f>
        <v>0</v>
      </c>
      <c r="H148" s="38">
        <f>'Input'!G340*(1-'Input'!B212)</f>
        <v>0</v>
      </c>
      <c r="I148" s="17"/>
    </row>
    <row r="149" spans="1:9">
      <c r="A149" s="4" t="s">
        <v>252</v>
      </c>
      <c r="B149" s="42">
        <f>'Input'!B213</f>
        <v>0</v>
      </c>
      <c r="C149" s="38">
        <f>'Input'!B341*(1-'Input'!B213)</f>
        <v>0</v>
      </c>
      <c r="D149" s="38">
        <f>'Input'!C341*(1-'Input'!B213)</f>
        <v>0</v>
      </c>
      <c r="E149" s="38">
        <f>'Input'!D341*(1-'Input'!B213)</f>
        <v>0</v>
      </c>
      <c r="F149" s="38">
        <f>'Input'!E341*(1-B149)</f>
        <v>0</v>
      </c>
      <c r="G149" s="38">
        <f>'Input'!F341*(1-'Input'!B213)</f>
        <v>0</v>
      </c>
      <c r="H149" s="38">
        <f>'Input'!G341*(1-'Input'!B213)</f>
        <v>0</v>
      </c>
      <c r="I149" s="17"/>
    </row>
    <row r="150" spans="1:9">
      <c r="A150" s="4" t="s">
        <v>253</v>
      </c>
      <c r="B150" s="42">
        <f>'Input'!B214</f>
        <v>0</v>
      </c>
      <c r="C150" s="38">
        <f>'Input'!B342*(1-'Input'!B214)</f>
        <v>0</v>
      </c>
      <c r="D150" s="38">
        <f>'Input'!C342*(1-'Input'!B214)</f>
        <v>0</v>
      </c>
      <c r="E150" s="38">
        <f>'Input'!D342*(1-'Input'!B214)</f>
        <v>0</v>
      </c>
      <c r="F150" s="38">
        <f>'Input'!E342*(1-B150)</f>
        <v>0</v>
      </c>
      <c r="G150" s="38">
        <f>'Input'!F342*(1-'Input'!B214)</f>
        <v>0</v>
      </c>
      <c r="H150" s="38">
        <f>'Input'!G342*(1-'Input'!B214)</f>
        <v>0</v>
      </c>
      <c r="I150" s="17"/>
    </row>
    <row r="151" spans="1:9">
      <c r="A151" s="29" t="s">
        <v>254</v>
      </c>
      <c r="I151" s="17"/>
    </row>
    <row r="152" spans="1:9">
      <c r="A152" s="4" t="s">
        <v>255</v>
      </c>
      <c r="B152" s="42">
        <f>'Input'!B216</f>
        <v>0</v>
      </c>
      <c r="C152" s="38">
        <f>'Input'!B344*(1-'Input'!B216)</f>
        <v>0</v>
      </c>
      <c r="D152" s="38">
        <f>'Input'!C344*(1-'Input'!B216)</f>
        <v>0</v>
      </c>
      <c r="E152" s="38">
        <f>'Input'!D344*(1-'Input'!B216)</f>
        <v>0</v>
      </c>
      <c r="F152" s="38">
        <f>'Input'!E344*(1-B152)</f>
        <v>0</v>
      </c>
      <c r="G152" s="38">
        <f>'Input'!F344*(1-'Input'!B216)</f>
        <v>0</v>
      </c>
      <c r="H152" s="38">
        <f>'Input'!G344*(1-'Input'!B216)</f>
        <v>0</v>
      </c>
      <c r="I152" s="17"/>
    </row>
    <row r="153" spans="1:9">
      <c r="A153" s="4" t="s">
        <v>256</v>
      </c>
      <c r="B153" s="42">
        <f>'Input'!B217</f>
        <v>0</v>
      </c>
      <c r="C153" s="38">
        <f>'Input'!B345*(1-'Input'!B217)</f>
        <v>0</v>
      </c>
      <c r="D153" s="38">
        <f>'Input'!C345*(1-'Input'!B217)</f>
        <v>0</v>
      </c>
      <c r="E153" s="38">
        <f>'Input'!D345*(1-'Input'!B217)</f>
        <v>0</v>
      </c>
      <c r="F153" s="38">
        <f>'Input'!E345*(1-B153)</f>
        <v>0</v>
      </c>
      <c r="G153" s="38">
        <f>'Input'!F345*(1-'Input'!B217)</f>
        <v>0</v>
      </c>
      <c r="H153" s="38">
        <f>'Input'!G345*(1-'Input'!B217)</f>
        <v>0</v>
      </c>
      <c r="I153" s="17"/>
    </row>
    <row r="154" spans="1:9">
      <c r="A154" s="4" t="s">
        <v>257</v>
      </c>
      <c r="B154" s="42">
        <f>'Input'!B218</f>
        <v>0</v>
      </c>
      <c r="C154" s="38">
        <f>'Input'!B346*(1-'Input'!B218)</f>
        <v>0</v>
      </c>
      <c r="D154" s="38">
        <f>'Input'!C346*(1-'Input'!B218)</f>
        <v>0</v>
      </c>
      <c r="E154" s="38">
        <f>'Input'!D346*(1-'Input'!B218)</f>
        <v>0</v>
      </c>
      <c r="F154" s="38">
        <f>'Input'!E346*(1-B154)</f>
        <v>0</v>
      </c>
      <c r="G154" s="38">
        <f>'Input'!F346*(1-'Input'!B218)</f>
        <v>0</v>
      </c>
      <c r="H154" s="38">
        <f>'Input'!G346*(1-'Input'!B218)</f>
        <v>0</v>
      </c>
      <c r="I154" s="17"/>
    </row>
    <row r="155" spans="1:9">
      <c r="A155" s="29" t="s">
        <v>258</v>
      </c>
      <c r="I155" s="17"/>
    </row>
    <row r="156" spans="1:9">
      <c r="A156" s="4" t="s">
        <v>259</v>
      </c>
      <c r="B156" s="42">
        <f>'Input'!B220</f>
        <v>0</v>
      </c>
      <c r="C156" s="38">
        <f>'Input'!B348*(1-'Input'!B220)</f>
        <v>0</v>
      </c>
      <c r="D156" s="38">
        <f>'Input'!C348*(1-'Input'!B220)</f>
        <v>0</v>
      </c>
      <c r="E156" s="38">
        <f>'Input'!D348*(1-'Input'!B220)</f>
        <v>0</v>
      </c>
      <c r="F156" s="38">
        <f>'Input'!E348*(1-B156)</f>
        <v>0</v>
      </c>
      <c r="G156" s="38">
        <f>'Input'!F348*(1-'Input'!B220)</f>
        <v>0</v>
      </c>
      <c r="H156" s="38">
        <f>'Input'!G348*(1-'Input'!B220)</f>
        <v>0</v>
      </c>
      <c r="I156" s="17"/>
    </row>
    <row r="157" spans="1:9">
      <c r="A157" s="4" t="s">
        <v>260</v>
      </c>
      <c r="B157" s="42">
        <f>'Input'!B221</f>
        <v>0</v>
      </c>
      <c r="C157" s="38">
        <f>'Input'!B349*(1-'Input'!B221)</f>
        <v>0</v>
      </c>
      <c r="D157" s="38">
        <f>'Input'!C349*(1-'Input'!B221)</f>
        <v>0</v>
      </c>
      <c r="E157" s="38">
        <f>'Input'!D349*(1-'Input'!B221)</f>
        <v>0</v>
      </c>
      <c r="F157" s="38">
        <f>'Input'!E349*(1-B157)</f>
        <v>0</v>
      </c>
      <c r="G157" s="38">
        <f>'Input'!F349*(1-'Input'!B221)</f>
        <v>0</v>
      </c>
      <c r="H157" s="38">
        <f>'Input'!G349*(1-'Input'!B221)</f>
        <v>0</v>
      </c>
      <c r="I157" s="17"/>
    </row>
    <row r="158" spans="1:9">
      <c r="A158" s="4" t="s">
        <v>261</v>
      </c>
      <c r="B158" s="42">
        <f>'Input'!B222</f>
        <v>0</v>
      </c>
      <c r="C158" s="38">
        <f>'Input'!B350*(1-'Input'!B222)</f>
        <v>0</v>
      </c>
      <c r="D158" s="38">
        <f>'Input'!C350*(1-'Input'!B222)</f>
        <v>0</v>
      </c>
      <c r="E158" s="38">
        <f>'Input'!D350*(1-'Input'!B222)</f>
        <v>0</v>
      </c>
      <c r="F158" s="38">
        <f>'Input'!E350*(1-B158)</f>
        <v>0</v>
      </c>
      <c r="G158" s="38">
        <f>'Input'!F350*(1-'Input'!B222)</f>
        <v>0</v>
      </c>
      <c r="H158" s="38">
        <f>'Input'!G350*(1-'Input'!B222)</f>
        <v>0</v>
      </c>
      <c r="I158" s="17"/>
    </row>
    <row r="159" spans="1:9">
      <c r="A159" s="29" t="s">
        <v>262</v>
      </c>
      <c r="I159" s="17"/>
    </row>
    <row r="160" spans="1:9">
      <c r="A160" s="4" t="s">
        <v>184</v>
      </c>
      <c r="B160" s="42">
        <f>'Input'!B224</f>
        <v>0</v>
      </c>
      <c r="C160" s="38">
        <f>'Input'!B352*(1-'Input'!B224)</f>
        <v>0</v>
      </c>
      <c r="D160" s="38">
        <f>'Input'!C352*(1-'Input'!B224)</f>
        <v>0</v>
      </c>
      <c r="E160" s="38">
        <f>'Input'!D352*(1-'Input'!B224)</f>
        <v>0</v>
      </c>
      <c r="F160" s="38">
        <f>'Input'!E352*(1-B160)</f>
        <v>0</v>
      </c>
      <c r="G160" s="38">
        <f>'Input'!F352*(1-'Input'!B224)</f>
        <v>0</v>
      </c>
      <c r="H160" s="38">
        <f>'Input'!G352*(1-'Input'!B224)</f>
        <v>0</v>
      </c>
      <c r="I160" s="17"/>
    </row>
    <row r="161" spans="1:9">
      <c r="A161" s="4" t="s">
        <v>263</v>
      </c>
      <c r="B161" s="41">
        <v>1</v>
      </c>
      <c r="C161" s="38">
        <f>'Input'!B353*(1-'Input'!B225)</f>
        <v>0</v>
      </c>
      <c r="D161" s="38">
        <f>'Input'!C353*(1-'Input'!B225)</f>
        <v>0</v>
      </c>
      <c r="E161" s="38">
        <f>'Input'!D353*(1-'Input'!B225)</f>
        <v>0</v>
      </c>
      <c r="F161" s="38">
        <f>'Input'!E353*(1-B161)</f>
        <v>0</v>
      </c>
      <c r="G161" s="38">
        <f>'Input'!F353*(1-'Input'!B225)</f>
        <v>0</v>
      </c>
      <c r="H161" s="38">
        <f>'Input'!G353*(1-'Input'!B225)</f>
        <v>0</v>
      </c>
      <c r="I161" s="17"/>
    </row>
    <row r="162" spans="1:9">
      <c r="A162" s="4" t="s">
        <v>264</v>
      </c>
      <c r="B162" s="41">
        <v>1</v>
      </c>
      <c r="C162" s="38">
        <f>'Input'!B354*(1-'Input'!B226)</f>
        <v>0</v>
      </c>
      <c r="D162" s="38">
        <f>'Input'!C354*(1-'Input'!B226)</f>
        <v>0</v>
      </c>
      <c r="E162" s="38">
        <f>'Input'!D354*(1-'Input'!B226)</f>
        <v>0</v>
      </c>
      <c r="F162" s="38">
        <f>'Input'!E354*(1-B162)</f>
        <v>0</v>
      </c>
      <c r="G162" s="38">
        <f>'Input'!F354*(1-'Input'!B226)</f>
        <v>0</v>
      </c>
      <c r="H162" s="38">
        <f>'Input'!G354*(1-'Input'!B226)</f>
        <v>0</v>
      </c>
      <c r="I162" s="17"/>
    </row>
    <row r="163" spans="1:9">
      <c r="A163" s="29" t="s">
        <v>265</v>
      </c>
      <c r="I163" s="17"/>
    </row>
    <row r="164" spans="1:9">
      <c r="A164" s="4" t="s">
        <v>185</v>
      </c>
      <c r="B164" s="42">
        <f>'Input'!B228</f>
        <v>0</v>
      </c>
      <c r="C164" s="38">
        <f>'Input'!B356*(1-'Input'!B228)</f>
        <v>0</v>
      </c>
      <c r="D164" s="38">
        <f>'Input'!C356*(1-'Input'!B228)</f>
        <v>0</v>
      </c>
      <c r="E164" s="38">
        <f>'Input'!D356*(1-'Input'!B228)</f>
        <v>0</v>
      </c>
      <c r="F164" s="38">
        <f>'Input'!E356*(1-B164)</f>
        <v>0</v>
      </c>
      <c r="G164" s="38">
        <f>'Input'!F356*(1-'Input'!B228)</f>
        <v>0</v>
      </c>
      <c r="H164" s="38">
        <f>'Input'!G356*(1-'Input'!B228)</f>
        <v>0</v>
      </c>
      <c r="I164" s="17"/>
    </row>
    <row r="165" spans="1:9">
      <c r="A165" s="4" t="s">
        <v>266</v>
      </c>
      <c r="B165" s="41">
        <v>1</v>
      </c>
      <c r="C165" s="38">
        <f>'Input'!B357*(1-'Input'!B229)</f>
        <v>0</v>
      </c>
      <c r="D165" s="38">
        <f>'Input'!C357*(1-'Input'!B229)</f>
        <v>0</v>
      </c>
      <c r="E165" s="38">
        <f>'Input'!D357*(1-'Input'!B229)</f>
        <v>0</v>
      </c>
      <c r="F165" s="38">
        <f>'Input'!E357*(1-B165)</f>
        <v>0</v>
      </c>
      <c r="G165" s="38">
        <f>'Input'!F357*(1-'Input'!B229)</f>
        <v>0</v>
      </c>
      <c r="H165" s="38">
        <f>'Input'!G357*(1-'Input'!B229)</f>
        <v>0</v>
      </c>
      <c r="I165" s="17"/>
    </row>
    <row r="166" spans="1:9">
      <c r="A166" s="29" t="s">
        <v>267</v>
      </c>
      <c r="I166" s="17"/>
    </row>
    <row r="167" spans="1:9">
      <c r="A167" s="4" t="s">
        <v>186</v>
      </c>
      <c r="B167" s="42">
        <f>'Input'!B231</f>
        <v>0</v>
      </c>
      <c r="C167" s="38">
        <f>'Input'!B359*(1-'Input'!B231)</f>
        <v>0</v>
      </c>
      <c r="D167" s="38">
        <f>'Input'!C359*(1-'Input'!B231)</f>
        <v>0</v>
      </c>
      <c r="E167" s="38">
        <f>'Input'!D359*(1-'Input'!B231)</f>
        <v>0</v>
      </c>
      <c r="F167" s="38">
        <f>'Input'!E359*(1-B167)</f>
        <v>0</v>
      </c>
      <c r="G167" s="38">
        <f>'Input'!F359*(1-'Input'!B231)</f>
        <v>0</v>
      </c>
      <c r="H167" s="38">
        <f>'Input'!G359*(1-'Input'!B231)</f>
        <v>0</v>
      </c>
      <c r="I167" s="17"/>
    </row>
    <row r="168" spans="1:9">
      <c r="A168" s="4" t="s">
        <v>268</v>
      </c>
      <c r="B168" s="41">
        <v>1</v>
      </c>
      <c r="C168" s="38">
        <f>'Input'!B360*(1-'Input'!B232)</f>
        <v>0</v>
      </c>
      <c r="D168" s="38">
        <f>'Input'!C360*(1-'Input'!B232)</f>
        <v>0</v>
      </c>
      <c r="E168" s="38">
        <f>'Input'!D360*(1-'Input'!B232)</f>
        <v>0</v>
      </c>
      <c r="F168" s="38">
        <f>'Input'!E360*(1-B168)</f>
        <v>0</v>
      </c>
      <c r="G168" s="38">
        <f>'Input'!F360*(1-'Input'!B232)</f>
        <v>0</v>
      </c>
      <c r="H168" s="38">
        <f>'Input'!G360*(1-'Input'!B232)</f>
        <v>0</v>
      </c>
      <c r="I168" s="17"/>
    </row>
    <row r="169" spans="1:9">
      <c r="A169" s="4" t="s">
        <v>269</v>
      </c>
      <c r="B169" s="41">
        <v>1</v>
      </c>
      <c r="C169" s="38">
        <f>'Input'!B361*(1-'Input'!B233)</f>
        <v>0</v>
      </c>
      <c r="D169" s="38">
        <f>'Input'!C361*(1-'Input'!B233)</f>
        <v>0</v>
      </c>
      <c r="E169" s="38">
        <f>'Input'!D361*(1-'Input'!B233)</f>
        <v>0</v>
      </c>
      <c r="F169" s="38">
        <f>'Input'!E361*(1-B169)</f>
        <v>0</v>
      </c>
      <c r="G169" s="38">
        <f>'Input'!F361*(1-'Input'!B233)</f>
        <v>0</v>
      </c>
      <c r="H169" s="38">
        <f>'Input'!G361*(1-'Input'!B233)</f>
        <v>0</v>
      </c>
      <c r="I169" s="17"/>
    </row>
    <row r="170" spans="1:9">
      <c r="A170" s="29" t="s">
        <v>270</v>
      </c>
      <c r="I170" s="17"/>
    </row>
    <row r="171" spans="1:9">
      <c r="A171" s="4" t="s">
        <v>187</v>
      </c>
      <c r="B171" s="42">
        <f>'Input'!B235</f>
        <v>0</v>
      </c>
      <c r="C171" s="38">
        <f>'Input'!B363*(1-'Input'!B235)</f>
        <v>0</v>
      </c>
      <c r="D171" s="38">
        <f>'Input'!C363*(1-'Input'!B235)</f>
        <v>0</v>
      </c>
      <c r="E171" s="38">
        <f>'Input'!D363*(1-'Input'!B235)</f>
        <v>0</v>
      </c>
      <c r="F171" s="38">
        <f>'Input'!E363*(1-B171)</f>
        <v>0</v>
      </c>
      <c r="G171" s="38">
        <f>'Input'!F363*(1-'Input'!B235)</f>
        <v>0</v>
      </c>
      <c r="H171" s="38">
        <f>'Input'!G363*(1-'Input'!B235)</f>
        <v>0</v>
      </c>
      <c r="I171" s="17"/>
    </row>
    <row r="172" spans="1:9">
      <c r="A172" s="4" t="s">
        <v>271</v>
      </c>
      <c r="B172" s="41">
        <v>1</v>
      </c>
      <c r="C172" s="38">
        <f>'Input'!B364*(1-'Input'!B236)</f>
        <v>0</v>
      </c>
      <c r="D172" s="38">
        <f>'Input'!C364*(1-'Input'!B236)</f>
        <v>0</v>
      </c>
      <c r="E172" s="38">
        <f>'Input'!D364*(1-'Input'!B236)</f>
        <v>0</v>
      </c>
      <c r="F172" s="38">
        <f>'Input'!E364*(1-B172)</f>
        <v>0</v>
      </c>
      <c r="G172" s="38">
        <f>'Input'!F364*(1-'Input'!B236)</f>
        <v>0</v>
      </c>
      <c r="H172" s="38">
        <f>'Input'!G364*(1-'Input'!B236)</f>
        <v>0</v>
      </c>
      <c r="I172" s="17"/>
    </row>
    <row r="173" spans="1:9">
      <c r="A173" s="4" t="s">
        <v>272</v>
      </c>
      <c r="B173" s="41">
        <v>1</v>
      </c>
      <c r="C173" s="38">
        <f>'Input'!B365*(1-'Input'!B237)</f>
        <v>0</v>
      </c>
      <c r="D173" s="38">
        <f>'Input'!C365*(1-'Input'!B237)</f>
        <v>0</v>
      </c>
      <c r="E173" s="38">
        <f>'Input'!D365*(1-'Input'!B237)</f>
        <v>0</v>
      </c>
      <c r="F173" s="38">
        <f>'Input'!E365*(1-B173)</f>
        <v>0</v>
      </c>
      <c r="G173" s="38">
        <f>'Input'!F365*(1-'Input'!B237)</f>
        <v>0</v>
      </c>
      <c r="H173" s="38">
        <f>'Input'!G365*(1-'Input'!B237)</f>
        <v>0</v>
      </c>
      <c r="I173" s="17"/>
    </row>
    <row r="174" spans="1:9">
      <c r="A174" s="29" t="s">
        <v>273</v>
      </c>
      <c r="I174" s="17"/>
    </row>
    <row r="175" spans="1:9">
      <c r="A175" s="4" t="s">
        <v>188</v>
      </c>
      <c r="B175" s="42">
        <f>'Input'!B239</f>
        <v>0</v>
      </c>
      <c r="C175" s="38">
        <f>'Input'!B367*(1-'Input'!B239)</f>
        <v>0</v>
      </c>
      <c r="D175" s="38">
        <f>'Input'!C367*(1-'Input'!B239)</f>
        <v>0</v>
      </c>
      <c r="E175" s="38">
        <f>'Input'!D367*(1-'Input'!B239)</f>
        <v>0</v>
      </c>
      <c r="F175" s="38">
        <f>'Input'!E367*(1-B175)</f>
        <v>0</v>
      </c>
      <c r="G175" s="38">
        <f>'Input'!F367*(1-'Input'!B239)</f>
        <v>0</v>
      </c>
      <c r="H175" s="38">
        <f>'Input'!G367*(1-'Input'!B239)</f>
        <v>0</v>
      </c>
      <c r="I175" s="17"/>
    </row>
    <row r="176" spans="1:9">
      <c r="A176" s="4" t="s">
        <v>274</v>
      </c>
      <c r="B176" s="41">
        <v>1</v>
      </c>
      <c r="C176" s="38">
        <f>'Input'!B368*(1-'Input'!B240)</f>
        <v>0</v>
      </c>
      <c r="D176" s="38">
        <f>'Input'!C368*(1-'Input'!B240)</f>
        <v>0</v>
      </c>
      <c r="E176" s="38">
        <f>'Input'!D368*(1-'Input'!B240)</f>
        <v>0</v>
      </c>
      <c r="F176" s="38">
        <f>'Input'!E368*(1-B176)</f>
        <v>0</v>
      </c>
      <c r="G176" s="38">
        <f>'Input'!F368*(1-'Input'!B240)</f>
        <v>0</v>
      </c>
      <c r="H176" s="38">
        <f>'Input'!G368*(1-'Input'!B240)</f>
        <v>0</v>
      </c>
      <c r="I176" s="17"/>
    </row>
    <row r="177" spans="1:9">
      <c r="A177" s="29" t="s">
        <v>275</v>
      </c>
      <c r="I177" s="17"/>
    </row>
    <row r="178" spans="1:9">
      <c r="A178" s="4" t="s">
        <v>189</v>
      </c>
      <c r="B178" s="42">
        <f>'Input'!B242</f>
        <v>0</v>
      </c>
      <c r="C178" s="38">
        <f>'Input'!B370*(1-'Input'!B242)</f>
        <v>0</v>
      </c>
      <c r="D178" s="38">
        <f>'Input'!C370*(1-'Input'!B242)</f>
        <v>0</v>
      </c>
      <c r="E178" s="38">
        <f>'Input'!D370*(1-'Input'!B242)</f>
        <v>0</v>
      </c>
      <c r="F178" s="38">
        <f>'Input'!E370*(1-B178)</f>
        <v>0</v>
      </c>
      <c r="G178" s="38">
        <f>'Input'!F370*(1-'Input'!B242)</f>
        <v>0</v>
      </c>
      <c r="H178" s="38">
        <f>'Input'!G370*(1-'Input'!B242)</f>
        <v>0</v>
      </c>
      <c r="I178" s="17"/>
    </row>
    <row r="179" spans="1:9">
      <c r="A179" s="4" t="s">
        <v>276</v>
      </c>
      <c r="B179" s="41">
        <v>1</v>
      </c>
      <c r="C179" s="38">
        <f>'Input'!B371*(1-'Input'!B243)</f>
        <v>0</v>
      </c>
      <c r="D179" s="38">
        <f>'Input'!C371*(1-'Input'!B243)</f>
        <v>0</v>
      </c>
      <c r="E179" s="38">
        <f>'Input'!D371*(1-'Input'!B243)</f>
        <v>0</v>
      </c>
      <c r="F179" s="38">
        <f>'Input'!E371*(1-B179)</f>
        <v>0</v>
      </c>
      <c r="G179" s="38">
        <f>'Input'!F371*(1-'Input'!B243)</f>
        <v>0</v>
      </c>
      <c r="H179" s="38">
        <f>'Input'!G371*(1-'Input'!B243)</f>
        <v>0</v>
      </c>
      <c r="I179" s="17"/>
    </row>
    <row r="180" spans="1:9">
      <c r="A180" s="29" t="s">
        <v>277</v>
      </c>
      <c r="I180" s="17"/>
    </row>
    <row r="181" spans="1:9">
      <c r="A181" s="4" t="s">
        <v>197</v>
      </c>
      <c r="B181" s="42">
        <f>'Input'!B245</f>
        <v>0</v>
      </c>
      <c r="C181" s="38">
        <f>'Input'!B373*(1-'Input'!B245)</f>
        <v>0</v>
      </c>
      <c r="D181" s="38">
        <f>'Input'!C373*(1-'Input'!B245)</f>
        <v>0</v>
      </c>
      <c r="E181" s="38">
        <f>'Input'!D373*(1-'Input'!B245)</f>
        <v>0</v>
      </c>
      <c r="F181" s="38">
        <f>'Input'!E373*(1-B181)</f>
        <v>0</v>
      </c>
      <c r="G181" s="38">
        <f>'Input'!F373*(1-'Input'!B245)</f>
        <v>0</v>
      </c>
      <c r="H181" s="38">
        <f>'Input'!G373*(1-'Input'!B245)</f>
        <v>0</v>
      </c>
      <c r="I181" s="17"/>
    </row>
    <row r="182" spans="1:9">
      <c r="A182" s="4" t="s">
        <v>278</v>
      </c>
      <c r="B182" s="41">
        <v>1</v>
      </c>
      <c r="C182" s="38">
        <f>'Input'!B374*(1-'Input'!B246)</f>
        <v>0</v>
      </c>
      <c r="D182" s="38">
        <f>'Input'!C374*(1-'Input'!B246)</f>
        <v>0</v>
      </c>
      <c r="E182" s="38">
        <f>'Input'!D374*(1-'Input'!B246)</f>
        <v>0</v>
      </c>
      <c r="F182" s="38">
        <f>'Input'!E374*(1-B182)</f>
        <v>0</v>
      </c>
      <c r="G182" s="38">
        <f>'Input'!F374*(1-'Input'!B246)</f>
        <v>0</v>
      </c>
      <c r="H182" s="38">
        <f>'Input'!G374*(1-'Input'!B246)</f>
        <v>0</v>
      </c>
      <c r="I182" s="17"/>
    </row>
    <row r="183" spans="1:9">
      <c r="A183" s="29" t="s">
        <v>279</v>
      </c>
      <c r="I183" s="17"/>
    </row>
    <row r="184" spans="1:9">
      <c r="A184" s="4" t="s">
        <v>198</v>
      </c>
      <c r="B184" s="42">
        <f>'Input'!B248</f>
        <v>0</v>
      </c>
      <c r="C184" s="38">
        <f>'Input'!B376*(1-'Input'!B248)</f>
        <v>0</v>
      </c>
      <c r="D184" s="38">
        <f>'Input'!C376*(1-'Input'!B248)</f>
        <v>0</v>
      </c>
      <c r="E184" s="38">
        <f>'Input'!D376*(1-'Input'!B248)</f>
        <v>0</v>
      </c>
      <c r="F184" s="38">
        <f>'Input'!E376*(1-B184)</f>
        <v>0</v>
      </c>
      <c r="G184" s="38">
        <f>'Input'!F376*(1-'Input'!B248)</f>
        <v>0</v>
      </c>
      <c r="H184" s="38">
        <f>'Input'!G376*(1-'Input'!B248)</f>
        <v>0</v>
      </c>
      <c r="I184" s="17"/>
    </row>
    <row r="185" spans="1:9">
      <c r="A185" s="4" t="s">
        <v>280</v>
      </c>
      <c r="B185" s="41">
        <v>1</v>
      </c>
      <c r="C185" s="38">
        <f>'Input'!B377*(1-'Input'!B249)</f>
        <v>0</v>
      </c>
      <c r="D185" s="38">
        <f>'Input'!C377*(1-'Input'!B249)</f>
        <v>0</v>
      </c>
      <c r="E185" s="38">
        <f>'Input'!D377*(1-'Input'!B249)</f>
        <v>0</v>
      </c>
      <c r="F185" s="38">
        <f>'Input'!E377*(1-B185)</f>
        <v>0</v>
      </c>
      <c r="G185" s="38">
        <f>'Input'!F377*(1-'Input'!B249)</f>
        <v>0</v>
      </c>
      <c r="H185" s="38">
        <f>'Input'!G377*(1-'Input'!B249)</f>
        <v>0</v>
      </c>
      <c r="I185" s="17"/>
    </row>
    <row r="187" spans="1:9" ht="21" customHeight="1">
      <c r="A187" s="1" t="s">
        <v>526</v>
      </c>
    </row>
    <row r="188" spans="1:9">
      <c r="A188" s="2" t="s">
        <v>353</v>
      </c>
    </row>
    <row r="189" spans="1:9">
      <c r="A189" s="33" t="s">
        <v>527</v>
      </c>
    </row>
    <row r="190" spans="1:9">
      <c r="A190" s="33" t="s">
        <v>528</v>
      </c>
    </row>
    <row r="191" spans="1:9">
      <c r="A191" s="33" t="s">
        <v>529</v>
      </c>
    </row>
    <row r="192" spans="1:9">
      <c r="A192" s="33" t="s">
        <v>530</v>
      </c>
    </row>
    <row r="193" spans="1:8">
      <c r="A193" s="33" t="s">
        <v>531</v>
      </c>
    </row>
    <row r="194" spans="1:8">
      <c r="A194" s="33" t="s">
        <v>532</v>
      </c>
    </row>
    <row r="195" spans="1:8">
      <c r="A195" s="34" t="s">
        <v>356</v>
      </c>
      <c r="B195" s="34" t="s">
        <v>487</v>
      </c>
      <c r="C195" s="34" t="s">
        <v>487</v>
      </c>
      <c r="D195" s="34" t="s">
        <v>487</v>
      </c>
      <c r="E195" s="34" t="s">
        <v>487</v>
      </c>
      <c r="F195" s="34" t="s">
        <v>487</v>
      </c>
      <c r="G195" s="34" t="s">
        <v>487</v>
      </c>
    </row>
    <row r="196" spans="1:8">
      <c r="A196" s="34" t="s">
        <v>359</v>
      </c>
      <c r="B196" s="34" t="s">
        <v>533</v>
      </c>
      <c r="C196" s="34" t="s">
        <v>534</v>
      </c>
      <c r="D196" s="34" t="s">
        <v>535</v>
      </c>
      <c r="E196" s="34" t="s">
        <v>536</v>
      </c>
      <c r="F196" s="34" t="s">
        <v>489</v>
      </c>
      <c r="G196" s="34" t="s">
        <v>537</v>
      </c>
    </row>
    <row r="198" spans="1:8">
      <c r="B198" s="15" t="s">
        <v>289</v>
      </c>
      <c r="C198" s="15" t="s">
        <v>290</v>
      </c>
      <c r="D198" s="15" t="s">
        <v>291</v>
      </c>
      <c r="E198" s="15" t="s">
        <v>292</v>
      </c>
      <c r="F198" s="15" t="s">
        <v>293</v>
      </c>
      <c r="G198" s="15" t="s">
        <v>294</v>
      </c>
    </row>
    <row r="199" spans="1:8">
      <c r="A199" s="4" t="s">
        <v>174</v>
      </c>
      <c r="B199" s="21">
        <f>SUM(C$90:C$92)</f>
        <v>0</v>
      </c>
      <c r="C199" s="21">
        <f>SUM(D$90:D$92)</f>
        <v>0</v>
      </c>
      <c r="D199" s="21">
        <f>SUM(E$90:E$92)</f>
        <v>0</v>
      </c>
      <c r="E199" s="21">
        <f>SUM(F$90:F$92)</f>
        <v>0</v>
      </c>
      <c r="F199" s="21">
        <f>SUM(G$90:G$92)</f>
        <v>0</v>
      </c>
      <c r="G199" s="21">
        <f>SUM(H$90:H$92)</f>
        <v>0</v>
      </c>
      <c r="H199" s="17"/>
    </row>
    <row r="200" spans="1:8">
      <c r="A200" s="4" t="s">
        <v>175</v>
      </c>
      <c r="B200" s="21">
        <f>SUM(C$94:C$96)</f>
        <v>0</v>
      </c>
      <c r="C200" s="21">
        <f>SUM(D$94:D$96)</f>
        <v>0</v>
      </c>
      <c r="D200" s="21">
        <f>SUM(E$94:E$96)</f>
        <v>0</v>
      </c>
      <c r="E200" s="21">
        <f>SUM(F$94:F$96)</f>
        <v>0</v>
      </c>
      <c r="F200" s="21">
        <f>SUM(G$94:G$96)</f>
        <v>0</v>
      </c>
      <c r="G200" s="21">
        <f>SUM(H$94:H$96)</f>
        <v>0</v>
      </c>
      <c r="H200" s="17"/>
    </row>
    <row r="201" spans="1:8">
      <c r="A201" s="4" t="s">
        <v>211</v>
      </c>
      <c r="B201" s="21">
        <f>SUM(C$98:C$100)</f>
        <v>0</v>
      </c>
      <c r="C201" s="21">
        <f>SUM(D$98:D$100)</f>
        <v>0</v>
      </c>
      <c r="D201" s="21">
        <f>SUM(E$98:E$100)</f>
        <v>0</v>
      </c>
      <c r="E201" s="21">
        <f>SUM(F$98:F$100)</f>
        <v>0</v>
      </c>
      <c r="F201" s="21">
        <f>SUM(G$98:G$100)</f>
        <v>0</v>
      </c>
      <c r="G201" s="21">
        <f>SUM(H$98:H$100)</f>
        <v>0</v>
      </c>
      <c r="H201" s="17"/>
    </row>
    <row r="202" spans="1:8">
      <c r="A202" s="4" t="s">
        <v>176</v>
      </c>
      <c r="B202" s="21">
        <f>SUM(C$102:C$104)</f>
        <v>0</v>
      </c>
      <c r="C202" s="21">
        <f>SUM(D$102:D$104)</f>
        <v>0</v>
      </c>
      <c r="D202" s="21">
        <f>SUM(E$102:E$104)</f>
        <v>0</v>
      </c>
      <c r="E202" s="21">
        <f>SUM(F$102:F$104)</f>
        <v>0</v>
      </c>
      <c r="F202" s="21">
        <f>SUM(G$102:G$104)</f>
        <v>0</v>
      </c>
      <c r="G202" s="21">
        <f>SUM(H$102:H$104)</f>
        <v>0</v>
      </c>
      <c r="H202" s="17"/>
    </row>
    <row r="203" spans="1:8">
      <c r="A203" s="4" t="s">
        <v>177</v>
      </c>
      <c r="B203" s="21">
        <f>SUM(C$106:C$108)</f>
        <v>0</v>
      </c>
      <c r="C203" s="21">
        <f>SUM(D$106:D$108)</f>
        <v>0</v>
      </c>
      <c r="D203" s="21">
        <f>SUM(E$106:E$108)</f>
        <v>0</v>
      </c>
      <c r="E203" s="21">
        <f>SUM(F$106:F$108)</f>
        <v>0</v>
      </c>
      <c r="F203" s="21">
        <f>SUM(G$106:G$108)</f>
        <v>0</v>
      </c>
      <c r="G203" s="21">
        <f>SUM(H$106:H$108)</f>
        <v>0</v>
      </c>
      <c r="H203" s="17"/>
    </row>
    <row r="204" spans="1:8">
      <c r="A204" s="4" t="s">
        <v>221</v>
      </c>
      <c r="B204" s="21">
        <f>SUM(C$110:C$112)</f>
        <v>0</v>
      </c>
      <c r="C204" s="21">
        <f>SUM(D$110:D$112)</f>
        <v>0</v>
      </c>
      <c r="D204" s="21">
        <f>SUM(E$110:E$112)</f>
        <v>0</v>
      </c>
      <c r="E204" s="21">
        <f>SUM(F$110:F$112)</f>
        <v>0</v>
      </c>
      <c r="F204" s="21">
        <f>SUM(G$110:G$112)</f>
        <v>0</v>
      </c>
      <c r="G204" s="21">
        <f>SUM(H$110:H$112)</f>
        <v>0</v>
      </c>
      <c r="H204" s="17"/>
    </row>
    <row r="205" spans="1:8">
      <c r="A205" s="4" t="s">
        <v>178</v>
      </c>
      <c r="B205" s="21">
        <f>SUM(C$114:C$116)</f>
        <v>0</v>
      </c>
      <c r="C205" s="21">
        <f>SUM(D$114:D$116)</f>
        <v>0</v>
      </c>
      <c r="D205" s="21">
        <f>SUM(E$114:E$116)</f>
        <v>0</v>
      </c>
      <c r="E205" s="21">
        <f>SUM(F$114:F$116)</f>
        <v>0</v>
      </c>
      <c r="F205" s="21">
        <f>SUM(G$114:G$116)</f>
        <v>0</v>
      </c>
      <c r="G205" s="21">
        <f>SUM(H$114:H$116)</f>
        <v>0</v>
      </c>
      <c r="H205" s="17"/>
    </row>
    <row r="206" spans="1:8">
      <c r="A206" s="4" t="s">
        <v>179</v>
      </c>
      <c r="B206" s="21">
        <f>SUM(C$118:C$118)</f>
        <v>0</v>
      </c>
      <c r="C206" s="21">
        <f>SUM(D$118:D$118)</f>
        <v>0</v>
      </c>
      <c r="D206" s="21">
        <f>SUM(E$118:E$118)</f>
        <v>0</v>
      </c>
      <c r="E206" s="21">
        <f>SUM(F$118:F$118)</f>
        <v>0</v>
      </c>
      <c r="F206" s="21">
        <f>SUM(G$118:G$118)</f>
        <v>0</v>
      </c>
      <c r="G206" s="21">
        <f>SUM(H$118:H$118)</f>
        <v>0</v>
      </c>
      <c r="H206" s="17"/>
    </row>
    <row r="207" spans="1:8">
      <c r="A207" s="4" t="s">
        <v>195</v>
      </c>
      <c r="B207" s="21">
        <f>SUM(C$120:C$120)</f>
        <v>0</v>
      </c>
      <c r="C207" s="21">
        <f>SUM(D$120:D$120)</f>
        <v>0</v>
      </c>
      <c r="D207" s="21">
        <f>SUM(E$120:E$120)</f>
        <v>0</v>
      </c>
      <c r="E207" s="21">
        <f>SUM(F$120:F$120)</f>
        <v>0</v>
      </c>
      <c r="F207" s="21">
        <f>SUM(G$120:G$120)</f>
        <v>0</v>
      </c>
      <c r="G207" s="21">
        <f>SUM(H$120:H$120)</f>
        <v>0</v>
      </c>
      <c r="H207" s="17"/>
    </row>
    <row r="208" spans="1:8">
      <c r="A208" s="4" t="s">
        <v>180</v>
      </c>
      <c r="B208" s="21">
        <f>SUM(C$122:C$124)</f>
        <v>0</v>
      </c>
      <c r="C208" s="21">
        <f>SUM(D$122:D$124)</f>
        <v>0</v>
      </c>
      <c r="D208" s="21">
        <f>SUM(E$122:E$124)</f>
        <v>0</v>
      </c>
      <c r="E208" s="21">
        <f>SUM(F$122:F$124)</f>
        <v>0</v>
      </c>
      <c r="F208" s="21">
        <f>SUM(G$122:G$124)</f>
        <v>0</v>
      </c>
      <c r="G208" s="21">
        <f>SUM(H$122:H$124)</f>
        <v>0</v>
      </c>
      <c r="H208" s="17"/>
    </row>
    <row r="209" spans="1:8">
      <c r="A209" s="4" t="s">
        <v>181</v>
      </c>
      <c r="B209" s="21">
        <f>SUM(C$126:C$128)</f>
        <v>0</v>
      </c>
      <c r="C209" s="21">
        <f>SUM(D$126:D$128)</f>
        <v>0</v>
      </c>
      <c r="D209" s="21">
        <f>SUM(E$126:E$128)</f>
        <v>0</v>
      </c>
      <c r="E209" s="21">
        <f>SUM(F$126:F$128)</f>
        <v>0</v>
      </c>
      <c r="F209" s="21">
        <f>SUM(G$126:G$128)</f>
        <v>0</v>
      </c>
      <c r="G209" s="21">
        <f>SUM(H$126:H$128)</f>
        <v>0</v>
      </c>
      <c r="H209" s="17"/>
    </row>
    <row r="210" spans="1:8">
      <c r="A210" s="4" t="s">
        <v>182</v>
      </c>
      <c r="B210" s="21">
        <f>SUM(C$130:C$132)</f>
        <v>0</v>
      </c>
      <c r="C210" s="21">
        <f>SUM(D$130:D$132)</f>
        <v>0</v>
      </c>
      <c r="D210" s="21">
        <f>SUM(E$130:E$132)</f>
        <v>0</v>
      </c>
      <c r="E210" s="21">
        <f>SUM(F$130:F$132)</f>
        <v>0</v>
      </c>
      <c r="F210" s="21">
        <f>SUM(G$130:G$132)</f>
        <v>0</v>
      </c>
      <c r="G210" s="21">
        <f>SUM(H$130:H$132)</f>
        <v>0</v>
      </c>
      <c r="H210" s="17"/>
    </row>
    <row r="211" spans="1:8">
      <c r="A211" s="4" t="s">
        <v>183</v>
      </c>
      <c r="B211" s="21">
        <f>SUM(C$134:C$135)</f>
        <v>0</v>
      </c>
      <c r="C211" s="21">
        <f>SUM(D$134:D$135)</f>
        <v>0</v>
      </c>
      <c r="D211" s="21">
        <f>SUM(E$134:E$135)</f>
        <v>0</v>
      </c>
      <c r="E211" s="21">
        <f>SUM(F$134:F$135)</f>
        <v>0</v>
      </c>
      <c r="F211" s="21">
        <f>SUM(G$134:G$135)</f>
        <v>0</v>
      </c>
      <c r="G211" s="21">
        <f>SUM(H$134:H$135)</f>
        <v>0</v>
      </c>
      <c r="H211" s="17"/>
    </row>
    <row r="212" spans="1:8">
      <c r="A212" s="4" t="s">
        <v>196</v>
      </c>
      <c r="B212" s="21">
        <f>SUM(C$137:C$138)</f>
        <v>0</v>
      </c>
      <c r="C212" s="21">
        <f>SUM(D$137:D$138)</f>
        <v>0</v>
      </c>
      <c r="D212" s="21">
        <f>SUM(E$137:E$138)</f>
        <v>0</v>
      </c>
      <c r="E212" s="21">
        <f>SUM(F$137:F$138)</f>
        <v>0</v>
      </c>
      <c r="F212" s="21">
        <f>SUM(G$137:G$138)</f>
        <v>0</v>
      </c>
      <c r="G212" s="21">
        <f>SUM(H$137:H$138)</f>
        <v>0</v>
      </c>
      <c r="H212" s="17"/>
    </row>
    <row r="213" spans="1:8">
      <c r="A213" s="4" t="s">
        <v>243</v>
      </c>
      <c r="B213" s="21">
        <f>SUM(C$140:C$142)</f>
        <v>0</v>
      </c>
      <c r="C213" s="21">
        <f>SUM(D$140:D$142)</f>
        <v>0</v>
      </c>
      <c r="D213" s="21">
        <f>SUM(E$140:E$142)</f>
        <v>0</v>
      </c>
      <c r="E213" s="21">
        <f>SUM(F$140:F$142)</f>
        <v>0</v>
      </c>
      <c r="F213" s="21">
        <f>SUM(G$140:G$142)</f>
        <v>0</v>
      </c>
      <c r="G213" s="21">
        <f>SUM(H$140:H$142)</f>
        <v>0</v>
      </c>
      <c r="H213" s="17"/>
    </row>
    <row r="214" spans="1:8">
      <c r="A214" s="4" t="s">
        <v>247</v>
      </c>
      <c r="B214" s="21">
        <f>SUM(C$144:C$146)</f>
        <v>0</v>
      </c>
      <c r="C214" s="21">
        <f>SUM(D$144:D$146)</f>
        <v>0</v>
      </c>
      <c r="D214" s="21">
        <f>SUM(E$144:E$146)</f>
        <v>0</v>
      </c>
      <c r="E214" s="21">
        <f>SUM(F$144:F$146)</f>
        <v>0</v>
      </c>
      <c r="F214" s="21">
        <f>SUM(G$144:G$146)</f>
        <v>0</v>
      </c>
      <c r="G214" s="21">
        <f>SUM(H$144:H$146)</f>
        <v>0</v>
      </c>
      <c r="H214" s="17"/>
    </row>
    <row r="215" spans="1:8">
      <c r="A215" s="4" t="s">
        <v>251</v>
      </c>
      <c r="B215" s="21">
        <f>SUM(C$148:C$150)</f>
        <v>0</v>
      </c>
      <c r="C215" s="21">
        <f>SUM(D$148:D$150)</f>
        <v>0</v>
      </c>
      <c r="D215" s="21">
        <f>SUM(E$148:E$150)</f>
        <v>0</v>
      </c>
      <c r="E215" s="21">
        <f>SUM(F$148:F$150)</f>
        <v>0</v>
      </c>
      <c r="F215" s="21">
        <f>SUM(G$148:G$150)</f>
        <v>0</v>
      </c>
      <c r="G215" s="21">
        <f>SUM(H$148:H$150)</f>
        <v>0</v>
      </c>
      <c r="H215" s="17"/>
    </row>
    <row r="216" spans="1:8">
      <c r="A216" s="4" t="s">
        <v>255</v>
      </c>
      <c r="B216" s="21">
        <f>SUM(C$152:C$154)</f>
        <v>0</v>
      </c>
      <c r="C216" s="21">
        <f>SUM(D$152:D$154)</f>
        <v>0</v>
      </c>
      <c r="D216" s="21">
        <f>SUM(E$152:E$154)</f>
        <v>0</v>
      </c>
      <c r="E216" s="21">
        <f>SUM(F$152:F$154)</f>
        <v>0</v>
      </c>
      <c r="F216" s="21">
        <f>SUM(G$152:G$154)</f>
        <v>0</v>
      </c>
      <c r="G216" s="21">
        <f>SUM(H$152:H$154)</f>
        <v>0</v>
      </c>
      <c r="H216" s="17"/>
    </row>
    <row r="217" spans="1:8">
      <c r="A217" s="4" t="s">
        <v>259</v>
      </c>
      <c r="B217" s="21">
        <f>SUM(C$156:C$158)</f>
        <v>0</v>
      </c>
      <c r="C217" s="21">
        <f>SUM(D$156:D$158)</f>
        <v>0</v>
      </c>
      <c r="D217" s="21">
        <f>SUM(E$156:E$158)</f>
        <v>0</v>
      </c>
      <c r="E217" s="21">
        <f>SUM(F$156:F$158)</f>
        <v>0</v>
      </c>
      <c r="F217" s="21">
        <f>SUM(G$156:G$158)</f>
        <v>0</v>
      </c>
      <c r="G217" s="21">
        <f>SUM(H$156:H$158)</f>
        <v>0</v>
      </c>
      <c r="H217" s="17"/>
    </row>
    <row r="218" spans="1:8">
      <c r="A218" s="4" t="s">
        <v>184</v>
      </c>
      <c r="B218" s="21">
        <f>SUM(C$160:C$162)</f>
        <v>0</v>
      </c>
      <c r="C218" s="21">
        <f>SUM(D$160:D$162)</f>
        <v>0</v>
      </c>
      <c r="D218" s="21">
        <f>SUM(E$160:E$162)</f>
        <v>0</v>
      </c>
      <c r="E218" s="21">
        <f>SUM(F$160:F$162)</f>
        <v>0</v>
      </c>
      <c r="F218" s="21">
        <f>SUM(G$160:G$162)</f>
        <v>0</v>
      </c>
      <c r="G218" s="21">
        <f>SUM(H$160:H$162)</f>
        <v>0</v>
      </c>
      <c r="H218" s="17"/>
    </row>
    <row r="219" spans="1:8">
      <c r="A219" s="4" t="s">
        <v>185</v>
      </c>
      <c r="B219" s="21">
        <f>SUM(C$164:C$165)</f>
        <v>0</v>
      </c>
      <c r="C219" s="21">
        <f>SUM(D$164:D$165)</f>
        <v>0</v>
      </c>
      <c r="D219" s="21">
        <f>SUM(E$164:E$165)</f>
        <v>0</v>
      </c>
      <c r="E219" s="21">
        <f>SUM(F$164:F$165)</f>
        <v>0</v>
      </c>
      <c r="F219" s="21">
        <f>SUM(G$164:G$165)</f>
        <v>0</v>
      </c>
      <c r="G219" s="21">
        <f>SUM(H$164:H$165)</f>
        <v>0</v>
      </c>
      <c r="H219" s="17"/>
    </row>
    <row r="220" spans="1:8">
      <c r="A220" s="4" t="s">
        <v>186</v>
      </c>
      <c r="B220" s="21">
        <f>SUM(C$167:C$169)</f>
        <v>0</v>
      </c>
      <c r="C220" s="21">
        <f>SUM(D$167:D$169)</f>
        <v>0</v>
      </c>
      <c r="D220" s="21">
        <f>SUM(E$167:E$169)</f>
        <v>0</v>
      </c>
      <c r="E220" s="21">
        <f>SUM(F$167:F$169)</f>
        <v>0</v>
      </c>
      <c r="F220" s="21">
        <f>SUM(G$167:G$169)</f>
        <v>0</v>
      </c>
      <c r="G220" s="21">
        <f>SUM(H$167:H$169)</f>
        <v>0</v>
      </c>
      <c r="H220" s="17"/>
    </row>
    <row r="221" spans="1:8">
      <c r="A221" s="4" t="s">
        <v>187</v>
      </c>
      <c r="B221" s="21">
        <f>SUM(C$171:C$173)</f>
        <v>0</v>
      </c>
      <c r="C221" s="21">
        <f>SUM(D$171:D$173)</f>
        <v>0</v>
      </c>
      <c r="D221" s="21">
        <f>SUM(E$171:E$173)</f>
        <v>0</v>
      </c>
      <c r="E221" s="21">
        <f>SUM(F$171:F$173)</f>
        <v>0</v>
      </c>
      <c r="F221" s="21">
        <f>SUM(G$171:G$173)</f>
        <v>0</v>
      </c>
      <c r="G221" s="21">
        <f>SUM(H$171:H$173)</f>
        <v>0</v>
      </c>
      <c r="H221" s="17"/>
    </row>
    <row r="222" spans="1:8">
      <c r="A222" s="4" t="s">
        <v>188</v>
      </c>
      <c r="B222" s="21">
        <f>SUM(C$175:C$176)</f>
        <v>0</v>
      </c>
      <c r="C222" s="21">
        <f>SUM(D$175:D$176)</f>
        <v>0</v>
      </c>
      <c r="D222" s="21">
        <f>SUM(E$175:E$176)</f>
        <v>0</v>
      </c>
      <c r="E222" s="21">
        <f>SUM(F$175:F$176)</f>
        <v>0</v>
      </c>
      <c r="F222" s="21">
        <f>SUM(G$175:G$176)</f>
        <v>0</v>
      </c>
      <c r="G222" s="21">
        <f>SUM(H$175:H$176)</f>
        <v>0</v>
      </c>
      <c r="H222" s="17"/>
    </row>
    <row r="223" spans="1:8">
      <c r="A223" s="4" t="s">
        <v>189</v>
      </c>
      <c r="B223" s="21">
        <f>SUM(C$178:C$179)</f>
        <v>0</v>
      </c>
      <c r="C223" s="21">
        <f>SUM(D$178:D$179)</f>
        <v>0</v>
      </c>
      <c r="D223" s="21">
        <f>SUM(E$178:E$179)</f>
        <v>0</v>
      </c>
      <c r="E223" s="21">
        <f>SUM(F$178:F$179)</f>
        <v>0</v>
      </c>
      <c r="F223" s="21">
        <f>SUM(G$178:G$179)</f>
        <v>0</v>
      </c>
      <c r="G223" s="21">
        <f>SUM(H$178:H$179)</f>
        <v>0</v>
      </c>
      <c r="H223" s="17"/>
    </row>
    <row r="224" spans="1:8">
      <c r="A224" s="4" t="s">
        <v>197</v>
      </c>
      <c r="B224" s="21">
        <f>SUM(C$181:C$182)</f>
        <v>0</v>
      </c>
      <c r="C224" s="21">
        <f>SUM(D$181:D$182)</f>
        <v>0</v>
      </c>
      <c r="D224" s="21">
        <f>SUM(E$181:E$182)</f>
        <v>0</v>
      </c>
      <c r="E224" s="21">
        <f>SUM(F$181:F$182)</f>
        <v>0</v>
      </c>
      <c r="F224" s="21">
        <f>SUM(G$181:G$182)</f>
        <v>0</v>
      </c>
      <c r="G224" s="21">
        <f>SUM(H$181:H$182)</f>
        <v>0</v>
      </c>
      <c r="H224" s="17"/>
    </row>
    <row r="225" spans="1:8">
      <c r="A225" s="4" t="s">
        <v>198</v>
      </c>
      <c r="B225" s="21">
        <f>SUM(C$184:C$185)</f>
        <v>0</v>
      </c>
      <c r="C225" s="21">
        <f>SUM(D$184:D$185)</f>
        <v>0</v>
      </c>
      <c r="D225" s="21">
        <f>SUM(E$184:E$185)</f>
        <v>0</v>
      </c>
      <c r="E225" s="21">
        <f>SUM(F$184:F$185)</f>
        <v>0</v>
      </c>
      <c r="F225" s="21">
        <f>SUM(G$184:G$185)</f>
        <v>0</v>
      </c>
      <c r="G225" s="21">
        <f>SUM(H$184:H$185)</f>
        <v>0</v>
      </c>
      <c r="H225" s="17"/>
    </row>
  </sheetData>
  <sheetProtection sheet="1" objects="1" scenarios="1"/>
  <hyperlinks>
    <hyperlink ref="A14" location="'Input'!B254" display="x1 = 1041. Coincidence factor to system maximum load for each type of demand user (in Load profile data for demand users)"/>
    <hyperlink ref="A15" location="'Input'!C254" display="x2 = 1041. Load factor for each type of demand user (in Load profile data for demand users)"/>
    <hyperlink ref="A41" location="'Loads'!B18" display="x1 = 2301. Demand coefficient (load at time of system maximum load divided by average load)"/>
    <hyperlink ref="A77" location="'Input'!B152" display="x2 = 1038. Embedded network (LDNO) discounts"/>
    <hyperlink ref="A78" location="'Input'!B280" display="x3 = 1053. Rate 1 units (MWh) by tariff (in Volume forecasts for the charging year)"/>
    <hyperlink ref="A79" location="'Input'!C280" display="x4 = 1053. Rate 2 units (MWh) by tariff (in Volume forecasts for the charging year)"/>
    <hyperlink ref="A80" location="'Input'!D280" display="x5 = 1053. Rate 3 units (MWh) by tariff (in Volume forecasts for the charging year)"/>
    <hyperlink ref="A81" location="'Input'!E280" display="x6 = 1053. MPANs by tariff (in Volume forecasts for the charging year)"/>
    <hyperlink ref="A82" location="'Loads'!B88" display="x7 = Discount for each tariff for fixed charges only (in LDNO discounts and volumes adjusted for discount)"/>
    <hyperlink ref="A83" location="'Input'!F280" display="x8 = 1053. Import capacity (kVA) by tariff (in Volume forecasts for the charging year)"/>
    <hyperlink ref="A84" location="'Input'!G280" display="x9 = 1053. Reactive power units (MVArh) by tariff (in Volume forecasts for the charging year)"/>
    <hyperlink ref="A189" location="'Loads'!C88" display="x1 = 2303. Rate 1 units (MWh) (in LDNO discounts and volumes adjusted for discount)"/>
    <hyperlink ref="A190" location="'Loads'!D88" display="x2 = 2303. Rate 2 units (MWh) (in LDNO discounts and volumes adjusted for discount)"/>
    <hyperlink ref="A191" location="'Loads'!E88" display="x3 = 2303. Rate 3 units (MWh) (in LDNO discounts and volumes adjusted for discount)"/>
    <hyperlink ref="A192" location="'Loads'!F88" display="x4 = 2303. MPANs (in LDNO discounts and volumes adjusted for discount)"/>
    <hyperlink ref="A193" location="'Loads'!G88" display="x5 = 2303. Import capacity (kVA) (in LDNO discounts and volumes adjusted for discount)"/>
    <hyperlink ref="A194" location="'Loads'!H88" display="x6 = 2303. Reactive power units (MVArh) (in LDNO discounts and volumes adjusted for discount)"/>
  </hyperlinks>
  <pageMargins left="0.7" right="0.7" top="0.75" bottom="0.75" header="0.3" footer="0.3"/>
  <pageSetup paperSize="9" fitToHeight="0" orientation="portrait"/>
  <headerFooter>
    <oddHeader>&amp;L&amp;A&amp;C&amp;R&amp;P of &amp;N</oddHeader>
    <oddFooter>&amp;F</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AL912"/>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6" ht="21" customHeight="1">
      <c r="A1" s="1">
        <f>"Load characteristics for multiple unit rates for "&amp;'Input'!B7&amp;" in "&amp;'Input'!C7&amp;" ("&amp;'Input'!D7&amp;")"</f>
        <v>0</v>
      </c>
    </row>
    <row r="3" spans="1:6" ht="21" customHeight="1">
      <c r="A3" s="1" t="s">
        <v>538</v>
      </c>
    </row>
    <row r="4" spans="1:6">
      <c r="A4" s="2" t="s">
        <v>353</v>
      </c>
    </row>
    <row r="5" spans="1:6">
      <c r="A5" s="33" t="s">
        <v>539</v>
      </c>
    </row>
    <row r="6" spans="1:6">
      <c r="A6" s="33" t="s">
        <v>540</v>
      </c>
    </row>
    <row r="7" spans="1:6">
      <c r="A7" s="33" t="s">
        <v>541</v>
      </c>
    </row>
    <row r="8" spans="1:6">
      <c r="A8" s="34" t="s">
        <v>356</v>
      </c>
      <c r="B8" s="34" t="s">
        <v>487</v>
      </c>
      <c r="C8" s="34" t="s">
        <v>486</v>
      </c>
      <c r="D8" s="34"/>
      <c r="E8" s="34"/>
    </row>
    <row r="9" spans="1:6">
      <c r="A9" s="34" t="s">
        <v>359</v>
      </c>
      <c r="B9" s="34" t="s">
        <v>533</v>
      </c>
      <c r="C9" s="34" t="s">
        <v>542</v>
      </c>
      <c r="D9" s="34"/>
      <c r="E9" s="34"/>
    </row>
    <row r="11" spans="1:6">
      <c r="C11" s="31" t="s">
        <v>544</v>
      </c>
      <c r="D11" s="31"/>
      <c r="E11" s="31"/>
    </row>
    <row r="12" spans="1:6">
      <c r="B12" s="15" t="s">
        <v>543</v>
      </c>
      <c r="C12" s="15" t="s">
        <v>321</v>
      </c>
      <c r="D12" s="15" t="s">
        <v>322</v>
      </c>
      <c r="E12" s="15" t="s">
        <v>323</v>
      </c>
    </row>
    <row r="13" spans="1:6">
      <c r="A13" s="4" t="s">
        <v>545</v>
      </c>
      <c r="B13" s="43">
        <f>SUM('Input'!$B443:$D443)</f>
        <v>0</v>
      </c>
      <c r="C13" s="43">
        <f>'Input'!B443*24*'Input'!$F58/$B13</f>
        <v>0</v>
      </c>
      <c r="D13" s="43">
        <f>'Input'!C443*24*'Input'!$F58/$B13</f>
        <v>0</v>
      </c>
      <c r="E13" s="43">
        <f>'Input'!D443*24*'Input'!$F58/$B13</f>
        <v>0</v>
      </c>
      <c r="F13" s="17"/>
    </row>
    <row r="15" spans="1:6" ht="21" customHeight="1">
      <c r="A15" s="1" t="s">
        <v>546</v>
      </c>
    </row>
    <row r="16" spans="1:6">
      <c r="A16" s="2" t="s">
        <v>353</v>
      </c>
    </row>
    <row r="17" spans="1:6">
      <c r="A17" s="33" t="s">
        <v>547</v>
      </c>
    </row>
    <row r="18" spans="1:6">
      <c r="A18" s="33" t="s">
        <v>548</v>
      </c>
    </row>
    <row r="19" spans="1:6">
      <c r="A19" s="33" t="s">
        <v>549</v>
      </c>
    </row>
    <row r="20" spans="1:6">
      <c r="A20" s="33" t="s">
        <v>550</v>
      </c>
    </row>
    <row r="21" spans="1:6">
      <c r="A21" s="34" t="s">
        <v>356</v>
      </c>
      <c r="B21" s="34" t="s">
        <v>487</v>
      </c>
      <c r="C21" s="34" t="s">
        <v>486</v>
      </c>
      <c r="D21" s="34"/>
      <c r="E21" s="34"/>
    </row>
    <row r="22" spans="1:6">
      <c r="A22" s="34" t="s">
        <v>359</v>
      </c>
      <c r="B22" s="34" t="s">
        <v>533</v>
      </c>
      <c r="C22" s="34" t="s">
        <v>551</v>
      </c>
      <c r="D22" s="34"/>
      <c r="E22" s="34"/>
    </row>
    <row r="24" spans="1:6">
      <c r="C24" s="31" t="s">
        <v>553</v>
      </c>
      <c r="D24" s="31"/>
      <c r="E24" s="31"/>
    </row>
    <row r="25" spans="1:6">
      <c r="B25" s="15" t="s">
        <v>552</v>
      </c>
      <c r="C25" s="15" t="s">
        <v>321</v>
      </c>
      <c r="D25" s="15" t="s">
        <v>322</v>
      </c>
      <c r="E25" s="15" t="s">
        <v>323</v>
      </c>
    </row>
    <row r="26" spans="1:6">
      <c r="A26" s="4" t="s">
        <v>174</v>
      </c>
      <c r="B26" s="40">
        <f>SUM('Input'!$B404:$D404)</f>
        <v>0</v>
      </c>
      <c r="C26" s="40">
        <f>IF($B26,'Input'!B404/$B26,C$13/'Input'!$F$58/24)</f>
        <v>0</v>
      </c>
      <c r="D26" s="40">
        <f>IF($B26,'Input'!C404/$B26,D$13/'Input'!$F$58/24)</f>
        <v>0</v>
      </c>
      <c r="E26" s="40">
        <f>IF($B26,'Input'!D404/$B26,E$13/'Input'!$F$58/24)</f>
        <v>0</v>
      </c>
      <c r="F26" s="17"/>
    </row>
    <row r="27" spans="1:6">
      <c r="A27" s="4" t="s">
        <v>175</v>
      </c>
      <c r="B27" s="40">
        <f>SUM('Input'!$B405:$D405)</f>
        <v>0</v>
      </c>
      <c r="C27" s="40">
        <f>IF($B27,'Input'!B405/$B27,C$13/'Input'!$F$58/24)</f>
        <v>0</v>
      </c>
      <c r="D27" s="40">
        <f>IF($B27,'Input'!C405/$B27,D$13/'Input'!$F$58/24)</f>
        <v>0</v>
      </c>
      <c r="E27" s="40">
        <f>IF($B27,'Input'!D405/$B27,E$13/'Input'!$F$58/24)</f>
        <v>0</v>
      </c>
      <c r="F27" s="17"/>
    </row>
    <row r="28" spans="1:6">
      <c r="A28" s="4" t="s">
        <v>211</v>
      </c>
      <c r="B28" s="40">
        <f>SUM('Input'!$B406:$D406)</f>
        <v>0</v>
      </c>
      <c r="C28" s="40">
        <f>IF($B28,'Input'!B406/$B28,C$13/'Input'!$F$58/24)</f>
        <v>0</v>
      </c>
      <c r="D28" s="40">
        <f>IF($B28,'Input'!C406/$B28,D$13/'Input'!$F$58/24)</f>
        <v>0</v>
      </c>
      <c r="E28" s="40">
        <f>IF($B28,'Input'!D406/$B28,E$13/'Input'!$F$58/24)</f>
        <v>0</v>
      </c>
      <c r="F28" s="17"/>
    </row>
    <row r="29" spans="1:6">
      <c r="A29" s="4" t="s">
        <v>176</v>
      </c>
      <c r="B29" s="40">
        <f>SUM('Input'!$B407:$D407)</f>
        <v>0</v>
      </c>
      <c r="C29" s="40">
        <f>IF($B29,'Input'!B407/$B29,C$13/'Input'!$F$58/24)</f>
        <v>0</v>
      </c>
      <c r="D29" s="40">
        <f>IF($B29,'Input'!C407/$B29,D$13/'Input'!$F$58/24)</f>
        <v>0</v>
      </c>
      <c r="E29" s="40">
        <f>IF($B29,'Input'!D407/$B29,E$13/'Input'!$F$58/24)</f>
        <v>0</v>
      </c>
      <c r="F29" s="17"/>
    </row>
    <row r="30" spans="1:6">
      <c r="A30" s="4" t="s">
        <v>177</v>
      </c>
      <c r="B30" s="40">
        <f>SUM('Input'!$B408:$D408)</f>
        <v>0</v>
      </c>
      <c r="C30" s="40">
        <f>IF($B30,'Input'!B408/$B30,C$13/'Input'!$F$58/24)</f>
        <v>0</v>
      </c>
      <c r="D30" s="40">
        <f>IF($B30,'Input'!C408/$B30,D$13/'Input'!$F$58/24)</f>
        <v>0</v>
      </c>
      <c r="E30" s="40">
        <f>IF($B30,'Input'!D408/$B30,E$13/'Input'!$F$58/24)</f>
        <v>0</v>
      </c>
      <c r="F30" s="17"/>
    </row>
    <row r="31" spans="1:6">
      <c r="A31" s="4" t="s">
        <v>221</v>
      </c>
      <c r="B31" s="40">
        <f>SUM('Input'!$B409:$D409)</f>
        <v>0</v>
      </c>
      <c r="C31" s="40">
        <f>IF($B31,'Input'!B409/$B31,C$13/'Input'!$F$58/24)</f>
        <v>0</v>
      </c>
      <c r="D31" s="40">
        <f>IF($B31,'Input'!C409/$B31,D$13/'Input'!$F$58/24)</f>
        <v>0</v>
      </c>
      <c r="E31" s="40">
        <f>IF($B31,'Input'!D409/$B31,E$13/'Input'!$F$58/24)</f>
        <v>0</v>
      </c>
      <c r="F31" s="17"/>
    </row>
    <row r="32" spans="1:6">
      <c r="A32" s="4" t="s">
        <v>178</v>
      </c>
      <c r="B32" s="40">
        <f>SUM('Input'!$B410:$D410)</f>
        <v>0</v>
      </c>
      <c r="C32" s="40">
        <f>IF($B32,'Input'!B410/$B32,C$13/'Input'!$F$58/24)</f>
        <v>0</v>
      </c>
      <c r="D32" s="40">
        <f>IF($B32,'Input'!C410/$B32,D$13/'Input'!$F$58/24)</f>
        <v>0</v>
      </c>
      <c r="E32" s="40">
        <f>IF($B32,'Input'!D410/$B32,E$13/'Input'!$F$58/24)</f>
        <v>0</v>
      </c>
      <c r="F32" s="17"/>
    </row>
    <row r="33" spans="1:6">
      <c r="A33" s="4" t="s">
        <v>179</v>
      </c>
      <c r="B33" s="40">
        <f>SUM('Input'!$B411:$D411)</f>
        <v>0</v>
      </c>
      <c r="C33" s="40">
        <f>IF($B33,'Input'!B411/$B33,C$13/'Input'!$F$58/24)</f>
        <v>0</v>
      </c>
      <c r="D33" s="40">
        <f>IF($B33,'Input'!C411/$B33,D$13/'Input'!$F$58/24)</f>
        <v>0</v>
      </c>
      <c r="E33" s="40">
        <f>IF($B33,'Input'!D411/$B33,E$13/'Input'!$F$58/24)</f>
        <v>0</v>
      </c>
      <c r="F33" s="17"/>
    </row>
    <row r="34" spans="1:6">
      <c r="A34" s="4" t="s">
        <v>195</v>
      </c>
      <c r="B34" s="40">
        <f>SUM('Input'!$B412:$D412)</f>
        <v>0</v>
      </c>
      <c r="C34" s="40">
        <f>IF($B34,'Input'!B412/$B34,C$13/'Input'!$F$58/24)</f>
        <v>0</v>
      </c>
      <c r="D34" s="40">
        <f>IF($B34,'Input'!C412/$B34,D$13/'Input'!$F$58/24)</f>
        <v>0</v>
      </c>
      <c r="E34" s="40">
        <f>IF($B34,'Input'!D412/$B34,E$13/'Input'!$F$58/24)</f>
        <v>0</v>
      </c>
      <c r="F34" s="17"/>
    </row>
    <row r="36" spans="1:6" ht="21" customHeight="1">
      <c r="A36" s="1" t="s">
        <v>554</v>
      </c>
    </row>
    <row r="37" spans="1:6">
      <c r="A37" s="2" t="s">
        <v>353</v>
      </c>
    </row>
    <row r="38" spans="1:6">
      <c r="A38" s="33" t="s">
        <v>555</v>
      </c>
    </row>
    <row r="39" spans="1:6">
      <c r="A39" s="2" t="s">
        <v>556</v>
      </c>
    </row>
    <row r="40" spans="1:6">
      <c r="A40" s="2" t="s">
        <v>371</v>
      </c>
    </row>
    <row r="42" spans="1:6">
      <c r="B42" s="15" t="s">
        <v>321</v>
      </c>
      <c r="C42" s="15" t="s">
        <v>322</v>
      </c>
      <c r="D42" s="15" t="s">
        <v>323</v>
      </c>
    </row>
    <row r="43" spans="1:6">
      <c r="A43" s="4" t="s">
        <v>174</v>
      </c>
      <c r="B43" s="42">
        <f>C$26</f>
        <v>0</v>
      </c>
      <c r="C43" s="42">
        <f>D$26</f>
        <v>0</v>
      </c>
      <c r="D43" s="42">
        <f>E$26</f>
        <v>0</v>
      </c>
      <c r="E43" s="17"/>
    </row>
    <row r="44" spans="1:6">
      <c r="A44" s="4" t="s">
        <v>175</v>
      </c>
      <c r="B44" s="42">
        <f>C$27</f>
        <v>0</v>
      </c>
      <c r="C44" s="42">
        <f>D$27</f>
        <v>0</v>
      </c>
      <c r="D44" s="42">
        <f>E$27</f>
        <v>0</v>
      </c>
      <c r="E44" s="17"/>
    </row>
    <row r="45" spans="1:6">
      <c r="A45" s="4" t="s">
        <v>211</v>
      </c>
      <c r="B45" s="42">
        <f>C$28</f>
        <v>0</v>
      </c>
      <c r="C45" s="42">
        <f>D$28</f>
        <v>0</v>
      </c>
      <c r="D45" s="42">
        <f>E$28</f>
        <v>0</v>
      </c>
      <c r="E45" s="17"/>
    </row>
    <row r="46" spans="1:6">
      <c r="A46" s="4" t="s">
        <v>176</v>
      </c>
      <c r="B46" s="42">
        <f>C$29</f>
        <v>0</v>
      </c>
      <c r="C46" s="42">
        <f>D$29</f>
        <v>0</v>
      </c>
      <c r="D46" s="42">
        <f>E$29</f>
        <v>0</v>
      </c>
      <c r="E46" s="17"/>
    </row>
    <row r="47" spans="1:6">
      <c r="A47" s="4" t="s">
        <v>177</v>
      </c>
      <c r="B47" s="42">
        <f>C$30</f>
        <v>0</v>
      </c>
      <c r="C47" s="42">
        <f>D$30</f>
        <v>0</v>
      </c>
      <c r="D47" s="42">
        <f>E$30</f>
        <v>0</v>
      </c>
      <c r="E47" s="17"/>
    </row>
    <row r="48" spans="1:6">
      <c r="A48" s="4" t="s">
        <v>221</v>
      </c>
      <c r="B48" s="42">
        <f>C$31</f>
        <v>0</v>
      </c>
      <c r="C48" s="42">
        <f>D$31</f>
        <v>0</v>
      </c>
      <c r="D48" s="42">
        <f>E$31</f>
        <v>0</v>
      </c>
      <c r="E48" s="17"/>
    </row>
    <row r="49" spans="1:5">
      <c r="A49" s="4" t="s">
        <v>178</v>
      </c>
      <c r="B49" s="42">
        <f>C$32</f>
        <v>0</v>
      </c>
      <c r="C49" s="42">
        <f>D$32</f>
        <v>0</v>
      </c>
      <c r="D49" s="42">
        <f>E$32</f>
        <v>0</v>
      </c>
      <c r="E49" s="17"/>
    </row>
    <row r="50" spans="1:5">
      <c r="A50" s="4" t="s">
        <v>179</v>
      </c>
      <c r="B50" s="42">
        <f>C$33</f>
        <v>0</v>
      </c>
      <c r="C50" s="42">
        <f>D$33</f>
        <v>0</v>
      </c>
      <c r="D50" s="42">
        <f>E$33</f>
        <v>0</v>
      </c>
      <c r="E50" s="17"/>
    </row>
    <row r="51" spans="1:5">
      <c r="A51" s="4" t="s">
        <v>195</v>
      </c>
      <c r="B51" s="42">
        <f>C$34</f>
        <v>0</v>
      </c>
      <c r="C51" s="42">
        <f>D$34</f>
        <v>0</v>
      </c>
      <c r="D51" s="42">
        <f>E$34</f>
        <v>0</v>
      </c>
      <c r="E51" s="17"/>
    </row>
    <row r="52" spans="1:5">
      <c r="A52" s="4" t="s">
        <v>180</v>
      </c>
      <c r="B52" s="41">
        <v>1</v>
      </c>
      <c r="C52" s="41">
        <v>0</v>
      </c>
      <c r="D52" s="41">
        <v>0</v>
      </c>
      <c r="E52" s="17"/>
    </row>
    <row r="53" spans="1:5">
      <c r="A53" s="4" t="s">
        <v>181</v>
      </c>
      <c r="B53" s="41">
        <v>1</v>
      </c>
      <c r="C53" s="41">
        <v>0</v>
      </c>
      <c r="D53" s="41">
        <v>0</v>
      </c>
      <c r="E53" s="17"/>
    </row>
    <row r="54" spans="1:5">
      <c r="A54" s="4" t="s">
        <v>182</v>
      </c>
      <c r="B54" s="41">
        <v>1</v>
      </c>
      <c r="C54" s="41">
        <v>0</v>
      </c>
      <c r="D54" s="41">
        <v>0</v>
      </c>
      <c r="E54" s="17"/>
    </row>
    <row r="55" spans="1:5">
      <c r="A55" s="4" t="s">
        <v>183</v>
      </c>
      <c r="B55" s="41">
        <v>1</v>
      </c>
      <c r="C55" s="41">
        <v>0</v>
      </c>
      <c r="D55" s="41">
        <v>0</v>
      </c>
      <c r="E55" s="17"/>
    </row>
    <row r="56" spans="1:5">
      <c r="A56" s="4" t="s">
        <v>196</v>
      </c>
      <c r="B56" s="41">
        <v>1</v>
      </c>
      <c r="C56" s="41">
        <v>0</v>
      </c>
      <c r="D56" s="41">
        <v>0</v>
      </c>
      <c r="E56" s="17"/>
    </row>
    <row r="57" spans="1:5">
      <c r="A57" s="4" t="s">
        <v>187</v>
      </c>
      <c r="B57" s="41">
        <v>1</v>
      </c>
      <c r="C57" s="41">
        <v>0</v>
      </c>
      <c r="D57" s="41">
        <v>0</v>
      </c>
      <c r="E57" s="17"/>
    </row>
    <row r="58" spans="1:5">
      <c r="A58" s="4" t="s">
        <v>189</v>
      </c>
      <c r="B58" s="41">
        <v>1</v>
      </c>
      <c r="C58" s="41">
        <v>0</v>
      </c>
      <c r="D58" s="41">
        <v>0</v>
      </c>
      <c r="E58" s="17"/>
    </row>
    <row r="59" spans="1:5">
      <c r="A59" s="4" t="s">
        <v>198</v>
      </c>
      <c r="B59" s="41">
        <v>1</v>
      </c>
      <c r="C59" s="41">
        <v>0</v>
      </c>
      <c r="D59" s="41">
        <v>0</v>
      </c>
      <c r="E59" s="17"/>
    </row>
    <row r="61" spans="1:5" ht="21" customHeight="1">
      <c r="A61" s="1" t="s">
        <v>557</v>
      </c>
    </row>
    <row r="62" spans="1:5">
      <c r="A62" s="2" t="s">
        <v>353</v>
      </c>
    </row>
    <row r="63" spans="1:5">
      <c r="A63" s="33" t="s">
        <v>558</v>
      </c>
    </row>
    <row r="64" spans="1:5">
      <c r="A64" s="33" t="s">
        <v>559</v>
      </c>
    </row>
    <row r="65" spans="1:6">
      <c r="A65" s="33" t="s">
        <v>549</v>
      </c>
    </row>
    <row r="66" spans="1:6">
      <c r="A66" s="33" t="s">
        <v>550</v>
      </c>
    </row>
    <row r="67" spans="1:6">
      <c r="A67" s="34" t="s">
        <v>356</v>
      </c>
      <c r="B67" s="34" t="s">
        <v>487</v>
      </c>
      <c r="C67" s="34" t="s">
        <v>486</v>
      </c>
      <c r="D67" s="34"/>
      <c r="E67" s="34"/>
    </row>
    <row r="68" spans="1:6">
      <c r="A68" s="34" t="s">
        <v>359</v>
      </c>
      <c r="B68" s="34" t="s">
        <v>533</v>
      </c>
      <c r="C68" s="34" t="s">
        <v>551</v>
      </c>
      <c r="D68" s="34"/>
      <c r="E68" s="34"/>
    </row>
    <row r="70" spans="1:6">
      <c r="C70" s="31" t="s">
        <v>560</v>
      </c>
      <c r="D70" s="31"/>
      <c r="E70" s="31"/>
    </row>
    <row r="71" spans="1:6">
      <c r="B71" s="15" t="s">
        <v>552</v>
      </c>
      <c r="C71" s="15" t="s">
        <v>321</v>
      </c>
      <c r="D71" s="15" t="s">
        <v>322</v>
      </c>
      <c r="E71" s="15" t="s">
        <v>323</v>
      </c>
    </row>
    <row r="72" spans="1:6">
      <c r="A72" s="4" t="s">
        <v>175</v>
      </c>
      <c r="B72" s="40">
        <f>SUM('Input'!$B417:$D417)</f>
        <v>0</v>
      </c>
      <c r="C72" s="40">
        <f>IF($B72,'Input'!B417/$B72,C$13/'Input'!$F$58/24)</f>
        <v>0</v>
      </c>
      <c r="D72" s="40">
        <f>IF($B72,'Input'!C417/$B72,D$13/'Input'!$F$58/24)</f>
        <v>0</v>
      </c>
      <c r="E72" s="40">
        <f>IF($B72,'Input'!D417/$B72,E$13/'Input'!$F$58/24)</f>
        <v>0</v>
      </c>
      <c r="F72" s="17"/>
    </row>
    <row r="73" spans="1:6">
      <c r="A73" s="4" t="s">
        <v>177</v>
      </c>
      <c r="B73" s="40">
        <f>SUM('Input'!$B418:$D418)</f>
        <v>0</v>
      </c>
      <c r="C73" s="40">
        <f>IF($B73,'Input'!B418/$B73,C$13/'Input'!$F$58/24)</f>
        <v>0</v>
      </c>
      <c r="D73" s="40">
        <f>IF($B73,'Input'!C418/$B73,D$13/'Input'!$F$58/24)</f>
        <v>0</v>
      </c>
      <c r="E73" s="40">
        <f>IF($B73,'Input'!D418/$B73,E$13/'Input'!$F$58/24)</f>
        <v>0</v>
      </c>
      <c r="F73" s="17"/>
    </row>
    <row r="74" spans="1:6">
      <c r="A74" s="4" t="s">
        <v>178</v>
      </c>
      <c r="B74" s="40">
        <f>SUM('Input'!$B419:$D419)</f>
        <v>0</v>
      </c>
      <c r="C74" s="40">
        <f>IF($B74,'Input'!B419/$B74,C$13/'Input'!$F$58/24)</f>
        <v>0</v>
      </c>
      <c r="D74" s="40">
        <f>IF($B74,'Input'!C419/$B74,D$13/'Input'!$F$58/24)</f>
        <v>0</v>
      </c>
      <c r="E74" s="40">
        <f>IF($B74,'Input'!D419/$B74,E$13/'Input'!$F$58/24)</f>
        <v>0</v>
      </c>
      <c r="F74" s="17"/>
    </row>
    <row r="75" spans="1:6">
      <c r="A75" s="4" t="s">
        <v>179</v>
      </c>
      <c r="B75" s="40">
        <f>SUM('Input'!$B420:$D420)</f>
        <v>0</v>
      </c>
      <c r="C75" s="40">
        <f>IF($B75,'Input'!B420/$B75,C$13/'Input'!$F$58/24)</f>
        <v>0</v>
      </c>
      <c r="D75" s="40">
        <f>IF($B75,'Input'!C420/$B75,D$13/'Input'!$F$58/24)</f>
        <v>0</v>
      </c>
      <c r="E75" s="40">
        <f>IF($B75,'Input'!D420/$B75,E$13/'Input'!$F$58/24)</f>
        <v>0</v>
      </c>
      <c r="F75" s="17"/>
    </row>
    <row r="76" spans="1:6">
      <c r="A76" s="4" t="s">
        <v>195</v>
      </c>
      <c r="B76" s="40">
        <f>SUM('Input'!$B421:$D421)</f>
        <v>0</v>
      </c>
      <c r="C76" s="40">
        <f>IF($B76,'Input'!B421/$B76,C$13/'Input'!$F$58/24)</f>
        <v>0</v>
      </c>
      <c r="D76" s="40">
        <f>IF($B76,'Input'!C421/$B76,D$13/'Input'!$F$58/24)</f>
        <v>0</v>
      </c>
      <c r="E76" s="40">
        <f>IF($B76,'Input'!D421/$B76,E$13/'Input'!$F$58/24)</f>
        <v>0</v>
      </c>
      <c r="F76" s="17"/>
    </row>
    <row r="78" spans="1:6" ht="21" customHeight="1">
      <c r="A78" s="1" t="s">
        <v>561</v>
      </c>
    </row>
    <row r="79" spans="1:6">
      <c r="A79" s="2" t="s">
        <v>353</v>
      </c>
    </row>
    <row r="80" spans="1:6">
      <c r="A80" s="33" t="s">
        <v>562</v>
      </c>
    </row>
    <row r="81" spans="1:5">
      <c r="A81" s="2" t="s">
        <v>563</v>
      </c>
    </row>
    <row r="82" spans="1:5">
      <c r="A82" s="2" t="s">
        <v>371</v>
      </c>
    </row>
    <row r="84" spans="1:5">
      <c r="B84" s="15" t="s">
        <v>321</v>
      </c>
      <c r="C84" s="15" t="s">
        <v>322</v>
      </c>
      <c r="D84" s="15" t="s">
        <v>323</v>
      </c>
    </row>
    <row r="85" spans="1:5">
      <c r="A85" s="4" t="s">
        <v>175</v>
      </c>
      <c r="B85" s="42">
        <f>C$72</f>
        <v>0</v>
      </c>
      <c r="C85" s="42">
        <f>D$72</f>
        <v>0</v>
      </c>
      <c r="D85" s="42">
        <f>E$72</f>
        <v>0</v>
      </c>
      <c r="E85" s="17"/>
    </row>
    <row r="86" spans="1:5">
      <c r="A86" s="4" t="s">
        <v>177</v>
      </c>
      <c r="B86" s="42">
        <f>C$73</f>
        <v>0</v>
      </c>
      <c r="C86" s="42">
        <f>D$73</f>
        <v>0</v>
      </c>
      <c r="D86" s="42">
        <f>E$73</f>
        <v>0</v>
      </c>
      <c r="E86" s="17"/>
    </row>
    <row r="87" spans="1:5">
      <c r="A87" s="4" t="s">
        <v>178</v>
      </c>
      <c r="B87" s="42">
        <f>C$74</f>
        <v>0</v>
      </c>
      <c r="C87" s="42">
        <f>D$74</f>
        <v>0</v>
      </c>
      <c r="D87" s="42">
        <f>E$74</f>
        <v>0</v>
      </c>
      <c r="E87" s="17"/>
    </row>
    <row r="88" spans="1:5">
      <c r="A88" s="4" t="s">
        <v>179</v>
      </c>
      <c r="B88" s="42">
        <f>C$75</f>
        <v>0</v>
      </c>
      <c r="C88" s="42">
        <f>D$75</f>
        <v>0</v>
      </c>
      <c r="D88" s="42">
        <f>E$75</f>
        <v>0</v>
      </c>
      <c r="E88" s="17"/>
    </row>
    <row r="89" spans="1:5">
      <c r="A89" s="4" t="s">
        <v>195</v>
      </c>
      <c r="B89" s="42">
        <f>C$76</f>
        <v>0</v>
      </c>
      <c r="C89" s="42">
        <f>D$76</f>
        <v>0</v>
      </c>
      <c r="D89" s="42">
        <f>E$76</f>
        <v>0</v>
      </c>
      <c r="E89" s="17"/>
    </row>
    <row r="90" spans="1:5">
      <c r="A90" s="4" t="s">
        <v>180</v>
      </c>
      <c r="B90" s="41">
        <v>0</v>
      </c>
      <c r="C90" s="41">
        <v>1</v>
      </c>
      <c r="D90" s="41">
        <v>0</v>
      </c>
      <c r="E90" s="17"/>
    </row>
    <row r="91" spans="1:5">
      <c r="A91" s="4" t="s">
        <v>181</v>
      </c>
      <c r="B91" s="41">
        <v>0</v>
      </c>
      <c r="C91" s="41">
        <v>1</v>
      </c>
      <c r="D91" s="41">
        <v>0</v>
      </c>
      <c r="E91" s="17"/>
    </row>
    <row r="92" spans="1:5">
      <c r="A92" s="4" t="s">
        <v>182</v>
      </c>
      <c r="B92" s="41">
        <v>0</v>
      </c>
      <c r="C92" s="41">
        <v>1</v>
      </c>
      <c r="D92" s="41">
        <v>0</v>
      </c>
      <c r="E92" s="17"/>
    </row>
    <row r="93" spans="1:5">
      <c r="A93" s="4" t="s">
        <v>183</v>
      </c>
      <c r="B93" s="41">
        <v>0</v>
      </c>
      <c r="C93" s="41">
        <v>1</v>
      </c>
      <c r="D93" s="41">
        <v>0</v>
      </c>
      <c r="E93" s="17"/>
    </row>
    <row r="94" spans="1:5">
      <c r="A94" s="4" t="s">
        <v>196</v>
      </c>
      <c r="B94" s="41">
        <v>0</v>
      </c>
      <c r="C94" s="41">
        <v>1</v>
      </c>
      <c r="D94" s="41">
        <v>0</v>
      </c>
      <c r="E94" s="17"/>
    </row>
    <row r="95" spans="1:5">
      <c r="A95" s="4" t="s">
        <v>187</v>
      </c>
      <c r="B95" s="41">
        <v>0</v>
      </c>
      <c r="C95" s="41">
        <v>1</v>
      </c>
      <c r="D95" s="41">
        <v>0</v>
      </c>
      <c r="E95" s="17"/>
    </row>
    <row r="96" spans="1:5">
      <c r="A96" s="4" t="s">
        <v>189</v>
      </c>
      <c r="B96" s="41">
        <v>0</v>
      </c>
      <c r="C96" s="41">
        <v>1</v>
      </c>
      <c r="D96" s="41">
        <v>0</v>
      </c>
      <c r="E96" s="17"/>
    </row>
    <row r="97" spans="1:5">
      <c r="A97" s="4" t="s">
        <v>198</v>
      </c>
      <c r="B97" s="41">
        <v>0</v>
      </c>
      <c r="C97" s="41">
        <v>1</v>
      </c>
      <c r="D97" s="41">
        <v>0</v>
      </c>
      <c r="E97" s="17"/>
    </row>
    <row r="99" spans="1:5" ht="21" customHeight="1">
      <c r="A99" s="1" t="s">
        <v>564</v>
      </c>
    </row>
    <row r="101" spans="1:5">
      <c r="B101" s="15" t="s">
        <v>321</v>
      </c>
      <c r="C101" s="15" t="s">
        <v>322</v>
      </c>
      <c r="D101" s="15" t="s">
        <v>323</v>
      </c>
    </row>
    <row r="102" spans="1:5">
      <c r="A102" s="4" t="s">
        <v>180</v>
      </c>
      <c r="B102" s="41">
        <v>0</v>
      </c>
      <c r="C102" s="41">
        <v>0</v>
      </c>
      <c r="D102" s="41">
        <v>1</v>
      </c>
      <c r="E102" s="17"/>
    </row>
    <row r="103" spans="1:5">
      <c r="A103" s="4" t="s">
        <v>181</v>
      </c>
      <c r="B103" s="41">
        <v>0</v>
      </c>
      <c r="C103" s="41">
        <v>0</v>
      </c>
      <c r="D103" s="41">
        <v>1</v>
      </c>
      <c r="E103" s="17"/>
    </row>
    <row r="104" spans="1:5">
      <c r="A104" s="4" t="s">
        <v>182</v>
      </c>
      <c r="B104" s="41">
        <v>0</v>
      </c>
      <c r="C104" s="41">
        <v>0</v>
      </c>
      <c r="D104" s="41">
        <v>1</v>
      </c>
      <c r="E104" s="17"/>
    </row>
    <row r="105" spans="1:5">
      <c r="A105" s="4" t="s">
        <v>183</v>
      </c>
      <c r="B105" s="41">
        <v>0</v>
      </c>
      <c r="C105" s="41">
        <v>0</v>
      </c>
      <c r="D105" s="41">
        <v>1</v>
      </c>
      <c r="E105" s="17"/>
    </row>
    <row r="106" spans="1:5">
      <c r="A106" s="4" t="s">
        <v>196</v>
      </c>
      <c r="B106" s="41">
        <v>0</v>
      </c>
      <c r="C106" s="41">
        <v>0</v>
      </c>
      <c r="D106" s="41">
        <v>1</v>
      </c>
      <c r="E106" s="17"/>
    </row>
    <row r="107" spans="1:5">
      <c r="A107" s="4" t="s">
        <v>187</v>
      </c>
      <c r="B107" s="41">
        <v>0</v>
      </c>
      <c r="C107" s="41">
        <v>0</v>
      </c>
      <c r="D107" s="41">
        <v>1</v>
      </c>
      <c r="E107" s="17"/>
    </row>
    <row r="108" spans="1:5">
      <c r="A108" s="4" t="s">
        <v>189</v>
      </c>
      <c r="B108" s="41">
        <v>0</v>
      </c>
      <c r="C108" s="41">
        <v>0</v>
      </c>
      <c r="D108" s="41">
        <v>1</v>
      </c>
      <c r="E108" s="17"/>
    </row>
    <row r="109" spans="1:5">
      <c r="A109" s="4" t="s">
        <v>198</v>
      </c>
      <c r="B109" s="41">
        <v>0</v>
      </c>
      <c r="C109" s="41">
        <v>0</v>
      </c>
      <c r="D109" s="41">
        <v>1</v>
      </c>
      <c r="E109" s="17"/>
    </row>
    <row r="111" spans="1:5" ht="21" customHeight="1">
      <c r="A111" s="1" t="s">
        <v>565</v>
      </c>
    </row>
    <row r="112" spans="1:5">
      <c r="A112" s="2" t="s">
        <v>353</v>
      </c>
    </row>
    <row r="113" spans="1:3">
      <c r="A113" s="33" t="s">
        <v>566</v>
      </c>
    </row>
    <row r="114" spans="1:3">
      <c r="A114" s="33" t="s">
        <v>567</v>
      </c>
    </row>
    <row r="115" spans="1:3">
      <c r="A115" s="33" t="s">
        <v>568</v>
      </c>
    </row>
    <row r="116" spans="1:3">
      <c r="A116" s="2" t="s">
        <v>569</v>
      </c>
    </row>
    <row r="118" spans="1:3">
      <c r="B118" s="15" t="s">
        <v>570</v>
      </c>
    </row>
    <row r="119" spans="1:3">
      <c r="A119" s="4" t="s">
        <v>174</v>
      </c>
      <c r="B119" s="21">
        <f>'Loads'!B199+'Loads'!C199+'Loads'!D199</f>
        <v>0</v>
      </c>
      <c r="C119" s="17"/>
    </row>
    <row r="120" spans="1:3">
      <c r="A120" s="4" t="s">
        <v>175</v>
      </c>
      <c r="B120" s="21">
        <f>'Loads'!B200+'Loads'!C200+'Loads'!D200</f>
        <v>0</v>
      </c>
      <c r="C120" s="17"/>
    </row>
    <row r="121" spans="1:3">
      <c r="A121" s="4" t="s">
        <v>211</v>
      </c>
      <c r="B121" s="21">
        <f>'Loads'!B201+'Loads'!C201+'Loads'!D201</f>
        <v>0</v>
      </c>
      <c r="C121" s="17"/>
    </row>
    <row r="122" spans="1:3">
      <c r="A122" s="4" t="s">
        <v>176</v>
      </c>
      <c r="B122" s="21">
        <f>'Loads'!B202+'Loads'!C202+'Loads'!D202</f>
        <v>0</v>
      </c>
      <c r="C122" s="17"/>
    </row>
    <row r="123" spans="1:3">
      <c r="A123" s="4" t="s">
        <v>177</v>
      </c>
      <c r="B123" s="21">
        <f>'Loads'!B203+'Loads'!C203+'Loads'!D203</f>
        <v>0</v>
      </c>
      <c r="C123" s="17"/>
    </row>
    <row r="124" spans="1:3">
      <c r="A124" s="4" t="s">
        <v>221</v>
      </c>
      <c r="B124" s="21">
        <f>'Loads'!B204+'Loads'!C204+'Loads'!D204</f>
        <v>0</v>
      </c>
      <c r="C124" s="17"/>
    </row>
    <row r="125" spans="1:3">
      <c r="A125" s="4" t="s">
        <v>178</v>
      </c>
      <c r="B125" s="21">
        <f>'Loads'!B205+'Loads'!C205+'Loads'!D205</f>
        <v>0</v>
      </c>
      <c r="C125" s="17"/>
    </row>
    <row r="126" spans="1:3">
      <c r="A126" s="4" t="s">
        <v>179</v>
      </c>
      <c r="B126" s="21">
        <f>'Loads'!B206+'Loads'!C206+'Loads'!D206</f>
        <v>0</v>
      </c>
      <c r="C126" s="17"/>
    </row>
    <row r="127" spans="1:3">
      <c r="A127" s="4" t="s">
        <v>195</v>
      </c>
      <c r="B127" s="21">
        <f>'Loads'!B207+'Loads'!C207+'Loads'!D207</f>
        <v>0</v>
      </c>
      <c r="C127" s="17"/>
    </row>
    <row r="128" spans="1:3">
      <c r="A128" s="4" t="s">
        <v>180</v>
      </c>
      <c r="B128" s="21">
        <f>'Loads'!B208+'Loads'!C208+'Loads'!D208</f>
        <v>0</v>
      </c>
      <c r="C128" s="17"/>
    </row>
    <row r="129" spans="1:3">
      <c r="A129" s="4" t="s">
        <v>181</v>
      </c>
      <c r="B129" s="21">
        <f>'Loads'!B209+'Loads'!C209+'Loads'!D209</f>
        <v>0</v>
      </c>
      <c r="C129" s="17"/>
    </row>
    <row r="130" spans="1:3">
      <c r="A130" s="4" t="s">
        <v>182</v>
      </c>
      <c r="B130" s="21">
        <f>'Loads'!B210+'Loads'!C210+'Loads'!D210</f>
        <v>0</v>
      </c>
      <c r="C130" s="17"/>
    </row>
    <row r="131" spans="1:3">
      <c r="A131" s="4" t="s">
        <v>183</v>
      </c>
      <c r="B131" s="21">
        <f>'Loads'!B211+'Loads'!C211+'Loads'!D211</f>
        <v>0</v>
      </c>
      <c r="C131" s="17"/>
    </row>
    <row r="132" spans="1:3">
      <c r="A132" s="4" t="s">
        <v>196</v>
      </c>
      <c r="B132" s="21">
        <f>'Loads'!B212+'Loads'!C212+'Loads'!D212</f>
        <v>0</v>
      </c>
      <c r="C132" s="17"/>
    </row>
    <row r="133" spans="1:3">
      <c r="A133" s="4" t="s">
        <v>243</v>
      </c>
      <c r="B133" s="21">
        <f>'Loads'!B213+'Loads'!C213+'Loads'!D213</f>
        <v>0</v>
      </c>
      <c r="C133" s="17"/>
    </row>
    <row r="134" spans="1:3">
      <c r="A134" s="4" t="s">
        <v>247</v>
      </c>
      <c r="B134" s="21">
        <f>'Loads'!B214+'Loads'!C214+'Loads'!D214</f>
        <v>0</v>
      </c>
      <c r="C134" s="17"/>
    </row>
    <row r="135" spans="1:3">
      <c r="A135" s="4" t="s">
        <v>251</v>
      </c>
      <c r="B135" s="21">
        <f>'Loads'!B215+'Loads'!C215+'Loads'!D215</f>
        <v>0</v>
      </c>
      <c r="C135" s="17"/>
    </row>
    <row r="136" spans="1:3">
      <c r="A136" s="4" t="s">
        <v>255</v>
      </c>
      <c r="B136" s="21">
        <f>'Loads'!B216+'Loads'!C216+'Loads'!D216</f>
        <v>0</v>
      </c>
      <c r="C136" s="17"/>
    </row>
    <row r="137" spans="1:3">
      <c r="A137" s="4" t="s">
        <v>259</v>
      </c>
      <c r="B137" s="21">
        <f>'Loads'!B217+'Loads'!C217+'Loads'!D217</f>
        <v>0</v>
      </c>
      <c r="C137" s="17"/>
    </row>
    <row r="138" spans="1:3">
      <c r="A138" s="4" t="s">
        <v>184</v>
      </c>
      <c r="B138" s="21">
        <f>'Loads'!B218+'Loads'!C218+'Loads'!D218</f>
        <v>0</v>
      </c>
      <c r="C138" s="17"/>
    </row>
    <row r="139" spans="1:3">
      <c r="A139" s="4" t="s">
        <v>185</v>
      </c>
      <c r="B139" s="21">
        <f>'Loads'!B219+'Loads'!C219+'Loads'!D219</f>
        <v>0</v>
      </c>
      <c r="C139" s="17"/>
    </row>
    <row r="140" spans="1:3">
      <c r="A140" s="4" t="s">
        <v>186</v>
      </c>
      <c r="B140" s="21">
        <f>'Loads'!B220+'Loads'!C220+'Loads'!D220</f>
        <v>0</v>
      </c>
      <c r="C140" s="17"/>
    </row>
    <row r="141" spans="1:3">
      <c r="A141" s="4" t="s">
        <v>187</v>
      </c>
      <c r="B141" s="21">
        <f>'Loads'!B221+'Loads'!C221+'Loads'!D221</f>
        <v>0</v>
      </c>
      <c r="C141" s="17"/>
    </row>
    <row r="142" spans="1:3">
      <c r="A142" s="4" t="s">
        <v>188</v>
      </c>
      <c r="B142" s="21">
        <f>'Loads'!B222+'Loads'!C222+'Loads'!D222</f>
        <v>0</v>
      </c>
      <c r="C142" s="17"/>
    </row>
    <row r="143" spans="1:3">
      <c r="A143" s="4" t="s">
        <v>189</v>
      </c>
      <c r="B143" s="21">
        <f>'Loads'!B223+'Loads'!C223+'Loads'!D223</f>
        <v>0</v>
      </c>
      <c r="C143" s="17"/>
    </row>
    <row r="144" spans="1:3">
      <c r="A144" s="4" t="s">
        <v>197</v>
      </c>
      <c r="B144" s="21">
        <f>'Loads'!B224+'Loads'!C224+'Loads'!D224</f>
        <v>0</v>
      </c>
      <c r="C144" s="17"/>
    </row>
    <row r="145" spans="1:6">
      <c r="A145" s="4" t="s">
        <v>198</v>
      </c>
      <c r="B145" s="21">
        <f>'Loads'!B225+'Loads'!C225+'Loads'!D225</f>
        <v>0</v>
      </c>
      <c r="C145" s="17"/>
    </row>
    <row r="147" spans="1:6" ht="21" customHeight="1">
      <c r="A147" s="1" t="s">
        <v>571</v>
      </c>
    </row>
    <row r="148" spans="1:6">
      <c r="A148" s="2" t="s">
        <v>353</v>
      </c>
    </row>
    <row r="149" spans="1:6">
      <c r="A149" s="33" t="s">
        <v>572</v>
      </c>
    </row>
    <row r="150" spans="1:6">
      <c r="A150" s="33" t="s">
        <v>573</v>
      </c>
    </row>
    <row r="151" spans="1:6">
      <c r="A151" s="33" t="s">
        <v>574</v>
      </c>
    </row>
    <row r="152" spans="1:6">
      <c r="A152" s="33" t="s">
        <v>575</v>
      </c>
    </row>
    <row r="153" spans="1:6">
      <c r="A153" s="33" t="s">
        <v>576</v>
      </c>
    </row>
    <row r="154" spans="1:6">
      <c r="A154" s="33" t="s">
        <v>577</v>
      </c>
    </row>
    <row r="155" spans="1:6">
      <c r="A155" s="34" t="s">
        <v>356</v>
      </c>
      <c r="B155" s="34" t="s">
        <v>486</v>
      </c>
      <c r="C155" s="34"/>
      <c r="D155" s="34"/>
      <c r="E155" s="34" t="s">
        <v>486</v>
      </c>
    </row>
    <row r="156" spans="1:6">
      <c r="A156" s="34" t="s">
        <v>359</v>
      </c>
      <c r="B156" s="34" t="s">
        <v>578</v>
      </c>
      <c r="C156" s="34"/>
      <c r="D156" s="34"/>
      <c r="E156" s="34" t="s">
        <v>579</v>
      </c>
    </row>
    <row r="158" spans="1:6">
      <c r="B158" s="31" t="s">
        <v>580</v>
      </c>
      <c r="C158" s="31"/>
      <c r="D158" s="31"/>
    </row>
    <row r="159" spans="1:6">
      <c r="B159" s="15" t="s">
        <v>321</v>
      </c>
      <c r="C159" s="15" t="s">
        <v>322</v>
      </c>
      <c r="D159" s="15" t="s">
        <v>323</v>
      </c>
      <c r="E159" s="15" t="s">
        <v>581</v>
      </c>
    </row>
    <row r="160" spans="1:6">
      <c r="A160" s="4" t="s">
        <v>174</v>
      </c>
      <c r="B160" s="40">
        <f>IF($B$119&gt;0,('Loads'!$B$199*B$43)/$B$119,0)</f>
        <v>0</v>
      </c>
      <c r="C160" s="40">
        <f>IF($B$119&gt;0,('Loads'!$B$199*C$43)/$B$119,0)</f>
        <v>0</v>
      </c>
      <c r="D160" s="40">
        <f>IF($B$119&gt;0,('Loads'!$B$199*D$43)/$B$119,0)</f>
        <v>0</v>
      </c>
      <c r="E160" s="38">
        <f>IF($C$13&gt;0,$B160*'Input'!$F$58*24/$C$13,0)</f>
        <v>0</v>
      </c>
      <c r="F160" s="17"/>
    </row>
    <row r="161" spans="1:6">
      <c r="A161" s="4" t="s">
        <v>176</v>
      </c>
      <c r="B161" s="40">
        <f>IF($B$122&gt;0,('Loads'!$B$202*B$46)/$B$122,0)</f>
        <v>0</v>
      </c>
      <c r="C161" s="40">
        <f>IF($B$122&gt;0,('Loads'!$B$202*C$46)/$B$122,0)</f>
        <v>0</v>
      </c>
      <c r="D161" s="40">
        <f>IF($B$122&gt;0,('Loads'!$B$202*D$46)/$B$122,0)</f>
        <v>0</v>
      </c>
      <c r="E161" s="38">
        <f>IF($C$13&gt;0,$B161*'Input'!$F$58*24/$C$13,0)</f>
        <v>0</v>
      </c>
      <c r="F161" s="17"/>
    </row>
    <row r="163" spans="1:6" ht="21" customHeight="1">
      <c r="A163" s="1" t="s">
        <v>582</v>
      </c>
    </row>
    <row r="164" spans="1:6">
      <c r="A164" s="2" t="s">
        <v>353</v>
      </c>
    </row>
    <row r="165" spans="1:6">
      <c r="A165" s="33" t="s">
        <v>572</v>
      </c>
    </row>
    <row r="166" spans="1:6">
      <c r="A166" s="33" t="s">
        <v>573</v>
      </c>
    </row>
    <row r="167" spans="1:6">
      <c r="A167" s="33" t="s">
        <v>574</v>
      </c>
    </row>
    <row r="168" spans="1:6">
      <c r="A168" s="33" t="s">
        <v>583</v>
      </c>
    </row>
    <row r="169" spans="1:6">
      <c r="A169" s="33" t="s">
        <v>584</v>
      </c>
    </row>
    <row r="170" spans="1:6">
      <c r="A170" s="33" t="s">
        <v>585</v>
      </c>
    </row>
    <row r="171" spans="1:6">
      <c r="A171" s="33" t="s">
        <v>586</v>
      </c>
    </row>
    <row r="172" spans="1:6">
      <c r="A172" s="33" t="s">
        <v>587</v>
      </c>
    </row>
    <row r="173" spans="1:6">
      <c r="A173" s="34" t="s">
        <v>356</v>
      </c>
      <c r="B173" s="34" t="s">
        <v>486</v>
      </c>
      <c r="C173" s="34"/>
      <c r="D173" s="34"/>
      <c r="E173" s="34" t="s">
        <v>486</v>
      </c>
    </row>
    <row r="174" spans="1:6">
      <c r="A174" s="34" t="s">
        <v>359</v>
      </c>
      <c r="B174" s="34" t="s">
        <v>588</v>
      </c>
      <c r="C174" s="34"/>
      <c r="D174" s="34"/>
      <c r="E174" s="34" t="s">
        <v>589</v>
      </c>
    </row>
    <row r="176" spans="1:6">
      <c r="B176" s="31" t="s">
        <v>590</v>
      </c>
      <c r="C176" s="31"/>
      <c r="D176" s="31"/>
    </row>
    <row r="177" spans="1:6">
      <c r="B177" s="15" t="s">
        <v>321</v>
      </c>
      <c r="C177" s="15" t="s">
        <v>322</v>
      </c>
      <c r="D177" s="15" t="s">
        <v>323</v>
      </c>
      <c r="E177" s="15" t="s">
        <v>591</v>
      </c>
    </row>
    <row r="178" spans="1:6">
      <c r="A178" s="4" t="s">
        <v>175</v>
      </c>
      <c r="B178" s="40">
        <f>IF($B$120&gt;0,('Loads'!$B$200*B$44+'Loads'!$C$200*B$85)/$B$120,0)</f>
        <v>0</v>
      </c>
      <c r="C178" s="40">
        <f>IF($B$120&gt;0,('Loads'!$B$200*C$44+'Loads'!$C$200*C$85)/$B$120,0)</f>
        <v>0</v>
      </c>
      <c r="D178" s="40">
        <f>IF($B$120&gt;0,('Loads'!$B$200*D$44+'Loads'!$C$200*D$85)/$B$120,0)</f>
        <v>0</v>
      </c>
      <c r="E178" s="38">
        <f>IF($C$13&gt;0,$B178*'Input'!$F$58*24/$C$13,0)</f>
        <v>0</v>
      </c>
      <c r="F178" s="17"/>
    </row>
    <row r="179" spans="1:6">
      <c r="A179" s="4" t="s">
        <v>177</v>
      </c>
      <c r="B179" s="40">
        <f>IF($B$123&gt;0,('Loads'!$B$203*B$47+'Loads'!$C$203*B$86)/$B$123,0)</f>
        <v>0</v>
      </c>
      <c r="C179" s="40">
        <f>IF($B$123&gt;0,('Loads'!$B$203*C$47+'Loads'!$C$203*C$86)/$B$123,0)</f>
        <v>0</v>
      </c>
      <c r="D179" s="40">
        <f>IF($B$123&gt;0,('Loads'!$B$203*D$47+'Loads'!$C$203*D$86)/$B$123,0)</f>
        <v>0</v>
      </c>
      <c r="E179" s="38">
        <f>IF($C$13&gt;0,$B179*'Input'!$F$58*24/$C$13,0)</f>
        <v>0</v>
      </c>
      <c r="F179" s="17"/>
    </row>
    <row r="180" spans="1:6">
      <c r="A180" s="4" t="s">
        <v>178</v>
      </c>
      <c r="B180" s="40">
        <f>IF($B$125&gt;0,('Loads'!$B$205*B$49+'Loads'!$C$205*B$87)/$B$125,0)</f>
        <v>0</v>
      </c>
      <c r="C180" s="40">
        <f>IF($B$125&gt;0,('Loads'!$B$205*C$49+'Loads'!$C$205*C$87)/$B$125,0)</f>
        <v>0</v>
      </c>
      <c r="D180" s="40">
        <f>IF($B$125&gt;0,('Loads'!$B$205*D$49+'Loads'!$C$205*D$87)/$B$125,0)</f>
        <v>0</v>
      </c>
      <c r="E180" s="38">
        <f>IF($C$13&gt;0,$B180*'Input'!$F$58*24/$C$13,0)</f>
        <v>0</v>
      </c>
      <c r="F180" s="17"/>
    </row>
    <row r="181" spans="1:6">
      <c r="A181" s="4" t="s">
        <v>179</v>
      </c>
      <c r="B181" s="40">
        <f>IF($B$126&gt;0,('Loads'!$B$206*B$50+'Loads'!$C$206*B$88)/$B$126,0)</f>
        <v>0</v>
      </c>
      <c r="C181" s="40">
        <f>IF($B$126&gt;0,('Loads'!$B$206*C$50+'Loads'!$C$206*C$88)/$B$126,0)</f>
        <v>0</v>
      </c>
      <c r="D181" s="40">
        <f>IF($B$126&gt;0,('Loads'!$B$206*D$50+'Loads'!$C$206*D$88)/$B$126,0)</f>
        <v>0</v>
      </c>
      <c r="E181" s="38">
        <f>IF($C$13&gt;0,$B181*'Input'!$F$58*24/$C$13,0)</f>
        <v>0</v>
      </c>
      <c r="F181" s="17"/>
    </row>
    <row r="182" spans="1:6">
      <c r="A182" s="4" t="s">
        <v>195</v>
      </c>
      <c r="B182" s="40">
        <f>IF($B$127&gt;0,('Loads'!$B$207*B$51+'Loads'!$C$207*B$89)/$B$127,0)</f>
        <v>0</v>
      </c>
      <c r="C182" s="40">
        <f>IF($B$127&gt;0,('Loads'!$B$207*C$51+'Loads'!$C$207*C$89)/$B$127,0)</f>
        <v>0</v>
      </c>
      <c r="D182" s="40">
        <f>IF($B$127&gt;0,('Loads'!$B$207*D$51+'Loads'!$C$207*D$89)/$B$127,0)</f>
        <v>0</v>
      </c>
      <c r="E182" s="38">
        <f>IF($C$13&gt;0,$B182*'Input'!$F$58*24/$C$13,0)</f>
        <v>0</v>
      </c>
      <c r="F182" s="17"/>
    </row>
    <row r="184" spans="1:6" ht="21" customHeight="1">
      <c r="A184" s="1" t="s">
        <v>592</v>
      </c>
    </row>
    <row r="185" spans="1:6">
      <c r="A185" s="2" t="s">
        <v>353</v>
      </c>
    </row>
    <row r="186" spans="1:6">
      <c r="A186" s="33" t="s">
        <v>572</v>
      </c>
    </row>
    <row r="187" spans="1:6">
      <c r="A187" s="33" t="s">
        <v>573</v>
      </c>
    </row>
    <row r="188" spans="1:6">
      <c r="A188" s="33" t="s">
        <v>574</v>
      </c>
    </row>
    <row r="189" spans="1:6">
      <c r="A189" s="33" t="s">
        <v>583</v>
      </c>
    </row>
    <row r="190" spans="1:6">
      <c r="A190" s="33" t="s">
        <v>584</v>
      </c>
    </row>
    <row r="191" spans="1:6">
      <c r="A191" s="33" t="s">
        <v>593</v>
      </c>
    </row>
    <row r="192" spans="1:6">
      <c r="A192" s="33" t="s">
        <v>594</v>
      </c>
    </row>
    <row r="193" spans="1:6">
      <c r="A193" s="33" t="s">
        <v>595</v>
      </c>
    </row>
    <row r="194" spans="1:6">
      <c r="A194" s="33" t="s">
        <v>596</v>
      </c>
    </row>
    <row r="195" spans="1:6">
      <c r="A195" s="33" t="s">
        <v>597</v>
      </c>
    </row>
    <row r="196" spans="1:6">
      <c r="A196" s="34" t="s">
        <v>356</v>
      </c>
      <c r="B196" s="34" t="s">
        <v>486</v>
      </c>
      <c r="C196" s="34"/>
      <c r="D196" s="34"/>
      <c r="E196" s="34" t="s">
        <v>486</v>
      </c>
    </row>
    <row r="197" spans="1:6">
      <c r="A197" s="34" t="s">
        <v>359</v>
      </c>
      <c r="B197" s="34" t="s">
        <v>598</v>
      </c>
      <c r="C197" s="34"/>
      <c r="D197" s="34"/>
      <c r="E197" s="34" t="s">
        <v>599</v>
      </c>
    </row>
    <row r="199" spans="1:6">
      <c r="B199" s="31" t="s">
        <v>600</v>
      </c>
      <c r="C199" s="31"/>
      <c r="D199" s="31"/>
    </row>
    <row r="200" spans="1:6">
      <c r="B200" s="15" t="s">
        <v>321</v>
      </c>
      <c r="C200" s="15" t="s">
        <v>322</v>
      </c>
      <c r="D200" s="15" t="s">
        <v>323</v>
      </c>
      <c r="E200" s="15" t="s">
        <v>601</v>
      </c>
    </row>
    <row r="201" spans="1:6">
      <c r="A201" s="4" t="s">
        <v>180</v>
      </c>
      <c r="B201" s="40">
        <f>IF($B$128&gt;0,('Loads'!$B$208*B$52+'Loads'!$C$208*B$90+'Loads'!$D$208*B$102)/$B$128,0)</f>
        <v>0</v>
      </c>
      <c r="C201" s="40">
        <f>IF($B$128&gt;0,('Loads'!$B$208*C$52+'Loads'!$C$208*C$90+'Loads'!$D$208*C$102)/$B$128,0)</f>
        <v>0</v>
      </c>
      <c r="D201" s="40">
        <f>IF($B$128&gt;0,('Loads'!$B$208*D$52+'Loads'!$C$208*D$90+'Loads'!$D$208*D$102)/$B$128,0)</f>
        <v>0</v>
      </c>
      <c r="E201" s="38">
        <f>IF($C$13&gt;0,$B201*'Input'!$F$58*24/$C$13,0)</f>
        <v>0</v>
      </c>
      <c r="F201" s="17"/>
    </row>
    <row r="202" spans="1:6">
      <c r="A202" s="4" t="s">
        <v>181</v>
      </c>
      <c r="B202" s="40">
        <f>IF($B$129&gt;0,('Loads'!$B$209*B$53+'Loads'!$C$209*B$91+'Loads'!$D$209*B$103)/$B$129,0)</f>
        <v>0</v>
      </c>
      <c r="C202" s="40">
        <f>IF($B$129&gt;0,('Loads'!$B$209*C$53+'Loads'!$C$209*C$91+'Loads'!$D$209*C$103)/$B$129,0)</f>
        <v>0</v>
      </c>
      <c r="D202" s="40">
        <f>IF($B$129&gt;0,('Loads'!$B$209*D$53+'Loads'!$C$209*D$91+'Loads'!$D$209*D$103)/$B$129,0)</f>
        <v>0</v>
      </c>
      <c r="E202" s="38">
        <f>IF($C$13&gt;0,$B202*'Input'!$F$58*24/$C$13,0)</f>
        <v>0</v>
      </c>
      <c r="F202" s="17"/>
    </row>
    <row r="203" spans="1:6">
      <c r="A203" s="4" t="s">
        <v>182</v>
      </c>
      <c r="B203" s="40">
        <f>IF($B$130&gt;0,('Loads'!$B$210*B$54+'Loads'!$C$210*B$92+'Loads'!$D$210*B$104)/$B$130,0)</f>
        <v>0</v>
      </c>
      <c r="C203" s="40">
        <f>IF($B$130&gt;0,('Loads'!$B$210*C$54+'Loads'!$C$210*C$92+'Loads'!$D$210*C$104)/$B$130,0)</f>
        <v>0</v>
      </c>
      <c r="D203" s="40">
        <f>IF($B$130&gt;0,('Loads'!$B$210*D$54+'Loads'!$C$210*D$92+'Loads'!$D$210*D$104)/$B$130,0)</f>
        <v>0</v>
      </c>
      <c r="E203" s="38">
        <f>IF($C$13&gt;0,$B203*'Input'!$F$58*24/$C$13,0)</f>
        <v>0</v>
      </c>
      <c r="F203" s="17"/>
    </row>
    <row r="204" spans="1:6">
      <c r="A204" s="4" t="s">
        <v>183</v>
      </c>
      <c r="B204" s="40">
        <f>IF($B$131&gt;0,('Loads'!$B$211*B$55+'Loads'!$C$211*B$93+'Loads'!$D$211*B$105)/$B$131,0)</f>
        <v>0</v>
      </c>
      <c r="C204" s="40">
        <f>IF($B$131&gt;0,('Loads'!$B$211*C$55+'Loads'!$C$211*C$93+'Loads'!$D$211*C$105)/$B$131,0)</f>
        <v>0</v>
      </c>
      <c r="D204" s="40">
        <f>IF($B$131&gt;0,('Loads'!$B$211*D$55+'Loads'!$C$211*D$93+'Loads'!$D$211*D$105)/$B$131,0)</f>
        <v>0</v>
      </c>
      <c r="E204" s="38">
        <f>IF($C$13&gt;0,$B204*'Input'!$F$58*24/$C$13,0)</f>
        <v>0</v>
      </c>
      <c r="F204" s="17"/>
    </row>
    <row r="205" spans="1:6">
      <c r="A205" s="4" t="s">
        <v>196</v>
      </c>
      <c r="B205" s="40">
        <f>IF($B$132&gt;0,('Loads'!$B$212*B$56+'Loads'!$C$212*B$94+'Loads'!$D$212*B$106)/$B$132,0)</f>
        <v>0</v>
      </c>
      <c r="C205" s="40">
        <f>IF($B$132&gt;0,('Loads'!$B$212*C$56+'Loads'!$C$212*C$94+'Loads'!$D$212*C$106)/$B$132,0)</f>
        <v>0</v>
      </c>
      <c r="D205" s="40">
        <f>IF($B$132&gt;0,('Loads'!$B$212*D$56+'Loads'!$C$212*D$94+'Loads'!$D$212*D$106)/$B$132,0)</f>
        <v>0</v>
      </c>
      <c r="E205" s="38">
        <f>IF($C$13&gt;0,$B205*'Input'!$F$58*24/$C$13,0)</f>
        <v>0</v>
      </c>
      <c r="F205" s="17"/>
    </row>
    <row r="207" spans="1:6" ht="21" customHeight="1">
      <c r="A207" s="1" t="s">
        <v>602</v>
      </c>
    </row>
    <row r="208" spans="1:6">
      <c r="A208" s="2" t="s">
        <v>353</v>
      </c>
    </row>
    <row r="209" spans="1:4">
      <c r="A209" s="33" t="s">
        <v>603</v>
      </c>
    </row>
    <row r="210" spans="1:4">
      <c r="A210" s="33" t="s">
        <v>604</v>
      </c>
    </row>
    <row r="211" spans="1:4">
      <c r="A211" s="33" t="s">
        <v>605</v>
      </c>
    </row>
    <row r="212" spans="1:4">
      <c r="A212" s="33" t="s">
        <v>606</v>
      </c>
    </row>
    <row r="213" spans="1:4">
      <c r="A213" s="33" t="s">
        <v>607</v>
      </c>
    </row>
    <row r="214" spans="1:4">
      <c r="A214" s="34" t="s">
        <v>356</v>
      </c>
      <c r="B214" s="34" t="s">
        <v>517</v>
      </c>
      <c r="C214" s="34" t="s">
        <v>486</v>
      </c>
    </row>
    <row r="215" spans="1:4">
      <c r="A215" s="34" t="s">
        <v>359</v>
      </c>
      <c r="B215" s="34" t="s">
        <v>608</v>
      </c>
      <c r="C215" s="34" t="s">
        <v>609</v>
      </c>
    </row>
    <row r="217" spans="1:4">
      <c r="B217" s="15" t="s">
        <v>610</v>
      </c>
      <c r="C217" s="15" t="s">
        <v>611</v>
      </c>
    </row>
    <row r="218" spans="1:4">
      <c r="A218" s="4" t="s">
        <v>174</v>
      </c>
      <c r="B218" s="39">
        <f>E$160</f>
        <v>0</v>
      </c>
      <c r="C218" s="38">
        <f>IF($B218&lt;&gt;0,'Loads'!B$46/$B218,IF('Loads'!B$46&lt;0,-1,1))</f>
        <v>0</v>
      </c>
      <c r="D218" s="17"/>
    </row>
    <row r="219" spans="1:4">
      <c r="A219" s="4" t="s">
        <v>175</v>
      </c>
      <c r="B219" s="39">
        <f>E$178</f>
        <v>0</v>
      </c>
      <c r="C219" s="38">
        <f>IF($B219&lt;&gt;0,'Loads'!B$47/$B219,IF('Loads'!B$47&lt;0,-1,1))</f>
        <v>0</v>
      </c>
      <c r="D219" s="17"/>
    </row>
    <row r="220" spans="1:4">
      <c r="A220" s="4" t="s">
        <v>211</v>
      </c>
      <c r="B220" s="10"/>
      <c r="C220" s="38">
        <f>IF($B220&lt;&gt;0,'Loads'!B$48/$B220,IF('Loads'!B$48&lt;0,-1,1))</f>
        <v>0</v>
      </c>
      <c r="D220" s="17"/>
    </row>
    <row r="221" spans="1:4">
      <c r="A221" s="4" t="s">
        <v>176</v>
      </c>
      <c r="B221" s="39">
        <f>E$161</f>
        <v>0</v>
      </c>
      <c r="C221" s="38">
        <f>IF($B221&lt;&gt;0,'Loads'!B$49/$B221,IF('Loads'!B$49&lt;0,-1,1))</f>
        <v>0</v>
      </c>
      <c r="D221" s="17"/>
    </row>
    <row r="222" spans="1:4">
      <c r="A222" s="4" t="s">
        <v>177</v>
      </c>
      <c r="B222" s="39">
        <f>E$179</f>
        <v>0</v>
      </c>
      <c r="C222" s="38">
        <f>IF($B222&lt;&gt;0,'Loads'!B$50/$B222,IF('Loads'!B$50&lt;0,-1,1))</f>
        <v>0</v>
      </c>
      <c r="D222" s="17"/>
    </row>
    <row r="223" spans="1:4">
      <c r="A223" s="4" t="s">
        <v>221</v>
      </c>
      <c r="B223" s="10"/>
      <c r="C223" s="38">
        <f>IF($B223&lt;&gt;0,'Loads'!B$51/$B223,IF('Loads'!B$51&lt;0,-1,1))</f>
        <v>0</v>
      </c>
      <c r="D223" s="17"/>
    </row>
    <row r="224" spans="1:4">
      <c r="A224" s="4" t="s">
        <v>178</v>
      </c>
      <c r="B224" s="39">
        <f>E$180</f>
        <v>0</v>
      </c>
      <c r="C224" s="38">
        <f>IF($B224&lt;&gt;0,'Loads'!B$52/$B224,IF('Loads'!B$52&lt;0,-1,1))</f>
        <v>0</v>
      </c>
      <c r="D224" s="17"/>
    </row>
    <row r="225" spans="1:4">
      <c r="A225" s="4" t="s">
        <v>179</v>
      </c>
      <c r="B225" s="39">
        <f>E$181</f>
        <v>0</v>
      </c>
      <c r="C225" s="38">
        <f>IF($B225&lt;&gt;0,'Loads'!B$53/$B225,IF('Loads'!B$53&lt;0,-1,1))</f>
        <v>0</v>
      </c>
      <c r="D225" s="17"/>
    </row>
    <row r="226" spans="1:4">
      <c r="A226" s="4" t="s">
        <v>195</v>
      </c>
      <c r="B226" s="39">
        <f>E$182</f>
        <v>0</v>
      </c>
      <c r="C226" s="38">
        <f>IF($B226&lt;&gt;0,'Loads'!B$54/$B226,IF('Loads'!B$54&lt;0,-1,1))</f>
        <v>0</v>
      </c>
      <c r="D226" s="17"/>
    </row>
    <row r="227" spans="1:4">
      <c r="A227" s="4" t="s">
        <v>180</v>
      </c>
      <c r="B227" s="39">
        <f>E$201</f>
        <v>0</v>
      </c>
      <c r="C227" s="38">
        <f>IF($B227&lt;&gt;0,'Loads'!B$55/$B227,IF('Loads'!B$55&lt;0,-1,1))</f>
        <v>0</v>
      </c>
      <c r="D227" s="17"/>
    </row>
    <row r="228" spans="1:4">
      <c r="A228" s="4" t="s">
        <v>181</v>
      </c>
      <c r="B228" s="39">
        <f>E$202</f>
        <v>0</v>
      </c>
      <c r="C228" s="38">
        <f>IF($B228&lt;&gt;0,'Loads'!B$56/$B228,IF('Loads'!B$56&lt;0,-1,1))</f>
        <v>0</v>
      </c>
      <c r="D228" s="17"/>
    </row>
    <row r="229" spans="1:4">
      <c r="A229" s="4" t="s">
        <v>182</v>
      </c>
      <c r="B229" s="39">
        <f>E$203</f>
        <v>0</v>
      </c>
      <c r="C229" s="38">
        <f>IF($B229&lt;&gt;0,'Loads'!B$57/$B229,IF('Loads'!B$57&lt;0,-1,1))</f>
        <v>0</v>
      </c>
      <c r="D229" s="17"/>
    </row>
    <row r="230" spans="1:4">
      <c r="A230" s="4" t="s">
        <v>183</v>
      </c>
      <c r="B230" s="39">
        <f>E$204</f>
        <v>0</v>
      </c>
      <c r="C230" s="38">
        <f>IF($B230&lt;&gt;0,'Loads'!B$58/$B230,IF('Loads'!B$58&lt;0,-1,1))</f>
        <v>0</v>
      </c>
      <c r="D230" s="17"/>
    </row>
    <row r="231" spans="1:4">
      <c r="A231" s="4" t="s">
        <v>196</v>
      </c>
      <c r="B231" s="39">
        <f>E$205</f>
        <v>0</v>
      </c>
      <c r="C231" s="38">
        <f>IF($B231&lt;&gt;0,'Loads'!B$59/$B231,IF('Loads'!B$59&lt;0,-1,1))</f>
        <v>0</v>
      </c>
      <c r="D231" s="17"/>
    </row>
    <row r="232" spans="1:4">
      <c r="A232" s="4" t="s">
        <v>187</v>
      </c>
      <c r="B232" s="10"/>
      <c r="C232" s="38">
        <f>IF($B232&lt;&gt;0,'Loads'!B$68/$B232,IF('Loads'!B$68&lt;0,-1,1))</f>
        <v>0</v>
      </c>
      <c r="D232" s="17"/>
    </row>
    <row r="233" spans="1:4">
      <c r="A233" s="4" t="s">
        <v>189</v>
      </c>
      <c r="B233" s="10"/>
      <c r="C233" s="38">
        <f>IF($B233&lt;&gt;0,'Loads'!B$70/$B233,IF('Loads'!B$70&lt;0,-1,1))</f>
        <v>0</v>
      </c>
      <c r="D233" s="17"/>
    </row>
    <row r="234" spans="1:4">
      <c r="A234" s="4" t="s">
        <v>198</v>
      </c>
      <c r="B234" s="10"/>
      <c r="C234" s="38">
        <f>IF($B234&lt;&gt;0,'Loads'!B$72/$B234,IF('Loads'!B$72&lt;0,-1,1))</f>
        <v>0</v>
      </c>
      <c r="D234" s="17"/>
    </row>
    <row r="236" spans="1:4" ht="21" customHeight="1">
      <c r="A236" s="1" t="s">
        <v>612</v>
      </c>
    </row>
    <row r="237" spans="1:4">
      <c r="A237" s="2" t="s">
        <v>353</v>
      </c>
    </row>
    <row r="238" spans="1:4">
      <c r="A238" s="33" t="s">
        <v>613</v>
      </c>
    </row>
    <row r="239" spans="1:4">
      <c r="A239" s="33" t="s">
        <v>614</v>
      </c>
    </row>
    <row r="240" spans="1:4">
      <c r="A240" s="33" t="s">
        <v>615</v>
      </c>
    </row>
    <row r="241" spans="1:6">
      <c r="A241" s="33" t="s">
        <v>616</v>
      </c>
    </row>
    <row r="242" spans="1:6">
      <c r="A242" s="34" t="s">
        <v>356</v>
      </c>
      <c r="B242" s="34" t="s">
        <v>487</v>
      </c>
      <c r="C242" s="34" t="s">
        <v>486</v>
      </c>
      <c r="D242" s="34"/>
      <c r="E242" s="34"/>
    </row>
    <row r="243" spans="1:6">
      <c r="A243" s="34" t="s">
        <v>359</v>
      </c>
      <c r="B243" s="34" t="s">
        <v>533</v>
      </c>
      <c r="C243" s="34" t="s">
        <v>617</v>
      </c>
      <c r="D243" s="34"/>
      <c r="E243" s="34"/>
    </row>
    <row r="245" spans="1:6">
      <c r="C245" s="31" t="s">
        <v>619</v>
      </c>
      <c r="D245" s="31"/>
      <c r="E245" s="31"/>
    </row>
    <row r="246" spans="1:6">
      <c r="B246" s="15" t="s">
        <v>618</v>
      </c>
      <c r="C246" s="15" t="s">
        <v>321</v>
      </c>
      <c r="D246" s="15" t="s">
        <v>322</v>
      </c>
      <c r="E246" s="15" t="s">
        <v>323</v>
      </c>
    </row>
    <row r="247" spans="1:6">
      <c r="A247" s="4" t="s">
        <v>142</v>
      </c>
      <c r="B247" s="40">
        <f>SUM('Input'!$B450:$D450)</f>
        <v>0</v>
      </c>
      <c r="C247" s="40">
        <f>IF($B247,'Input'!B450/$B247,'Input'!B$443/$B$13)</f>
        <v>0</v>
      </c>
      <c r="D247" s="40">
        <f>IF($B247,'Input'!C450/$B247,'Input'!C$443/$B$13)</f>
        <v>0</v>
      </c>
      <c r="E247" s="40">
        <f>IF($B247,'Input'!D450/$B247,'Input'!D$443/$B$13)</f>
        <v>0</v>
      </c>
      <c r="F247" s="17"/>
    </row>
    <row r="248" spans="1:6">
      <c r="A248" s="4" t="s">
        <v>143</v>
      </c>
      <c r="B248" s="40">
        <f>SUM('Input'!$B451:$D451)</f>
        <v>0</v>
      </c>
      <c r="C248" s="40">
        <f>IF($B248,'Input'!B451/$B248,'Input'!B$443/$B$13)</f>
        <v>0</v>
      </c>
      <c r="D248" s="40">
        <f>IF($B248,'Input'!C451/$B248,'Input'!C$443/$B$13)</f>
        <v>0</v>
      </c>
      <c r="E248" s="40">
        <f>IF($B248,'Input'!D451/$B248,'Input'!D$443/$B$13)</f>
        <v>0</v>
      </c>
      <c r="F248" s="17"/>
    </row>
    <row r="249" spans="1:6">
      <c r="A249" s="4" t="s">
        <v>144</v>
      </c>
      <c r="B249" s="40">
        <f>SUM('Input'!$B452:$D452)</f>
        <v>0</v>
      </c>
      <c r="C249" s="40">
        <f>IF($B249,'Input'!B452/$B249,'Input'!B$443/$B$13)</f>
        <v>0</v>
      </c>
      <c r="D249" s="40">
        <f>IF($B249,'Input'!C452/$B249,'Input'!C$443/$B$13)</f>
        <v>0</v>
      </c>
      <c r="E249" s="40">
        <f>IF($B249,'Input'!D452/$B249,'Input'!D$443/$B$13)</f>
        <v>0</v>
      </c>
      <c r="F249" s="17"/>
    </row>
    <row r="250" spans="1:6">
      <c r="A250" s="4" t="s">
        <v>145</v>
      </c>
      <c r="B250" s="40">
        <f>SUM('Input'!$B453:$D453)</f>
        <v>0</v>
      </c>
      <c r="C250" s="40">
        <f>IF($B250,'Input'!B453/$B250,'Input'!B$443/$B$13)</f>
        <v>0</v>
      </c>
      <c r="D250" s="40">
        <f>IF($B250,'Input'!C453/$B250,'Input'!C$443/$B$13)</f>
        <v>0</v>
      </c>
      <c r="E250" s="40">
        <f>IF($B250,'Input'!D453/$B250,'Input'!D$443/$B$13)</f>
        <v>0</v>
      </c>
      <c r="F250" s="17"/>
    </row>
    <row r="251" spans="1:6">
      <c r="A251" s="4" t="s">
        <v>146</v>
      </c>
      <c r="B251" s="40">
        <f>SUM('Input'!$B454:$D454)</f>
        <v>0</v>
      </c>
      <c r="C251" s="40">
        <f>IF($B251,'Input'!B454/$B251,'Input'!B$443/$B$13)</f>
        <v>0</v>
      </c>
      <c r="D251" s="40">
        <f>IF($B251,'Input'!C454/$B251,'Input'!C$443/$B$13)</f>
        <v>0</v>
      </c>
      <c r="E251" s="40">
        <f>IF($B251,'Input'!D454/$B251,'Input'!D$443/$B$13)</f>
        <v>0</v>
      </c>
      <c r="F251" s="17"/>
    </row>
    <row r="252" spans="1:6">
      <c r="A252" s="4" t="s">
        <v>151</v>
      </c>
      <c r="B252" s="40">
        <f>SUM('Input'!$B455:$D455)</f>
        <v>0</v>
      </c>
      <c r="C252" s="40">
        <f>IF($B252,'Input'!B455/$B252,'Input'!B$443/$B$13)</f>
        <v>0</v>
      </c>
      <c r="D252" s="40">
        <f>IF($B252,'Input'!C455/$B252,'Input'!C$443/$B$13)</f>
        <v>0</v>
      </c>
      <c r="E252" s="40">
        <f>IF($B252,'Input'!D455/$B252,'Input'!D$443/$B$13)</f>
        <v>0</v>
      </c>
      <c r="F252" s="17"/>
    </row>
    <row r="253" spans="1:6">
      <c r="A253" s="4" t="s">
        <v>147</v>
      </c>
      <c r="B253" s="40">
        <f>SUM('Input'!$B456:$D456)</f>
        <v>0</v>
      </c>
      <c r="C253" s="40">
        <f>IF($B253,'Input'!B456/$B253,'Input'!B$443/$B$13)</f>
        <v>0</v>
      </c>
      <c r="D253" s="40">
        <f>IF($B253,'Input'!C456/$B253,'Input'!C$443/$B$13)</f>
        <v>0</v>
      </c>
      <c r="E253" s="40">
        <f>IF($B253,'Input'!D456/$B253,'Input'!D$443/$B$13)</f>
        <v>0</v>
      </c>
      <c r="F253" s="17"/>
    </row>
    <row r="254" spans="1:6">
      <c r="A254" s="4" t="s">
        <v>148</v>
      </c>
      <c r="B254" s="40">
        <f>SUM('Input'!$B457:$D457)</f>
        <v>0</v>
      </c>
      <c r="C254" s="40">
        <f>IF($B254,'Input'!B457/$B254,'Input'!B$443/$B$13)</f>
        <v>0</v>
      </c>
      <c r="D254" s="40">
        <f>IF($B254,'Input'!C457/$B254,'Input'!C$443/$B$13)</f>
        <v>0</v>
      </c>
      <c r="E254" s="40">
        <f>IF($B254,'Input'!D457/$B254,'Input'!D$443/$B$13)</f>
        <v>0</v>
      </c>
      <c r="F254" s="17"/>
    </row>
    <row r="255" spans="1:6">
      <c r="A255" s="4" t="s">
        <v>149</v>
      </c>
      <c r="B255" s="40">
        <f>SUM('Input'!$B458:$D458)</f>
        <v>0</v>
      </c>
      <c r="C255" s="40">
        <f>IF($B255,'Input'!B458/$B255,'Input'!B$443/$B$13)</f>
        <v>0</v>
      </c>
      <c r="D255" s="40">
        <f>IF($B255,'Input'!C458/$B255,'Input'!C$443/$B$13)</f>
        <v>0</v>
      </c>
      <c r="E255" s="40">
        <f>IF($B255,'Input'!D458/$B255,'Input'!D$443/$B$13)</f>
        <v>0</v>
      </c>
      <c r="F255" s="17"/>
    </row>
    <row r="257" spans="1:38" ht="21" customHeight="1">
      <c r="A257" s="1" t="s">
        <v>620</v>
      </c>
    </row>
    <row r="258" spans="1:38">
      <c r="A258" s="2" t="s">
        <v>353</v>
      </c>
    </row>
    <row r="259" spans="1:38">
      <c r="A259" s="33" t="s">
        <v>621</v>
      </c>
    </row>
    <row r="260" spans="1:38">
      <c r="A260" s="2" t="s">
        <v>622</v>
      </c>
    </row>
    <row r="262" spans="1:38">
      <c r="B262" s="29" t="s">
        <v>142</v>
      </c>
      <c r="C262" s="15" t="s">
        <v>321</v>
      </c>
      <c r="D262" s="15" t="s">
        <v>322</v>
      </c>
      <c r="E262" s="15" t="s">
        <v>323</v>
      </c>
      <c r="F262" s="29" t="s">
        <v>143</v>
      </c>
      <c r="G262" s="15" t="s">
        <v>321</v>
      </c>
      <c r="H262" s="15" t="s">
        <v>322</v>
      </c>
      <c r="I262" s="15" t="s">
        <v>323</v>
      </c>
      <c r="J262" s="29" t="s">
        <v>144</v>
      </c>
      <c r="K262" s="15" t="s">
        <v>321</v>
      </c>
      <c r="L262" s="15" t="s">
        <v>322</v>
      </c>
      <c r="M262" s="15" t="s">
        <v>323</v>
      </c>
      <c r="N262" s="29" t="s">
        <v>145</v>
      </c>
      <c r="O262" s="15" t="s">
        <v>321</v>
      </c>
      <c r="P262" s="15" t="s">
        <v>322</v>
      </c>
      <c r="Q262" s="15" t="s">
        <v>323</v>
      </c>
      <c r="R262" s="29" t="s">
        <v>146</v>
      </c>
      <c r="S262" s="15" t="s">
        <v>321</v>
      </c>
      <c r="T262" s="15" t="s">
        <v>322</v>
      </c>
      <c r="U262" s="15" t="s">
        <v>323</v>
      </c>
      <c r="V262" s="29" t="s">
        <v>151</v>
      </c>
      <c r="W262" s="15" t="s">
        <v>321</v>
      </c>
      <c r="X262" s="15" t="s">
        <v>322</v>
      </c>
      <c r="Y262" s="15" t="s">
        <v>323</v>
      </c>
      <c r="Z262" s="29" t="s">
        <v>147</v>
      </c>
      <c r="AA262" s="15" t="s">
        <v>321</v>
      </c>
      <c r="AB262" s="15" t="s">
        <v>322</v>
      </c>
      <c r="AC262" s="15" t="s">
        <v>323</v>
      </c>
      <c r="AD262" s="29" t="s">
        <v>148</v>
      </c>
      <c r="AE262" s="15" t="s">
        <v>321</v>
      </c>
      <c r="AF262" s="15" t="s">
        <v>322</v>
      </c>
      <c r="AG262" s="15" t="s">
        <v>323</v>
      </c>
      <c r="AH262" s="29" t="s">
        <v>149</v>
      </c>
      <c r="AI262" s="15" t="s">
        <v>321</v>
      </c>
      <c r="AJ262" s="15" t="s">
        <v>322</v>
      </c>
      <c r="AK262" s="15" t="s">
        <v>323</v>
      </c>
    </row>
    <row r="263" spans="1:38">
      <c r="A263" s="4" t="s">
        <v>623</v>
      </c>
      <c r="C263" s="42">
        <f>C$247</f>
        <v>0</v>
      </c>
      <c r="D263" s="42">
        <f>D$247</f>
        <v>0</v>
      </c>
      <c r="E263" s="42">
        <f>E$247</f>
        <v>0</v>
      </c>
      <c r="G263" s="42">
        <f>C$248</f>
        <v>0</v>
      </c>
      <c r="H263" s="42">
        <f>D$248</f>
        <v>0</v>
      </c>
      <c r="I263" s="42">
        <f>E$248</f>
        <v>0</v>
      </c>
      <c r="K263" s="42">
        <f>C$249</f>
        <v>0</v>
      </c>
      <c r="L263" s="42">
        <f>D$249</f>
        <v>0</v>
      </c>
      <c r="M263" s="42">
        <f>E$249</f>
        <v>0</v>
      </c>
      <c r="O263" s="42">
        <f>C$250</f>
        <v>0</v>
      </c>
      <c r="P263" s="42">
        <f>D$250</f>
        <v>0</v>
      </c>
      <c r="Q263" s="42">
        <f>E$250</f>
        <v>0</v>
      </c>
      <c r="S263" s="42">
        <f>C$251</f>
        <v>0</v>
      </c>
      <c r="T263" s="42">
        <f>D$251</f>
        <v>0</v>
      </c>
      <c r="U263" s="42">
        <f>E$251</f>
        <v>0</v>
      </c>
      <c r="W263" s="42">
        <f>C$252</f>
        <v>0</v>
      </c>
      <c r="X263" s="42">
        <f>D$252</f>
        <v>0</v>
      </c>
      <c r="Y263" s="42">
        <f>E$252</f>
        <v>0</v>
      </c>
      <c r="AA263" s="42">
        <f>C$253</f>
        <v>0</v>
      </c>
      <c r="AB263" s="42">
        <f>D$253</f>
        <v>0</v>
      </c>
      <c r="AC263" s="42">
        <f>E$253</f>
        <v>0</v>
      </c>
      <c r="AE263" s="42">
        <f>C$254</f>
        <v>0</v>
      </c>
      <c r="AF263" s="42">
        <f>D$254</f>
        <v>0</v>
      </c>
      <c r="AG263" s="42">
        <f>E$254</f>
        <v>0</v>
      </c>
      <c r="AI263" s="42">
        <f>C$255</f>
        <v>0</v>
      </c>
      <c r="AJ263" s="42">
        <f>D$255</f>
        <v>0</v>
      </c>
      <c r="AK263" s="42">
        <f>E$255</f>
        <v>0</v>
      </c>
      <c r="AL263" s="17"/>
    </row>
    <row r="265" spans="1:38" ht="21" customHeight="1">
      <c r="A265" s="1" t="s">
        <v>624</v>
      </c>
    </row>
    <row r="266" spans="1:38">
      <c r="A266" s="2" t="s">
        <v>353</v>
      </c>
    </row>
    <row r="267" spans="1:38">
      <c r="A267" s="33" t="s">
        <v>625</v>
      </c>
    </row>
    <row r="268" spans="1:38">
      <c r="A268" s="33" t="s">
        <v>626</v>
      </c>
    </row>
    <row r="269" spans="1:38">
      <c r="A269" s="33" t="s">
        <v>627</v>
      </c>
    </row>
    <row r="270" spans="1:38">
      <c r="A270" s="33" t="s">
        <v>550</v>
      </c>
    </row>
    <row r="271" spans="1:38">
      <c r="A271" s="2" t="s">
        <v>628</v>
      </c>
    </row>
    <row r="273" spans="1:38">
      <c r="B273" s="29" t="s">
        <v>142</v>
      </c>
      <c r="C273" s="15" t="s">
        <v>321</v>
      </c>
      <c r="D273" s="15" t="s">
        <v>322</v>
      </c>
      <c r="E273" s="15" t="s">
        <v>323</v>
      </c>
      <c r="F273" s="29" t="s">
        <v>143</v>
      </c>
      <c r="G273" s="15" t="s">
        <v>321</v>
      </c>
      <c r="H273" s="15" t="s">
        <v>322</v>
      </c>
      <c r="I273" s="15" t="s">
        <v>323</v>
      </c>
      <c r="J273" s="29" t="s">
        <v>144</v>
      </c>
      <c r="K273" s="15" t="s">
        <v>321</v>
      </c>
      <c r="L273" s="15" t="s">
        <v>322</v>
      </c>
      <c r="M273" s="15" t="s">
        <v>323</v>
      </c>
      <c r="N273" s="29" t="s">
        <v>145</v>
      </c>
      <c r="O273" s="15" t="s">
        <v>321</v>
      </c>
      <c r="P273" s="15" t="s">
        <v>322</v>
      </c>
      <c r="Q273" s="15" t="s">
        <v>323</v>
      </c>
      <c r="R273" s="29" t="s">
        <v>146</v>
      </c>
      <c r="S273" s="15" t="s">
        <v>321</v>
      </c>
      <c r="T273" s="15" t="s">
        <v>322</v>
      </c>
      <c r="U273" s="15" t="s">
        <v>323</v>
      </c>
      <c r="V273" s="29" t="s">
        <v>151</v>
      </c>
      <c r="W273" s="15" t="s">
        <v>321</v>
      </c>
      <c r="X273" s="15" t="s">
        <v>322</v>
      </c>
      <c r="Y273" s="15" t="s">
        <v>323</v>
      </c>
      <c r="Z273" s="29" t="s">
        <v>147</v>
      </c>
      <c r="AA273" s="15" t="s">
        <v>321</v>
      </c>
      <c r="AB273" s="15" t="s">
        <v>322</v>
      </c>
      <c r="AC273" s="15" t="s">
        <v>323</v>
      </c>
      <c r="AD273" s="29" t="s">
        <v>148</v>
      </c>
      <c r="AE273" s="15" t="s">
        <v>321</v>
      </c>
      <c r="AF273" s="15" t="s">
        <v>322</v>
      </c>
      <c r="AG273" s="15" t="s">
        <v>323</v>
      </c>
      <c r="AH273" s="29" t="s">
        <v>149</v>
      </c>
      <c r="AI273" s="15" t="s">
        <v>321</v>
      </c>
      <c r="AJ273" s="15" t="s">
        <v>322</v>
      </c>
      <c r="AK273" s="15" t="s">
        <v>323</v>
      </c>
    </row>
    <row r="274" spans="1:38">
      <c r="A274" s="4" t="s">
        <v>174</v>
      </c>
      <c r="C274" s="38">
        <f>IF(C$13&gt;0,$C218*C$263*24*'Input'!$F$58/C$13,0)</f>
        <v>0</v>
      </c>
      <c r="D274" s="38">
        <f>IF(D$13&gt;0,$C218*D$263*24*'Input'!$F$58/D$13,0)</f>
        <v>0</v>
      </c>
      <c r="E274" s="38">
        <f>IF(E$13&gt;0,$C218*E$263*24*'Input'!$F$58/E$13,0)</f>
        <v>0</v>
      </c>
      <c r="G274" s="38">
        <f>IF(C$13&gt;0,$C218*G$263*24*'Input'!$F$58/C$13,0)</f>
        <v>0</v>
      </c>
      <c r="H274" s="38">
        <f>IF(D$13&gt;0,$C218*H$263*24*'Input'!$F$58/D$13,0)</f>
        <v>0</v>
      </c>
      <c r="I274" s="38">
        <f>IF(E$13&gt;0,$C218*I$263*24*'Input'!$F$58/E$13,0)</f>
        <v>0</v>
      </c>
      <c r="K274" s="38">
        <f>IF(C$13&gt;0,$C218*K$263*24*'Input'!$F$58/C$13,0)</f>
        <v>0</v>
      </c>
      <c r="L274" s="38">
        <f>IF(D$13&gt;0,$C218*L$263*24*'Input'!$F$58/D$13,0)</f>
        <v>0</v>
      </c>
      <c r="M274" s="38">
        <f>IF(E$13&gt;0,$C218*M$263*24*'Input'!$F$58/E$13,0)</f>
        <v>0</v>
      </c>
      <c r="O274" s="38">
        <f>IF(C$13&gt;0,$C218*O$263*24*'Input'!$F$58/C$13,0)</f>
        <v>0</v>
      </c>
      <c r="P274" s="38">
        <f>IF(D$13&gt;0,$C218*P$263*24*'Input'!$F$58/D$13,0)</f>
        <v>0</v>
      </c>
      <c r="Q274" s="38">
        <f>IF(E$13&gt;0,$C218*Q$263*24*'Input'!$F$58/E$13,0)</f>
        <v>0</v>
      </c>
      <c r="S274" s="38">
        <f>IF(C$13&gt;0,$C218*S$263*24*'Input'!$F$58/C$13,0)</f>
        <v>0</v>
      </c>
      <c r="T274" s="38">
        <f>IF(D$13&gt;0,$C218*T$263*24*'Input'!$F$58/D$13,0)</f>
        <v>0</v>
      </c>
      <c r="U274" s="38">
        <f>IF(E$13&gt;0,$C218*U$263*24*'Input'!$F$58/E$13,0)</f>
        <v>0</v>
      </c>
      <c r="W274" s="38">
        <f>IF(C$13&gt;0,$C218*W$263*24*'Input'!$F$58/C$13,0)</f>
        <v>0</v>
      </c>
      <c r="X274" s="38">
        <f>IF(D$13&gt;0,$C218*X$263*24*'Input'!$F$58/D$13,0)</f>
        <v>0</v>
      </c>
      <c r="Y274" s="38">
        <f>IF(E$13&gt;0,$C218*Y$263*24*'Input'!$F$58/E$13,0)</f>
        <v>0</v>
      </c>
      <c r="AA274" s="38">
        <f>IF(C$13&gt;0,$C218*AA$263*24*'Input'!$F$58/C$13,0)</f>
        <v>0</v>
      </c>
      <c r="AB274" s="38">
        <f>IF(D$13&gt;0,$C218*AB$263*24*'Input'!$F$58/D$13,0)</f>
        <v>0</v>
      </c>
      <c r="AC274" s="38">
        <f>IF(E$13&gt;0,$C218*AC$263*24*'Input'!$F$58/E$13,0)</f>
        <v>0</v>
      </c>
      <c r="AE274" s="38">
        <f>IF(C$13&gt;0,$C218*AE$263*24*'Input'!$F$58/C$13,0)</f>
        <v>0</v>
      </c>
      <c r="AF274" s="38">
        <f>IF(D$13&gt;0,$C218*AF$263*24*'Input'!$F$58/D$13,0)</f>
        <v>0</v>
      </c>
      <c r="AG274" s="38">
        <f>IF(E$13&gt;0,$C218*AG$263*24*'Input'!$F$58/E$13,0)</f>
        <v>0</v>
      </c>
      <c r="AI274" s="38">
        <f>IF(C$13&gt;0,$C218*AI$263*24*'Input'!$F$58/C$13,0)</f>
        <v>0</v>
      </c>
      <c r="AJ274" s="38">
        <f>IF(D$13&gt;0,$C218*AJ$263*24*'Input'!$F$58/D$13,0)</f>
        <v>0</v>
      </c>
      <c r="AK274" s="38">
        <f>IF(E$13&gt;0,$C218*AK$263*24*'Input'!$F$58/E$13,0)</f>
        <v>0</v>
      </c>
      <c r="AL274" s="17"/>
    </row>
    <row r="275" spans="1:38">
      <c r="A275" s="4" t="s">
        <v>175</v>
      </c>
      <c r="C275" s="38">
        <f>IF(C$13&gt;0,$C219*C$263*24*'Input'!$F$58/C$13,0)</f>
        <v>0</v>
      </c>
      <c r="D275" s="38">
        <f>IF(D$13&gt;0,$C219*D$263*24*'Input'!$F$58/D$13,0)</f>
        <v>0</v>
      </c>
      <c r="E275" s="38">
        <f>IF(E$13&gt;0,$C219*E$263*24*'Input'!$F$58/E$13,0)</f>
        <v>0</v>
      </c>
      <c r="G275" s="38">
        <f>IF(C$13&gt;0,$C219*G$263*24*'Input'!$F$58/C$13,0)</f>
        <v>0</v>
      </c>
      <c r="H275" s="38">
        <f>IF(D$13&gt;0,$C219*H$263*24*'Input'!$F$58/D$13,0)</f>
        <v>0</v>
      </c>
      <c r="I275" s="38">
        <f>IF(E$13&gt;0,$C219*I$263*24*'Input'!$F$58/E$13,0)</f>
        <v>0</v>
      </c>
      <c r="K275" s="38">
        <f>IF(C$13&gt;0,$C219*K$263*24*'Input'!$F$58/C$13,0)</f>
        <v>0</v>
      </c>
      <c r="L275" s="38">
        <f>IF(D$13&gt;0,$C219*L$263*24*'Input'!$F$58/D$13,0)</f>
        <v>0</v>
      </c>
      <c r="M275" s="38">
        <f>IF(E$13&gt;0,$C219*M$263*24*'Input'!$F$58/E$13,0)</f>
        <v>0</v>
      </c>
      <c r="O275" s="38">
        <f>IF(C$13&gt;0,$C219*O$263*24*'Input'!$F$58/C$13,0)</f>
        <v>0</v>
      </c>
      <c r="P275" s="38">
        <f>IF(D$13&gt;0,$C219*P$263*24*'Input'!$F$58/D$13,0)</f>
        <v>0</v>
      </c>
      <c r="Q275" s="38">
        <f>IF(E$13&gt;0,$C219*Q$263*24*'Input'!$F$58/E$13,0)</f>
        <v>0</v>
      </c>
      <c r="S275" s="38">
        <f>IF(C$13&gt;0,$C219*S$263*24*'Input'!$F$58/C$13,0)</f>
        <v>0</v>
      </c>
      <c r="T275" s="38">
        <f>IF(D$13&gt;0,$C219*T$263*24*'Input'!$F$58/D$13,0)</f>
        <v>0</v>
      </c>
      <c r="U275" s="38">
        <f>IF(E$13&gt;0,$C219*U$263*24*'Input'!$F$58/E$13,0)</f>
        <v>0</v>
      </c>
      <c r="W275" s="38">
        <f>IF(C$13&gt;0,$C219*W$263*24*'Input'!$F$58/C$13,0)</f>
        <v>0</v>
      </c>
      <c r="X275" s="38">
        <f>IF(D$13&gt;0,$C219*X$263*24*'Input'!$F$58/D$13,0)</f>
        <v>0</v>
      </c>
      <c r="Y275" s="38">
        <f>IF(E$13&gt;0,$C219*Y$263*24*'Input'!$F$58/E$13,0)</f>
        <v>0</v>
      </c>
      <c r="AA275" s="38">
        <f>IF(C$13&gt;0,$C219*AA$263*24*'Input'!$F$58/C$13,0)</f>
        <v>0</v>
      </c>
      <c r="AB275" s="38">
        <f>IF(D$13&gt;0,$C219*AB$263*24*'Input'!$F$58/D$13,0)</f>
        <v>0</v>
      </c>
      <c r="AC275" s="38">
        <f>IF(E$13&gt;0,$C219*AC$263*24*'Input'!$F$58/E$13,0)</f>
        <v>0</v>
      </c>
      <c r="AE275" s="38">
        <f>IF(C$13&gt;0,$C219*AE$263*24*'Input'!$F$58/C$13,0)</f>
        <v>0</v>
      </c>
      <c r="AF275" s="38">
        <f>IF(D$13&gt;0,$C219*AF$263*24*'Input'!$F$58/D$13,0)</f>
        <v>0</v>
      </c>
      <c r="AG275" s="38">
        <f>IF(E$13&gt;0,$C219*AG$263*24*'Input'!$F$58/E$13,0)</f>
        <v>0</v>
      </c>
      <c r="AI275" s="38">
        <f>IF(C$13&gt;0,$C219*AI$263*24*'Input'!$F$58/C$13,0)</f>
        <v>0</v>
      </c>
      <c r="AJ275" s="38">
        <f>IF(D$13&gt;0,$C219*AJ$263*24*'Input'!$F$58/D$13,0)</f>
        <v>0</v>
      </c>
      <c r="AK275" s="38">
        <f>IF(E$13&gt;0,$C219*AK$263*24*'Input'!$F$58/E$13,0)</f>
        <v>0</v>
      </c>
      <c r="AL275" s="17"/>
    </row>
    <row r="276" spans="1:38">
      <c r="A276" s="4" t="s">
        <v>211</v>
      </c>
      <c r="C276" s="38">
        <f>IF(C$13&gt;0,$C220*C$263*24*'Input'!$F$58/C$13,0)</f>
        <v>0</v>
      </c>
      <c r="D276" s="38">
        <f>IF(D$13&gt;0,$C220*D$263*24*'Input'!$F$58/D$13,0)</f>
        <v>0</v>
      </c>
      <c r="E276" s="38">
        <f>IF(E$13&gt;0,$C220*E$263*24*'Input'!$F$58/E$13,0)</f>
        <v>0</v>
      </c>
      <c r="G276" s="38">
        <f>IF(C$13&gt;0,$C220*G$263*24*'Input'!$F$58/C$13,0)</f>
        <v>0</v>
      </c>
      <c r="H276" s="38">
        <f>IF(D$13&gt;0,$C220*H$263*24*'Input'!$F$58/D$13,0)</f>
        <v>0</v>
      </c>
      <c r="I276" s="38">
        <f>IF(E$13&gt;0,$C220*I$263*24*'Input'!$F$58/E$13,0)</f>
        <v>0</v>
      </c>
      <c r="K276" s="38">
        <f>IF(C$13&gt;0,$C220*K$263*24*'Input'!$F$58/C$13,0)</f>
        <v>0</v>
      </c>
      <c r="L276" s="38">
        <f>IF(D$13&gt;0,$C220*L$263*24*'Input'!$F$58/D$13,0)</f>
        <v>0</v>
      </c>
      <c r="M276" s="38">
        <f>IF(E$13&gt;0,$C220*M$263*24*'Input'!$F$58/E$13,0)</f>
        <v>0</v>
      </c>
      <c r="O276" s="38">
        <f>IF(C$13&gt;0,$C220*O$263*24*'Input'!$F$58/C$13,0)</f>
        <v>0</v>
      </c>
      <c r="P276" s="38">
        <f>IF(D$13&gt;0,$C220*P$263*24*'Input'!$F$58/D$13,0)</f>
        <v>0</v>
      </c>
      <c r="Q276" s="38">
        <f>IF(E$13&gt;0,$C220*Q$263*24*'Input'!$F$58/E$13,0)</f>
        <v>0</v>
      </c>
      <c r="S276" s="38">
        <f>IF(C$13&gt;0,$C220*S$263*24*'Input'!$F$58/C$13,0)</f>
        <v>0</v>
      </c>
      <c r="T276" s="38">
        <f>IF(D$13&gt;0,$C220*T$263*24*'Input'!$F$58/D$13,0)</f>
        <v>0</v>
      </c>
      <c r="U276" s="38">
        <f>IF(E$13&gt;0,$C220*U$263*24*'Input'!$F$58/E$13,0)</f>
        <v>0</v>
      </c>
      <c r="W276" s="38">
        <f>IF(C$13&gt;0,$C220*W$263*24*'Input'!$F$58/C$13,0)</f>
        <v>0</v>
      </c>
      <c r="X276" s="38">
        <f>IF(D$13&gt;0,$C220*X$263*24*'Input'!$F$58/D$13,0)</f>
        <v>0</v>
      </c>
      <c r="Y276" s="38">
        <f>IF(E$13&gt;0,$C220*Y$263*24*'Input'!$F$58/E$13,0)</f>
        <v>0</v>
      </c>
      <c r="AA276" s="38">
        <f>IF(C$13&gt;0,$C220*AA$263*24*'Input'!$F$58/C$13,0)</f>
        <v>0</v>
      </c>
      <c r="AB276" s="38">
        <f>IF(D$13&gt;0,$C220*AB$263*24*'Input'!$F$58/D$13,0)</f>
        <v>0</v>
      </c>
      <c r="AC276" s="38">
        <f>IF(E$13&gt;0,$C220*AC$263*24*'Input'!$F$58/E$13,0)</f>
        <v>0</v>
      </c>
      <c r="AE276" s="38">
        <f>IF(C$13&gt;0,$C220*AE$263*24*'Input'!$F$58/C$13,0)</f>
        <v>0</v>
      </c>
      <c r="AF276" s="38">
        <f>IF(D$13&gt;0,$C220*AF$263*24*'Input'!$F$58/D$13,0)</f>
        <v>0</v>
      </c>
      <c r="AG276" s="38">
        <f>IF(E$13&gt;0,$C220*AG$263*24*'Input'!$F$58/E$13,0)</f>
        <v>0</v>
      </c>
      <c r="AI276" s="38">
        <f>IF(C$13&gt;0,$C220*AI$263*24*'Input'!$F$58/C$13,0)</f>
        <v>0</v>
      </c>
      <c r="AJ276" s="38">
        <f>IF(D$13&gt;0,$C220*AJ$263*24*'Input'!$F$58/D$13,0)</f>
        <v>0</v>
      </c>
      <c r="AK276" s="38">
        <f>IF(E$13&gt;0,$C220*AK$263*24*'Input'!$F$58/E$13,0)</f>
        <v>0</v>
      </c>
      <c r="AL276" s="17"/>
    </row>
    <row r="277" spans="1:38">
      <c r="A277" s="4" t="s">
        <v>176</v>
      </c>
      <c r="C277" s="38">
        <f>IF(C$13&gt;0,$C221*C$263*24*'Input'!$F$58/C$13,0)</f>
        <v>0</v>
      </c>
      <c r="D277" s="38">
        <f>IF(D$13&gt;0,$C221*D$263*24*'Input'!$F$58/D$13,0)</f>
        <v>0</v>
      </c>
      <c r="E277" s="38">
        <f>IF(E$13&gt;0,$C221*E$263*24*'Input'!$F$58/E$13,0)</f>
        <v>0</v>
      </c>
      <c r="G277" s="38">
        <f>IF(C$13&gt;0,$C221*G$263*24*'Input'!$F$58/C$13,0)</f>
        <v>0</v>
      </c>
      <c r="H277" s="38">
        <f>IF(D$13&gt;0,$C221*H$263*24*'Input'!$F$58/D$13,0)</f>
        <v>0</v>
      </c>
      <c r="I277" s="38">
        <f>IF(E$13&gt;0,$C221*I$263*24*'Input'!$F$58/E$13,0)</f>
        <v>0</v>
      </c>
      <c r="K277" s="38">
        <f>IF(C$13&gt;0,$C221*K$263*24*'Input'!$F$58/C$13,0)</f>
        <v>0</v>
      </c>
      <c r="L277" s="38">
        <f>IF(D$13&gt;0,$C221*L$263*24*'Input'!$F$58/D$13,0)</f>
        <v>0</v>
      </c>
      <c r="M277" s="38">
        <f>IF(E$13&gt;0,$C221*M$263*24*'Input'!$F$58/E$13,0)</f>
        <v>0</v>
      </c>
      <c r="O277" s="38">
        <f>IF(C$13&gt;0,$C221*O$263*24*'Input'!$F$58/C$13,0)</f>
        <v>0</v>
      </c>
      <c r="P277" s="38">
        <f>IF(D$13&gt;0,$C221*P$263*24*'Input'!$F$58/D$13,0)</f>
        <v>0</v>
      </c>
      <c r="Q277" s="38">
        <f>IF(E$13&gt;0,$C221*Q$263*24*'Input'!$F$58/E$13,0)</f>
        <v>0</v>
      </c>
      <c r="S277" s="38">
        <f>IF(C$13&gt;0,$C221*S$263*24*'Input'!$F$58/C$13,0)</f>
        <v>0</v>
      </c>
      <c r="T277" s="38">
        <f>IF(D$13&gt;0,$C221*T$263*24*'Input'!$F$58/D$13,0)</f>
        <v>0</v>
      </c>
      <c r="U277" s="38">
        <f>IF(E$13&gt;0,$C221*U$263*24*'Input'!$F$58/E$13,0)</f>
        <v>0</v>
      </c>
      <c r="W277" s="38">
        <f>IF(C$13&gt;0,$C221*W$263*24*'Input'!$F$58/C$13,0)</f>
        <v>0</v>
      </c>
      <c r="X277" s="38">
        <f>IF(D$13&gt;0,$C221*X$263*24*'Input'!$F$58/D$13,0)</f>
        <v>0</v>
      </c>
      <c r="Y277" s="38">
        <f>IF(E$13&gt;0,$C221*Y$263*24*'Input'!$F$58/E$13,0)</f>
        <v>0</v>
      </c>
      <c r="AA277" s="38">
        <f>IF(C$13&gt;0,$C221*AA$263*24*'Input'!$F$58/C$13,0)</f>
        <v>0</v>
      </c>
      <c r="AB277" s="38">
        <f>IF(D$13&gt;0,$C221*AB$263*24*'Input'!$F$58/D$13,0)</f>
        <v>0</v>
      </c>
      <c r="AC277" s="38">
        <f>IF(E$13&gt;0,$C221*AC$263*24*'Input'!$F$58/E$13,0)</f>
        <v>0</v>
      </c>
      <c r="AE277" s="38">
        <f>IF(C$13&gt;0,$C221*AE$263*24*'Input'!$F$58/C$13,0)</f>
        <v>0</v>
      </c>
      <c r="AF277" s="38">
        <f>IF(D$13&gt;0,$C221*AF$263*24*'Input'!$F$58/D$13,0)</f>
        <v>0</v>
      </c>
      <c r="AG277" s="38">
        <f>IF(E$13&gt;0,$C221*AG$263*24*'Input'!$F$58/E$13,0)</f>
        <v>0</v>
      </c>
      <c r="AI277" s="38">
        <f>IF(C$13&gt;0,$C221*AI$263*24*'Input'!$F$58/C$13,0)</f>
        <v>0</v>
      </c>
      <c r="AJ277" s="38">
        <f>IF(D$13&gt;0,$C221*AJ$263*24*'Input'!$F$58/D$13,0)</f>
        <v>0</v>
      </c>
      <c r="AK277" s="38">
        <f>IF(E$13&gt;0,$C221*AK$263*24*'Input'!$F$58/E$13,0)</f>
        <v>0</v>
      </c>
      <c r="AL277" s="17"/>
    </row>
    <row r="278" spans="1:38">
      <c r="A278" s="4" t="s">
        <v>177</v>
      </c>
      <c r="C278" s="38">
        <f>IF(C$13&gt;0,$C222*C$263*24*'Input'!$F$58/C$13,0)</f>
        <v>0</v>
      </c>
      <c r="D278" s="38">
        <f>IF(D$13&gt;0,$C222*D$263*24*'Input'!$F$58/D$13,0)</f>
        <v>0</v>
      </c>
      <c r="E278" s="38">
        <f>IF(E$13&gt;0,$C222*E$263*24*'Input'!$F$58/E$13,0)</f>
        <v>0</v>
      </c>
      <c r="G278" s="38">
        <f>IF(C$13&gt;0,$C222*G$263*24*'Input'!$F$58/C$13,0)</f>
        <v>0</v>
      </c>
      <c r="H278" s="38">
        <f>IF(D$13&gt;0,$C222*H$263*24*'Input'!$F$58/D$13,0)</f>
        <v>0</v>
      </c>
      <c r="I278" s="38">
        <f>IF(E$13&gt;0,$C222*I$263*24*'Input'!$F$58/E$13,0)</f>
        <v>0</v>
      </c>
      <c r="K278" s="38">
        <f>IF(C$13&gt;0,$C222*K$263*24*'Input'!$F$58/C$13,0)</f>
        <v>0</v>
      </c>
      <c r="L278" s="38">
        <f>IF(D$13&gt;0,$C222*L$263*24*'Input'!$F$58/D$13,0)</f>
        <v>0</v>
      </c>
      <c r="M278" s="38">
        <f>IF(E$13&gt;0,$C222*M$263*24*'Input'!$F$58/E$13,0)</f>
        <v>0</v>
      </c>
      <c r="O278" s="38">
        <f>IF(C$13&gt;0,$C222*O$263*24*'Input'!$F$58/C$13,0)</f>
        <v>0</v>
      </c>
      <c r="P278" s="38">
        <f>IF(D$13&gt;0,$C222*P$263*24*'Input'!$F$58/D$13,0)</f>
        <v>0</v>
      </c>
      <c r="Q278" s="38">
        <f>IF(E$13&gt;0,$C222*Q$263*24*'Input'!$F$58/E$13,0)</f>
        <v>0</v>
      </c>
      <c r="S278" s="38">
        <f>IF(C$13&gt;0,$C222*S$263*24*'Input'!$F$58/C$13,0)</f>
        <v>0</v>
      </c>
      <c r="T278" s="38">
        <f>IF(D$13&gt;0,$C222*T$263*24*'Input'!$F$58/D$13,0)</f>
        <v>0</v>
      </c>
      <c r="U278" s="38">
        <f>IF(E$13&gt;0,$C222*U$263*24*'Input'!$F$58/E$13,0)</f>
        <v>0</v>
      </c>
      <c r="W278" s="38">
        <f>IF(C$13&gt;0,$C222*W$263*24*'Input'!$F$58/C$13,0)</f>
        <v>0</v>
      </c>
      <c r="X278" s="38">
        <f>IF(D$13&gt;0,$C222*X$263*24*'Input'!$F$58/D$13,0)</f>
        <v>0</v>
      </c>
      <c r="Y278" s="38">
        <f>IF(E$13&gt;0,$C222*Y$263*24*'Input'!$F$58/E$13,0)</f>
        <v>0</v>
      </c>
      <c r="AA278" s="38">
        <f>IF(C$13&gt;0,$C222*AA$263*24*'Input'!$F$58/C$13,0)</f>
        <v>0</v>
      </c>
      <c r="AB278" s="38">
        <f>IF(D$13&gt;0,$C222*AB$263*24*'Input'!$F$58/D$13,0)</f>
        <v>0</v>
      </c>
      <c r="AC278" s="38">
        <f>IF(E$13&gt;0,$C222*AC$263*24*'Input'!$F$58/E$13,0)</f>
        <v>0</v>
      </c>
      <c r="AE278" s="38">
        <f>IF(C$13&gt;0,$C222*AE$263*24*'Input'!$F$58/C$13,0)</f>
        <v>0</v>
      </c>
      <c r="AF278" s="38">
        <f>IF(D$13&gt;0,$C222*AF$263*24*'Input'!$F$58/D$13,0)</f>
        <v>0</v>
      </c>
      <c r="AG278" s="38">
        <f>IF(E$13&gt;0,$C222*AG$263*24*'Input'!$F$58/E$13,0)</f>
        <v>0</v>
      </c>
      <c r="AI278" s="38">
        <f>IF(C$13&gt;0,$C222*AI$263*24*'Input'!$F$58/C$13,0)</f>
        <v>0</v>
      </c>
      <c r="AJ278" s="38">
        <f>IF(D$13&gt;0,$C222*AJ$263*24*'Input'!$F$58/D$13,0)</f>
        <v>0</v>
      </c>
      <c r="AK278" s="38">
        <f>IF(E$13&gt;0,$C222*AK$263*24*'Input'!$F$58/E$13,0)</f>
        <v>0</v>
      </c>
      <c r="AL278" s="17"/>
    </row>
    <row r="279" spans="1:38">
      <c r="A279" s="4" t="s">
        <v>221</v>
      </c>
      <c r="C279" s="38">
        <f>IF(C$13&gt;0,$C223*C$263*24*'Input'!$F$58/C$13,0)</f>
        <v>0</v>
      </c>
      <c r="D279" s="38">
        <f>IF(D$13&gt;0,$C223*D$263*24*'Input'!$F$58/D$13,0)</f>
        <v>0</v>
      </c>
      <c r="E279" s="38">
        <f>IF(E$13&gt;0,$C223*E$263*24*'Input'!$F$58/E$13,0)</f>
        <v>0</v>
      </c>
      <c r="G279" s="38">
        <f>IF(C$13&gt;0,$C223*G$263*24*'Input'!$F$58/C$13,0)</f>
        <v>0</v>
      </c>
      <c r="H279" s="38">
        <f>IF(D$13&gt;0,$C223*H$263*24*'Input'!$F$58/D$13,0)</f>
        <v>0</v>
      </c>
      <c r="I279" s="38">
        <f>IF(E$13&gt;0,$C223*I$263*24*'Input'!$F$58/E$13,0)</f>
        <v>0</v>
      </c>
      <c r="K279" s="38">
        <f>IF(C$13&gt;0,$C223*K$263*24*'Input'!$F$58/C$13,0)</f>
        <v>0</v>
      </c>
      <c r="L279" s="38">
        <f>IF(D$13&gt;0,$C223*L$263*24*'Input'!$F$58/D$13,0)</f>
        <v>0</v>
      </c>
      <c r="M279" s="38">
        <f>IF(E$13&gt;0,$C223*M$263*24*'Input'!$F$58/E$13,0)</f>
        <v>0</v>
      </c>
      <c r="O279" s="38">
        <f>IF(C$13&gt;0,$C223*O$263*24*'Input'!$F$58/C$13,0)</f>
        <v>0</v>
      </c>
      <c r="P279" s="38">
        <f>IF(D$13&gt;0,$C223*P$263*24*'Input'!$F$58/D$13,0)</f>
        <v>0</v>
      </c>
      <c r="Q279" s="38">
        <f>IF(E$13&gt;0,$C223*Q$263*24*'Input'!$F$58/E$13,0)</f>
        <v>0</v>
      </c>
      <c r="S279" s="38">
        <f>IF(C$13&gt;0,$C223*S$263*24*'Input'!$F$58/C$13,0)</f>
        <v>0</v>
      </c>
      <c r="T279" s="38">
        <f>IF(D$13&gt;0,$C223*T$263*24*'Input'!$F$58/D$13,0)</f>
        <v>0</v>
      </c>
      <c r="U279" s="38">
        <f>IF(E$13&gt;0,$C223*U$263*24*'Input'!$F$58/E$13,0)</f>
        <v>0</v>
      </c>
      <c r="W279" s="38">
        <f>IF(C$13&gt;0,$C223*W$263*24*'Input'!$F$58/C$13,0)</f>
        <v>0</v>
      </c>
      <c r="X279" s="38">
        <f>IF(D$13&gt;0,$C223*X$263*24*'Input'!$F$58/D$13,0)</f>
        <v>0</v>
      </c>
      <c r="Y279" s="38">
        <f>IF(E$13&gt;0,$C223*Y$263*24*'Input'!$F$58/E$13,0)</f>
        <v>0</v>
      </c>
      <c r="AA279" s="38">
        <f>IF(C$13&gt;0,$C223*AA$263*24*'Input'!$F$58/C$13,0)</f>
        <v>0</v>
      </c>
      <c r="AB279" s="38">
        <f>IF(D$13&gt;0,$C223*AB$263*24*'Input'!$F$58/D$13,0)</f>
        <v>0</v>
      </c>
      <c r="AC279" s="38">
        <f>IF(E$13&gt;0,$C223*AC$263*24*'Input'!$F$58/E$13,0)</f>
        <v>0</v>
      </c>
      <c r="AE279" s="38">
        <f>IF(C$13&gt;0,$C223*AE$263*24*'Input'!$F$58/C$13,0)</f>
        <v>0</v>
      </c>
      <c r="AF279" s="38">
        <f>IF(D$13&gt;0,$C223*AF$263*24*'Input'!$F$58/D$13,0)</f>
        <v>0</v>
      </c>
      <c r="AG279" s="38">
        <f>IF(E$13&gt;0,$C223*AG$263*24*'Input'!$F$58/E$13,0)</f>
        <v>0</v>
      </c>
      <c r="AI279" s="38">
        <f>IF(C$13&gt;0,$C223*AI$263*24*'Input'!$F$58/C$13,0)</f>
        <v>0</v>
      </c>
      <c r="AJ279" s="38">
        <f>IF(D$13&gt;0,$C223*AJ$263*24*'Input'!$F$58/D$13,0)</f>
        <v>0</v>
      </c>
      <c r="AK279" s="38">
        <f>IF(E$13&gt;0,$C223*AK$263*24*'Input'!$F$58/E$13,0)</f>
        <v>0</v>
      </c>
      <c r="AL279" s="17"/>
    </row>
    <row r="280" spans="1:38">
      <c r="A280" s="4" t="s">
        <v>178</v>
      </c>
      <c r="C280" s="38">
        <f>IF(C$13&gt;0,$C224*C$263*24*'Input'!$F$58/C$13,0)</f>
        <v>0</v>
      </c>
      <c r="D280" s="38">
        <f>IF(D$13&gt;0,$C224*D$263*24*'Input'!$F$58/D$13,0)</f>
        <v>0</v>
      </c>
      <c r="E280" s="38">
        <f>IF(E$13&gt;0,$C224*E$263*24*'Input'!$F$58/E$13,0)</f>
        <v>0</v>
      </c>
      <c r="G280" s="38">
        <f>IF(C$13&gt;0,$C224*G$263*24*'Input'!$F$58/C$13,0)</f>
        <v>0</v>
      </c>
      <c r="H280" s="38">
        <f>IF(D$13&gt;0,$C224*H$263*24*'Input'!$F$58/D$13,0)</f>
        <v>0</v>
      </c>
      <c r="I280" s="38">
        <f>IF(E$13&gt;0,$C224*I$263*24*'Input'!$F$58/E$13,0)</f>
        <v>0</v>
      </c>
      <c r="K280" s="38">
        <f>IF(C$13&gt;0,$C224*K$263*24*'Input'!$F$58/C$13,0)</f>
        <v>0</v>
      </c>
      <c r="L280" s="38">
        <f>IF(D$13&gt;0,$C224*L$263*24*'Input'!$F$58/D$13,0)</f>
        <v>0</v>
      </c>
      <c r="M280" s="38">
        <f>IF(E$13&gt;0,$C224*M$263*24*'Input'!$F$58/E$13,0)</f>
        <v>0</v>
      </c>
      <c r="O280" s="38">
        <f>IF(C$13&gt;0,$C224*O$263*24*'Input'!$F$58/C$13,0)</f>
        <v>0</v>
      </c>
      <c r="P280" s="38">
        <f>IF(D$13&gt;0,$C224*P$263*24*'Input'!$F$58/D$13,0)</f>
        <v>0</v>
      </c>
      <c r="Q280" s="38">
        <f>IF(E$13&gt;0,$C224*Q$263*24*'Input'!$F$58/E$13,0)</f>
        <v>0</v>
      </c>
      <c r="S280" s="38">
        <f>IF(C$13&gt;0,$C224*S$263*24*'Input'!$F$58/C$13,0)</f>
        <v>0</v>
      </c>
      <c r="T280" s="38">
        <f>IF(D$13&gt;0,$C224*T$263*24*'Input'!$F$58/D$13,0)</f>
        <v>0</v>
      </c>
      <c r="U280" s="38">
        <f>IF(E$13&gt;0,$C224*U$263*24*'Input'!$F$58/E$13,0)</f>
        <v>0</v>
      </c>
      <c r="W280" s="38">
        <f>IF(C$13&gt;0,$C224*W$263*24*'Input'!$F$58/C$13,0)</f>
        <v>0</v>
      </c>
      <c r="X280" s="38">
        <f>IF(D$13&gt;0,$C224*X$263*24*'Input'!$F$58/D$13,0)</f>
        <v>0</v>
      </c>
      <c r="Y280" s="38">
        <f>IF(E$13&gt;0,$C224*Y$263*24*'Input'!$F$58/E$13,0)</f>
        <v>0</v>
      </c>
      <c r="AA280" s="38">
        <f>IF(C$13&gt;0,$C224*AA$263*24*'Input'!$F$58/C$13,0)</f>
        <v>0</v>
      </c>
      <c r="AB280" s="38">
        <f>IF(D$13&gt;0,$C224*AB$263*24*'Input'!$F$58/D$13,0)</f>
        <v>0</v>
      </c>
      <c r="AC280" s="38">
        <f>IF(E$13&gt;0,$C224*AC$263*24*'Input'!$F$58/E$13,0)</f>
        <v>0</v>
      </c>
      <c r="AE280" s="38">
        <f>IF(C$13&gt;0,$C224*AE$263*24*'Input'!$F$58/C$13,0)</f>
        <v>0</v>
      </c>
      <c r="AF280" s="38">
        <f>IF(D$13&gt;0,$C224*AF$263*24*'Input'!$F$58/D$13,0)</f>
        <v>0</v>
      </c>
      <c r="AG280" s="38">
        <f>IF(E$13&gt;0,$C224*AG$263*24*'Input'!$F$58/E$13,0)</f>
        <v>0</v>
      </c>
      <c r="AI280" s="38">
        <f>IF(C$13&gt;0,$C224*AI$263*24*'Input'!$F$58/C$13,0)</f>
        <v>0</v>
      </c>
      <c r="AJ280" s="38">
        <f>IF(D$13&gt;0,$C224*AJ$263*24*'Input'!$F$58/D$13,0)</f>
        <v>0</v>
      </c>
      <c r="AK280" s="38">
        <f>IF(E$13&gt;0,$C224*AK$263*24*'Input'!$F$58/E$13,0)</f>
        <v>0</v>
      </c>
      <c r="AL280" s="17"/>
    </row>
    <row r="281" spans="1:38">
      <c r="A281" s="4" t="s">
        <v>179</v>
      </c>
      <c r="C281" s="38">
        <f>IF(C$13&gt;0,$C225*C$263*24*'Input'!$F$58/C$13,0)</f>
        <v>0</v>
      </c>
      <c r="D281" s="38">
        <f>IF(D$13&gt;0,$C225*D$263*24*'Input'!$F$58/D$13,0)</f>
        <v>0</v>
      </c>
      <c r="E281" s="38">
        <f>IF(E$13&gt;0,$C225*E$263*24*'Input'!$F$58/E$13,0)</f>
        <v>0</v>
      </c>
      <c r="G281" s="38">
        <f>IF(C$13&gt;0,$C225*G$263*24*'Input'!$F$58/C$13,0)</f>
        <v>0</v>
      </c>
      <c r="H281" s="38">
        <f>IF(D$13&gt;0,$C225*H$263*24*'Input'!$F$58/D$13,0)</f>
        <v>0</v>
      </c>
      <c r="I281" s="38">
        <f>IF(E$13&gt;0,$C225*I$263*24*'Input'!$F$58/E$13,0)</f>
        <v>0</v>
      </c>
      <c r="K281" s="38">
        <f>IF(C$13&gt;0,$C225*K$263*24*'Input'!$F$58/C$13,0)</f>
        <v>0</v>
      </c>
      <c r="L281" s="38">
        <f>IF(D$13&gt;0,$C225*L$263*24*'Input'!$F$58/D$13,0)</f>
        <v>0</v>
      </c>
      <c r="M281" s="38">
        <f>IF(E$13&gt;0,$C225*M$263*24*'Input'!$F$58/E$13,0)</f>
        <v>0</v>
      </c>
      <c r="O281" s="38">
        <f>IF(C$13&gt;0,$C225*O$263*24*'Input'!$F$58/C$13,0)</f>
        <v>0</v>
      </c>
      <c r="P281" s="38">
        <f>IF(D$13&gt;0,$C225*P$263*24*'Input'!$F$58/D$13,0)</f>
        <v>0</v>
      </c>
      <c r="Q281" s="38">
        <f>IF(E$13&gt;0,$C225*Q$263*24*'Input'!$F$58/E$13,0)</f>
        <v>0</v>
      </c>
      <c r="S281" s="38">
        <f>IF(C$13&gt;0,$C225*S$263*24*'Input'!$F$58/C$13,0)</f>
        <v>0</v>
      </c>
      <c r="T281" s="38">
        <f>IF(D$13&gt;0,$C225*T$263*24*'Input'!$F$58/D$13,0)</f>
        <v>0</v>
      </c>
      <c r="U281" s="38">
        <f>IF(E$13&gt;0,$C225*U$263*24*'Input'!$F$58/E$13,0)</f>
        <v>0</v>
      </c>
      <c r="W281" s="38">
        <f>IF(C$13&gt;0,$C225*W$263*24*'Input'!$F$58/C$13,0)</f>
        <v>0</v>
      </c>
      <c r="X281" s="38">
        <f>IF(D$13&gt;0,$C225*X$263*24*'Input'!$F$58/D$13,0)</f>
        <v>0</v>
      </c>
      <c r="Y281" s="38">
        <f>IF(E$13&gt;0,$C225*Y$263*24*'Input'!$F$58/E$13,0)</f>
        <v>0</v>
      </c>
      <c r="AA281" s="38">
        <f>IF(C$13&gt;0,$C225*AA$263*24*'Input'!$F$58/C$13,0)</f>
        <v>0</v>
      </c>
      <c r="AB281" s="38">
        <f>IF(D$13&gt;0,$C225*AB$263*24*'Input'!$F$58/D$13,0)</f>
        <v>0</v>
      </c>
      <c r="AC281" s="38">
        <f>IF(E$13&gt;0,$C225*AC$263*24*'Input'!$F$58/E$13,0)</f>
        <v>0</v>
      </c>
      <c r="AE281" s="38">
        <f>IF(C$13&gt;0,$C225*AE$263*24*'Input'!$F$58/C$13,0)</f>
        <v>0</v>
      </c>
      <c r="AF281" s="38">
        <f>IF(D$13&gt;0,$C225*AF$263*24*'Input'!$F$58/D$13,0)</f>
        <v>0</v>
      </c>
      <c r="AG281" s="38">
        <f>IF(E$13&gt;0,$C225*AG$263*24*'Input'!$F$58/E$13,0)</f>
        <v>0</v>
      </c>
      <c r="AI281" s="38">
        <f>IF(C$13&gt;0,$C225*AI$263*24*'Input'!$F$58/C$13,0)</f>
        <v>0</v>
      </c>
      <c r="AJ281" s="38">
        <f>IF(D$13&gt;0,$C225*AJ$263*24*'Input'!$F$58/D$13,0)</f>
        <v>0</v>
      </c>
      <c r="AK281" s="38">
        <f>IF(E$13&gt;0,$C225*AK$263*24*'Input'!$F$58/E$13,0)</f>
        <v>0</v>
      </c>
      <c r="AL281" s="17"/>
    </row>
    <row r="282" spans="1:38">
      <c r="A282" s="4" t="s">
        <v>195</v>
      </c>
      <c r="C282" s="38">
        <f>IF(C$13&gt;0,$C226*C$263*24*'Input'!$F$58/C$13,0)</f>
        <v>0</v>
      </c>
      <c r="D282" s="38">
        <f>IF(D$13&gt;0,$C226*D$263*24*'Input'!$F$58/D$13,0)</f>
        <v>0</v>
      </c>
      <c r="E282" s="38">
        <f>IF(E$13&gt;0,$C226*E$263*24*'Input'!$F$58/E$13,0)</f>
        <v>0</v>
      </c>
      <c r="G282" s="38">
        <f>IF(C$13&gt;0,$C226*G$263*24*'Input'!$F$58/C$13,0)</f>
        <v>0</v>
      </c>
      <c r="H282" s="38">
        <f>IF(D$13&gt;0,$C226*H$263*24*'Input'!$F$58/D$13,0)</f>
        <v>0</v>
      </c>
      <c r="I282" s="38">
        <f>IF(E$13&gt;0,$C226*I$263*24*'Input'!$F$58/E$13,0)</f>
        <v>0</v>
      </c>
      <c r="K282" s="38">
        <f>IF(C$13&gt;0,$C226*K$263*24*'Input'!$F$58/C$13,0)</f>
        <v>0</v>
      </c>
      <c r="L282" s="38">
        <f>IF(D$13&gt;0,$C226*L$263*24*'Input'!$F$58/D$13,0)</f>
        <v>0</v>
      </c>
      <c r="M282" s="38">
        <f>IF(E$13&gt;0,$C226*M$263*24*'Input'!$F$58/E$13,0)</f>
        <v>0</v>
      </c>
      <c r="O282" s="38">
        <f>IF(C$13&gt;0,$C226*O$263*24*'Input'!$F$58/C$13,0)</f>
        <v>0</v>
      </c>
      <c r="P282" s="38">
        <f>IF(D$13&gt;0,$C226*P$263*24*'Input'!$F$58/D$13,0)</f>
        <v>0</v>
      </c>
      <c r="Q282" s="38">
        <f>IF(E$13&gt;0,$C226*Q$263*24*'Input'!$F$58/E$13,0)</f>
        <v>0</v>
      </c>
      <c r="S282" s="38">
        <f>IF(C$13&gt;0,$C226*S$263*24*'Input'!$F$58/C$13,0)</f>
        <v>0</v>
      </c>
      <c r="T282" s="38">
        <f>IF(D$13&gt;0,$C226*T$263*24*'Input'!$F$58/D$13,0)</f>
        <v>0</v>
      </c>
      <c r="U282" s="38">
        <f>IF(E$13&gt;0,$C226*U$263*24*'Input'!$F$58/E$13,0)</f>
        <v>0</v>
      </c>
      <c r="W282" s="38">
        <f>IF(C$13&gt;0,$C226*W$263*24*'Input'!$F$58/C$13,0)</f>
        <v>0</v>
      </c>
      <c r="X282" s="38">
        <f>IF(D$13&gt;0,$C226*X$263*24*'Input'!$F$58/D$13,0)</f>
        <v>0</v>
      </c>
      <c r="Y282" s="38">
        <f>IF(E$13&gt;0,$C226*Y$263*24*'Input'!$F$58/E$13,0)</f>
        <v>0</v>
      </c>
      <c r="AA282" s="38">
        <f>IF(C$13&gt;0,$C226*AA$263*24*'Input'!$F$58/C$13,0)</f>
        <v>0</v>
      </c>
      <c r="AB282" s="38">
        <f>IF(D$13&gt;0,$C226*AB$263*24*'Input'!$F$58/D$13,0)</f>
        <v>0</v>
      </c>
      <c r="AC282" s="38">
        <f>IF(E$13&gt;0,$C226*AC$263*24*'Input'!$F$58/E$13,0)</f>
        <v>0</v>
      </c>
      <c r="AE282" s="38">
        <f>IF(C$13&gt;0,$C226*AE$263*24*'Input'!$F$58/C$13,0)</f>
        <v>0</v>
      </c>
      <c r="AF282" s="38">
        <f>IF(D$13&gt;0,$C226*AF$263*24*'Input'!$F$58/D$13,0)</f>
        <v>0</v>
      </c>
      <c r="AG282" s="38">
        <f>IF(E$13&gt;0,$C226*AG$263*24*'Input'!$F$58/E$13,0)</f>
        <v>0</v>
      </c>
      <c r="AI282" s="38">
        <f>IF(C$13&gt;0,$C226*AI$263*24*'Input'!$F$58/C$13,0)</f>
        <v>0</v>
      </c>
      <c r="AJ282" s="38">
        <f>IF(D$13&gt;0,$C226*AJ$263*24*'Input'!$F$58/D$13,0)</f>
        <v>0</v>
      </c>
      <c r="AK282" s="38">
        <f>IF(E$13&gt;0,$C226*AK$263*24*'Input'!$F$58/E$13,0)</f>
        <v>0</v>
      </c>
      <c r="AL282" s="17"/>
    </row>
    <row r="283" spans="1:38">
      <c r="A283" s="4" t="s">
        <v>180</v>
      </c>
      <c r="C283" s="38">
        <f>IF(C$13&gt;0,$C227*C$263*24*'Input'!$F$58/C$13,0)</f>
        <v>0</v>
      </c>
      <c r="D283" s="38">
        <f>IF(D$13&gt;0,$C227*D$263*24*'Input'!$F$58/D$13,0)</f>
        <v>0</v>
      </c>
      <c r="E283" s="38">
        <f>IF(E$13&gt;0,$C227*E$263*24*'Input'!$F$58/E$13,0)</f>
        <v>0</v>
      </c>
      <c r="G283" s="38">
        <f>IF(C$13&gt;0,$C227*G$263*24*'Input'!$F$58/C$13,0)</f>
        <v>0</v>
      </c>
      <c r="H283" s="38">
        <f>IF(D$13&gt;0,$C227*H$263*24*'Input'!$F$58/D$13,0)</f>
        <v>0</v>
      </c>
      <c r="I283" s="38">
        <f>IF(E$13&gt;0,$C227*I$263*24*'Input'!$F$58/E$13,0)</f>
        <v>0</v>
      </c>
      <c r="K283" s="38">
        <f>IF(C$13&gt;0,$C227*K$263*24*'Input'!$F$58/C$13,0)</f>
        <v>0</v>
      </c>
      <c r="L283" s="38">
        <f>IF(D$13&gt;0,$C227*L$263*24*'Input'!$F$58/D$13,0)</f>
        <v>0</v>
      </c>
      <c r="M283" s="38">
        <f>IF(E$13&gt;0,$C227*M$263*24*'Input'!$F$58/E$13,0)</f>
        <v>0</v>
      </c>
      <c r="O283" s="38">
        <f>IF(C$13&gt;0,$C227*O$263*24*'Input'!$F$58/C$13,0)</f>
        <v>0</v>
      </c>
      <c r="P283" s="38">
        <f>IF(D$13&gt;0,$C227*P$263*24*'Input'!$F$58/D$13,0)</f>
        <v>0</v>
      </c>
      <c r="Q283" s="38">
        <f>IF(E$13&gt;0,$C227*Q$263*24*'Input'!$F$58/E$13,0)</f>
        <v>0</v>
      </c>
      <c r="S283" s="38">
        <f>IF(C$13&gt;0,$C227*S$263*24*'Input'!$F$58/C$13,0)</f>
        <v>0</v>
      </c>
      <c r="T283" s="38">
        <f>IF(D$13&gt;0,$C227*T$263*24*'Input'!$F$58/D$13,0)</f>
        <v>0</v>
      </c>
      <c r="U283" s="38">
        <f>IF(E$13&gt;0,$C227*U$263*24*'Input'!$F$58/E$13,0)</f>
        <v>0</v>
      </c>
      <c r="W283" s="38">
        <f>IF(C$13&gt;0,$C227*W$263*24*'Input'!$F$58/C$13,0)</f>
        <v>0</v>
      </c>
      <c r="X283" s="38">
        <f>IF(D$13&gt;0,$C227*X$263*24*'Input'!$F$58/D$13,0)</f>
        <v>0</v>
      </c>
      <c r="Y283" s="38">
        <f>IF(E$13&gt;0,$C227*Y$263*24*'Input'!$F$58/E$13,0)</f>
        <v>0</v>
      </c>
      <c r="AA283" s="38">
        <f>IF(C$13&gt;0,$C227*AA$263*24*'Input'!$F$58/C$13,0)</f>
        <v>0</v>
      </c>
      <c r="AB283" s="38">
        <f>IF(D$13&gt;0,$C227*AB$263*24*'Input'!$F$58/D$13,0)</f>
        <v>0</v>
      </c>
      <c r="AC283" s="38">
        <f>IF(E$13&gt;0,$C227*AC$263*24*'Input'!$F$58/E$13,0)</f>
        <v>0</v>
      </c>
      <c r="AE283" s="38">
        <f>IF(C$13&gt;0,$C227*AE$263*24*'Input'!$F$58/C$13,0)</f>
        <v>0</v>
      </c>
      <c r="AF283" s="38">
        <f>IF(D$13&gt;0,$C227*AF$263*24*'Input'!$F$58/D$13,0)</f>
        <v>0</v>
      </c>
      <c r="AG283" s="38">
        <f>IF(E$13&gt;0,$C227*AG$263*24*'Input'!$F$58/E$13,0)</f>
        <v>0</v>
      </c>
      <c r="AI283" s="38">
        <f>IF(C$13&gt;0,$C227*AI$263*24*'Input'!$F$58/C$13,0)</f>
        <v>0</v>
      </c>
      <c r="AJ283" s="38">
        <f>IF(D$13&gt;0,$C227*AJ$263*24*'Input'!$F$58/D$13,0)</f>
        <v>0</v>
      </c>
      <c r="AK283" s="38">
        <f>IF(E$13&gt;0,$C227*AK$263*24*'Input'!$F$58/E$13,0)</f>
        <v>0</v>
      </c>
      <c r="AL283" s="17"/>
    </row>
    <row r="284" spans="1:38">
      <c r="A284" s="4" t="s">
        <v>181</v>
      </c>
      <c r="C284" s="38">
        <f>IF(C$13&gt;0,$C228*C$263*24*'Input'!$F$58/C$13,0)</f>
        <v>0</v>
      </c>
      <c r="D284" s="38">
        <f>IF(D$13&gt;0,$C228*D$263*24*'Input'!$F$58/D$13,0)</f>
        <v>0</v>
      </c>
      <c r="E284" s="38">
        <f>IF(E$13&gt;0,$C228*E$263*24*'Input'!$F$58/E$13,0)</f>
        <v>0</v>
      </c>
      <c r="G284" s="38">
        <f>IF(C$13&gt;0,$C228*G$263*24*'Input'!$F$58/C$13,0)</f>
        <v>0</v>
      </c>
      <c r="H284" s="38">
        <f>IF(D$13&gt;0,$C228*H$263*24*'Input'!$F$58/D$13,0)</f>
        <v>0</v>
      </c>
      <c r="I284" s="38">
        <f>IF(E$13&gt;0,$C228*I$263*24*'Input'!$F$58/E$13,0)</f>
        <v>0</v>
      </c>
      <c r="K284" s="38">
        <f>IF(C$13&gt;0,$C228*K$263*24*'Input'!$F$58/C$13,0)</f>
        <v>0</v>
      </c>
      <c r="L284" s="38">
        <f>IF(D$13&gt;0,$C228*L$263*24*'Input'!$F$58/D$13,0)</f>
        <v>0</v>
      </c>
      <c r="M284" s="38">
        <f>IF(E$13&gt;0,$C228*M$263*24*'Input'!$F$58/E$13,0)</f>
        <v>0</v>
      </c>
      <c r="O284" s="38">
        <f>IF(C$13&gt;0,$C228*O$263*24*'Input'!$F$58/C$13,0)</f>
        <v>0</v>
      </c>
      <c r="P284" s="38">
        <f>IF(D$13&gt;0,$C228*P$263*24*'Input'!$F$58/D$13,0)</f>
        <v>0</v>
      </c>
      <c r="Q284" s="38">
        <f>IF(E$13&gt;0,$C228*Q$263*24*'Input'!$F$58/E$13,0)</f>
        <v>0</v>
      </c>
      <c r="S284" s="38">
        <f>IF(C$13&gt;0,$C228*S$263*24*'Input'!$F$58/C$13,0)</f>
        <v>0</v>
      </c>
      <c r="T284" s="38">
        <f>IF(D$13&gt;0,$C228*T$263*24*'Input'!$F$58/D$13,0)</f>
        <v>0</v>
      </c>
      <c r="U284" s="38">
        <f>IF(E$13&gt;0,$C228*U$263*24*'Input'!$F$58/E$13,0)</f>
        <v>0</v>
      </c>
      <c r="W284" s="38">
        <f>IF(C$13&gt;0,$C228*W$263*24*'Input'!$F$58/C$13,0)</f>
        <v>0</v>
      </c>
      <c r="X284" s="38">
        <f>IF(D$13&gt;0,$C228*X$263*24*'Input'!$F$58/D$13,0)</f>
        <v>0</v>
      </c>
      <c r="Y284" s="38">
        <f>IF(E$13&gt;0,$C228*Y$263*24*'Input'!$F$58/E$13,0)</f>
        <v>0</v>
      </c>
      <c r="AA284" s="38">
        <f>IF(C$13&gt;0,$C228*AA$263*24*'Input'!$F$58/C$13,0)</f>
        <v>0</v>
      </c>
      <c r="AB284" s="38">
        <f>IF(D$13&gt;0,$C228*AB$263*24*'Input'!$F$58/D$13,0)</f>
        <v>0</v>
      </c>
      <c r="AC284" s="38">
        <f>IF(E$13&gt;0,$C228*AC$263*24*'Input'!$F$58/E$13,0)</f>
        <v>0</v>
      </c>
      <c r="AE284" s="38">
        <f>IF(C$13&gt;0,$C228*AE$263*24*'Input'!$F$58/C$13,0)</f>
        <v>0</v>
      </c>
      <c r="AF284" s="38">
        <f>IF(D$13&gt;0,$C228*AF$263*24*'Input'!$F$58/D$13,0)</f>
        <v>0</v>
      </c>
      <c r="AG284" s="38">
        <f>IF(E$13&gt;0,$C228*AG$263*24*'Input'!$F$58/E$13,0)</f>
        <v>0</v>
      </c>
      <c r="AI284" s="38">
        <f>IF(C$13&gt;0,$C228*AI$263*24*'Input'!$F$58/C$13,0)</f>
        <v>0</v>
      </c>
      <c r="AJ284" s="38">
        <f>IF(D$13&gt;0,$C228*AJ$263*24*'Input'!$F$58/D$13,0)</f>
        <v>0</v>
      </c>
      <c r="AK284" s="38">
        <f>IF(E$13&gt;0,$C228*AK$263*24*'Input'!$F$58/E$13,0)</f>
        <v>0</v>
      </c>
      <c r="AL284" s="17"/>
    </row>
    <row r="285" spans="1:38">
      <c r="A285" s="4" t="s">
        <v>182</v>
      </c>
      <c r="C285" s="38">
        <f>IF(C$13&gt;0,$C229*C$263*24*'Input'!$F$58/C$13,0)</f>
        <v>0</v>
      </c>
      <c r="D285" s="38">
        <f>IF(D$13&gt;0,$C229*D$263*24*'Input'!$F$58/D$13,0)</f>
        <v>0</v>
      </c>
      <c r="E285" s="38">
        <f>IF(E$13&gt;0,$C229*E$263*24*'Input'!$F$58/E$13,0)</f>
        <v>0</v>
      </c>
      <c r="G285" s="38">
        <f>IF(C$13&gt;0,$C229*G$263*24*'Input'!$F$58/C$13,0)</f>
        <v>0</v>
      </c>
      <c r="H285" s="38">
        <f>IF(D$13&gt;0,$C229*H$263*24*'Input'!$F$58/D$13,0)</f>
        <v>0</v>
      </c>
      <c r="I285" s="38">
        <f>IF(E$13&gt;0,$C229*I$263*24*'Input'!$F$58/E$13,0)</f>
        <v>0</v>
      </c>
      <c r="K285" s="38">
        <f>IF(C$13&gt;0,$C229*K$263*24*'Input'!$F$58/C$13,0)</f>
        <v>0</v>
      </c>
      <c r="L285" s="38">
        <f>IF(D$13&gt;0,$C229*L$263*24*'Input'!$F$58/D$13,0)</f>
        <v>0</v>
      </c>
      <c r="M285" s="38">
        <f>IF(E$13&gt;0,$C229*M$263*24*'Input'!$F$58/E$13,0)</f>
        <v>0</v>
      </c>
      <c r="O285" s="38">
        <f>IF(C$13&gt;0,$C229*O$263*24*'Input'!$F$58/C$13,0)</f>
        <v>0</v>
      </c>
      <c r="P285" s="38">
        <f>IF(D$13&gt;0,$C229*P$263*24*'Input'!$F$58/D$13,0)</f>
        <v>0</v>
      </c>
      <c r="Q285" s="38">
        <f>IF(E$13&gt;0,$C229*Q$263*24*'Input'!$F$58/E$13,0)</f>
        <v>0</v>
      </c>
      <c r="S285" s="38">
        <f>IF(C$13&gt;0,$C229*S$263*24*'Input'!$F$58/C$13,0)</f>
        <v>0</v>
      </c>
      <c r="T285" s="38">
        <f>IF(D$13&gt;0,$C229*T$263*24*'Input'!$F$58/D$13,0)</f>
        <v>0</v>
      </c>
      <c r="U285" s="38">
        <f>IF(E$13&gt;0,$C229*U$263*24*'Input'!$F$58/E$13,0)</f>
        <v>0</v>
      </c>
      <c r="W285" s="38">
        <f>IF(C$13&gt;0,$C229*W$263*24*'Input'!$F$58/C$13,0)</f>
        <v>0</v>
      </c>
      <c r="X285" s="38">
        <f>IF(D$13&gt;0,$C229*X$263*24*'Input'!$F$58/D$13,0)</f>
        <v>0</v>
      </c>
      <c r="Y285" s="38">
        <f>IF(E$13&gt;0,$C229*Y$263*24*'Input'!$F$58/E$13,0)</f>
        <v>0</v>
      </c>
      <c r="AA285" s="38">
        <f>IF(C$13&gt;0,$C229*AA$263*24*'Input'!$F$58/C$13,0)</f>
        <v>0</v>
      </c>
      <c r="AB285" s="38">
        <f>IF(D$13&gt;0,$C229*AB$263*24*'Input'!$F$58/D$13,0)</f>
        <v>0</v>
      </c>
      <c r="AC285" s="38">
        <f>IF(E$13&gt;0,$C229*AC$263*24*'Input'!$F$58/E$13,0)</f>
        <v>0</v>
      </c>
      <c r="AE285" s="38">
        <f>IF(C$13&gt;0,$C229*AE$263*24*'Input'!$F$58/C$13,0)</f>
        <v>0</v>
      </c>
      <c r="AF285" s="38">
        <f>IF(D$13&gt;0,$C229*AF$263*24*'Input'!$F$58/D$13,0)</f>
        <v>0</v>
      </c>
      <c r="AG285" s="38">
        <f>IF(E$13&gt;0,$C229*AG$263*24*'Input'!$F$58/E$13,0)</f>
        <v>0</v>
      </c>
      <c r="AI285" s="38">
        <f>IF(C$13&gt;0,$C229*AI$263*24*'Input'!$F$58/C$13,0)</f>
        <v>0</v>
      </c>
      <c r="AJ285" s="38">
        <f>IF(D$13&gt;0,$C229*AJ$263*24*'Input'!$F$58/D$13,0)</f>
        <v>0</v>
      </c>
      <c r="AK285" s="38">
        <f>IF(E$13&gt;0,$C229*AK$263*24*'Input'!$F$58/E$13,0)</f>
        <v>0</v>
      </c>
      <c r="AL285" s="17"/>
    </row>
    <row r="286" spans="1:38">
      <c r="A286" s="4" t="s">
        <v>183</v>
      </c>
      <c r="C286" s="38">
        <f>IF(C$13&gt;0,$C230*C$263*24*'Input'!$F$58/C$13,0)</f>
        <v>0</v>
      </c>
      <c r="D286" s="38">
        <f>IF(D$13&gt;0,$C230*D$263*24*'Input'!$F$58/D$13,0)</f>
        <v>0</v>
      </c>
      <c r="E286" s="38">
        <f>IF(E$13&gt;0,$C230*E$263*24*'Input'!$F$58/E$13,0)</f>
        <v>0</v>
      </c>
      <c r="G286" s="38">
        <f>IF(C$13&gt;0,$C230*G$263*24*'Input'!$F$58/C$13,0)</f>
        <v>0</v>
      </c>
      <c r="H286" s="38">
        <f>IF(D$13&gt;0,$C230*H$263*24*'Input'!$F$58/D$13,0)</f>
        <v>0</v>
      </c>
      <c r="I286" s="38">
        <f>IF(E$13&gt;0,$C230*I$263*24*'Input'!$F$58/E$13,0)</f>
        <v>0</v>
      </c>
      <c r="K286" s="38">
        <f>IF(C$13&gt;0,$C230*K$263*24*'Input'!$F$58/C$13,0)</f>
        <v>0</v>
      </c>
      <c r="L286" s="38">
        <f>IF(D$13&gt;0,$C230*L$263*24*'Input'!$F$58/D$13,0)</f>
        <v>0</v>
      </c>
      <c r="M286" s="38">
        <f>IF(E$13&gt;0,$C230*M$263*24*'Input'!$F$58/E$13,0)</f>
        <v>0</v>
      </c>
      <c r="O286" s="38">
        <f>IF(C$13&gt;0,$C230*O$263*24*'Input'!$F$58/C$13,0)</f>
        <v>0</v>
      </c>
      <c r="P286" s="38">
        <f>IF(D$13&gt;0,$C230*P$263*24*'Input'!$F$58/D$13,0)</f>
        <v>0</v>
      </c>
      <c r="Q286" s="38">
        <f>IF(E$13&gt;0,$C230*Q$263*24*'Input'!$F$58/E$13,0)</f>
        <v>0</v>
      </c>
      <c r="S286" s="38">
        <f>IF(C$13&gt;0,$C230*S$263*24*'Input'!$F$58/C$13,0)</f>
        <v>0</v>
      </c>
      <c r="T286" s="38">
        <f>IF(D$13&gt;0,$C230*T$263*24*'Input'!$F$58/D$13,0)</f>
        <v>0</v>
      </c>
      <c r="U286" s="38">
        <f>IF(E$13&gt;0,$C230*U$263*24*'Input'!$F$58/E$13,0)</f>
        <v>0</v>
      </c>
      <c r="W286" s="38">
        <f>IF(C$13&gt;0,$C230*W$263*24*'Input'!$F$58/C$13,0)</f>
        <v>0</v>
      </c>
      <c r="X286" s="38">
        <f>IF(D$13&gt;0,$C230*X$263*24*'Input'!$F$58/D$13,0)</f>
        <v>0</v>
      </c>
      <c r="Y286" s="38">
        <f>IF(E$13&gt;0,$C230*Y$263*24*'Input'!$F$58/E$13,0)</f>
        <v>0</v>
      </c>
      <c r="AA286" s="38">
        <f>IF(C$13&gt;0,$C230*AA$263*24*'Input'!$F$58/C$13,0)</f>
        <v>0</v>
      </c>
      <c r="AB286" s="38">
        <f>IF(D$13&gt;0,$C230*AB$263*24*'Input'!$F$58/D$13,0)</f>
        <v>0</v>
      </c>
      <c r="AC286" s="38">
        <f>IF(E$13&gt;0,$C230*AC$263*24*'Input'!$F$58/E$13,0)</f>
        <v>0</v>
      </c>
      <c r="AE286" s="38">
        <f>IF(C$13&gt;0,$C230*AE$263*24*'Input'!$F$58/C$13,0)</f>
        <v>0</v>
      </c>
      <c r="AF286" s="38">
        <f>IF(D$13&gt;0,$C230*AF$263*24*'Input'!$F$58/D$13,0)</f>
        <v>0</v>
      </c>
      <c r="AG286" s="38">
        <f>IF(E$13&gt;0,$C230*AG$263*24*'Input'!$F$58/E$13,0)</f>
        <v>0</v>
      </c>
      <c r="AI286" s="38">
        <f>IF(C$13&gt;0,$C230*AI$263*24*'Input'!$F$58/C$13,0)</f>
        <v>0</v>
      </c>
      <c r="AJ286" s="38">
        <f>IF(D$13&gt;0,$C230*AJ$263*24*'Input'!$F$58/D$13,0)</f>
        <v>0</v>
      </c>
      <c r="AK286" s="38">
        <f>IF(E$13&gt;0,$C230*AK$263*24*'Input'!$F$58/E$13,0)</f>
        <v>0</v>
      </c>
      <c r="AL286" s="17"/>
    </row>
    <row r="287" spans="1:38">
      <c r="A287" s="4" t="s">
        <v>196</v>
      </c>
      <c r="C287" s="38">
        <f>IF(C$13&gt;0,$C231*C$263*24*'Input'!$F$58/C$13,0)</f>
        <v>0</v>
      </c>
      <c r="D287" s="38">
        <f>IF(D$13&gt;0,$C231*D$263*24*'Input'!$F$58/D$13,0)</f>
        <v>0</v>
      </c>
      <c r="E287" s="38">
        <f>IF(E$13&gt;0,$C231*E$263*24*'Input'!$F$58/E$13,0)</f>
        <v>0</v>
      </c>
      <c r="G287" s="38">
        <f>IF(C$13&gt;0,$C231*G$263*24*'Input'!$F$58/C$13,0)</f>
        <v>0</v>
      </c>
      <c r="H287" s="38">
        <f>IF(D$13&gt;0,$C231*H$263*24*'Input'!$F$58/D$13,0)</f>
        <v>0</v>
      </c>
      <c r="I287" s="38">
        <f>IF(E$13&gt;0,$C231*I$263*24*'Input'!$F$58/E$13,0)</f>
        <v>0</v>
      </c>
      <c r="K287" s="38">
        <f>IF(C$13&gt;0,$C231*K$263*24*'Input'!$F$58/C$13,0)</f>
        <v>0</v>
      </c>
      <c r="L287" s="38">
        <f>IF(D$13&gt;0,$C231*L$263*24*'Input'!$F$58/D$13,0)</f>
        <v>0</v>
      </c>
      <c r="M287" s="38">
        <f>IF(E$13&gt;0,$C231*M$263*24*'Input'!$F$58/E$13,0)</f>
        <v>0</v>
      </c>
      <c r="O287" s="38">
        <f>IF(C$13&gt;0,$C231*O$263*24*'Input'!$F$58/C$13,0)</f>
        <v>0</v>
      </c>
      <c r="P287" s="38">
        <f>IF(D$13&gt;0,$C231*P$263*24*'Input'!$F$58/D$13,0)</f>
        <v>0</v>
      </c>
      <c r="Q287" s="38">
        <f>IF(E$13&gt;0,$C231*Q$263*24*'Input'!$F$58/E$13,0)</f>
        <v>0</v>
      </c>
      <c r="S287" s="38">
        <f>IF(C$13&gt;0,$C231*S$263*24*'Input'!$F$58/C$13,0)</f>
        <v>0</v>
      </c>
      <c r="T287" s="38">
        <f>IF(D$13&gt;0,$C231*T$263*24*'Input'!$F$58/D$13,0)</f>
        <v>0</v>
      </c>
      <c r="U287" s="38">
        <f>IF(E$13&gt;0,$C231*U$263*24*'Input'!$F$58/E$13,0)</f>
        <v>0</v>
      </c>
      <c r="W287" s="38">
        <f>IF(C$13&gt;0,$C231*W$263*24*'Input'!$F$58/C$13,0)</f>
        <v>0</v>
      </c>
      <c r="X287" s="38">
        <f>IF(D$13&gt;0,$C231*X$263*24*'Input'!$F$58/D$13,0)</f>
        <v>0</v>
      </c>
      <c r="Y287" s="38">
        <f>IF(E$13&gt;0,$C231*Y$263*24*'Input'!$F$58/E$13,0)</f>
        <v>0</v>
      </c>
      <c r="AA287" s="38">
        <f>IF(C$13&gt;0,$C231*AA$263*24*'Input'!$F$58/C$13,0)</f>
        <v>0</v>
      </c>
      <c r="AB287" s="38">
        <f>IF(D$13&gt;0,$C231*AB$263*24*'Input'!$F$58/D$13,0)</f>
        <v>0</v>
      </c>
      <c r="AC287" s="38">
        <f>IF(E$13&gt;0,$C231*AC$263*24*'Input'!$F$58/E$13,0)</f>
        <v>0</v>
      </c>
      <c r="AE287" s="38">
        <f>IF(C$13&gt;0,$C231*AE$263*24*'Input'!$F$58/C$13,0)</f>
        <v>0</v>
      </c>
      <c r="AF287" s="38">
        <f>IF(D$13&gt;0,$C231*AF$263*24*'Input'!$F$58/D$13,0)</f>
        <v>0</v>
      </c>
      <c r="AG287" s="38">
        <f>IF(E$13&gt;0,$C231*AG$263*24*'Input'!$F$58/E$13,0)</f>
        <v>0</v>
      </c>
      <c r="AI287" s="38">
        <f>IF(C$13&gt;0,$C231*AI$263*24*'Input'!$F$58/C$13,0)</f>
        <v>0</v>
      </c>
      <c r="AJ287" s="38">
        <f>IF(D$13&gt;0,$C231*AJ$263*24*'Input'!$F$58/D$13,0)</f>
        <v>0</v>
      </c>
      <c r="AK287" s="38">
        <f>IF(E$13&gt;0,$C231*AK$263*24*'Input'!$F$58/E$13,0)</f>
        <v>0</v>
      </c>
      <c r="AL287" s="17"/>
    </row>
    <row r="288" spans="1:38">
      <c r="A288" s="4" t="s">
        <v>187</v>
      </c>
      <c r="C288" s="38">
        <f>IF(C$13&gt;0,$C232*C$263*24*'Input'!$F$58/C$13,0)</f>
        <v>0</v>
      </c>
      <c r="D288" s="38">
        <f>IF(D$13&gt;0,$C232*D$263*24*'Input'!$F$58/D$13,0)</f>
        <v>0</v>
      </c>
      <c r="E288" s="38">
        <f>IF(E$13&gt;0,$C232*E$263*24*'Input'!$F$58/E$13,0)</f>
        <v>0</v>
      </c>
      <c r="G288" s="38">
        <f>IF(C$13&gt;0,$C232*G$263*24*'Input'!$F$58/C$13,0)</f>
        <v>0</v>
      </c>
      <c r="H288" s="38">
        <f>IF(D$13&gt;0,$C232*H$263*24*'Input'!$F$58/D$13,0)</f>
        <v>0</v>
      </c>
      <c r="I288" s="38">
        <f>IF(E$13&gt;0,$C232*I$263*24*'Input'!$F$58/E$13,0)</f>
        <v>0</v>
      </c>
      <c r="K288" s="38">
        <f>IF(C$13&gt;0,$C232*K$263*24*'Input'!$F$58/C$13,0)</f>
        <v>0</v>
      </c>
      <c r="L288" s="38">
        <f>IF(D$13&gt;0,$C232*L$263*24*'Input'!$F$58/D$13,0)</f>
        <v>0</v>
      </c>
      <c r="M288" s="38">
        <f>IF(E$13&gt;0,$C232*M$263*24*'Input'!$F$58/E$13,0)</f>
        <v>0</v>
      </c>
      <c r="O288" s="38">
        <f>IF(C$13&gt;0,$C232*O$263*24*'Input'!$F$58/C$13,0)</f>
        <v>0</v>
      </c>
      <c r="P288" s="38">
        <f>IF(D$13&gt;0,$C232*P$263*24*'Input'!$F$58/D$13,0)</f>
        <v>0</v>
      </c>
      <c r="Q288" s="38">
        <f>IF(E$13&gt;0,$C232*Q$263*24*'Input'!$F$58/E$13,0)</f>
        <v>0</v>
      </c>
      <c r="S288" s="38">
        <f>IF(C$13&gt;0,$C232*S$263*24*'Input'!$F$58/C$13,0)</f>
        <v>0</v>
      </c>
      <c r="T288" s="38">
        <f>IF(D$13&gt;0,$C232*T$263*24*'Input'!$F$58/D$13,0)</f>
        <v>0</v>
      </c>
      <c r="U288" s="38">
        <f>IF(E$13&gt;0,$C232*U$263*24*'Input'!$F$58/E$13,0)</f>
        <v>0</v>
      </c>
      <c r="W288" s="38">
        <f>IF(C$13&gt;0,$C232*W$263*24*'Input'!$F$58/C$13,0)</f>
        <v>0</v>
      </c>
      <c r="X288" s="38">
        <f>IF(D$13&gt;0,$C232*X$263*24*'Input'!$F$58/D$13,0)</f>
        <v>0</v>
      </c>
      <c r="Y288" s="38">
        <f>IF(E$13&gt;0,$C232*Y$263*24*'Input'!$F$58/E$13,0)</f>
        <v>0</v>
      </c>
      <c r="AA288" s="38">
        <f>IF(C$13&gt;0,$C232*AA$263*24*'Input'!$F$58/C$13,0)</f>
        <v>0</v>
      </c>
      <c r="AB288" s="38">
        <f>IF(D$13&gt;0,$C232*AB$263*24*'Input'!$F$58/D$13,0)</f>
        <v>0</v>
      </c>
      <c r="AC288" s="38">
        <f>IF(E$13&gt;0,$C232*AC$263*24*'Input'!$F$58/E$13,0)</f>
        <v>0</v>
      </c>
      <c r="AE288" s="38">
        <f>IF(C$13&gt;0,$C232*AE$263*24*'Input'!$F$58/C$13,0)</f>
        <v>0</v>
      </c>
      <c r="AF288" s="38">
        <f>IF(D$13&gt;0,$C232*AF$263*24*'Input'!$F$58/D$13,0)</f>
        <v>0</v>
      </c>
      <c r="AG288" s="38">
        <f>IF(E$13&gt;0,$C232*AG$263*24*'Input'!$F$58/E$13,0)</f>
        <v>0</v>
      </c>
      <c r="AI288" s="38">
        <f>IF(C$13&gt;0,$C232*AI$263*24*'Input'!$F$58/C$13,0)</f>
        <v>0</v>
      </c>
      <c r="AJ288" s="38">
        <f>IF(D$13&gt;0,$C232*AJ$263*24*'Input'!$F$58/D$13,0)</f>
        <v>0</v>
      </c>
      <c r="AK288" s="38">
        <f>IF(E$13&gt;0,$C232*AK$263*24*'Input'!$F$58/E$13,0)</f>
        <v>0</v>
      </c>
      <c r="AL288" s="17"/>
    </row>
    <row r="289" spans="1:38">
      <c r="A289" s="4" t="s">
        <v>189</v>
      </c>
      <c r="C289" s="38">
        <f>IF(C$13&gt;0,$C233*C$263*24*'Input'!$F$58/C$13,0)</f>
        <v>0</v>
      </c>
      <c r="D289" s="38">
        <f>IF(D$13&gt;0,$C233*D$263*24*'Input'!$F$58/D$13,0)</f>
        <v>0</v>
      </c>
      <c r="E289" s="38">
        <f>IF(E$13&gt;0,$C233*E$263*24*'Input'!$F$58/E$13,0)</f>
        <v>0</v>
      </c>
      <c r="G289" s="38">
        <f>IF(C$13&gt;0,$C233*G$263*24*'Input'!$F$58/C$13,0)</f>
        <v>0</v>
      </c>
      <c r="H289" s="38">
        <f>IF(D$13&gt;0,$C233*H$263*24*'Input'!$F$58/D$13,0)</f>
        <v>0</v>
      </c>
      <c r="I289" s="38">
        <f>IF(E$13&gt;0,$C233*I$263*24*'Input'!$F$58/E$13,0)</f>
        <v>0</v>
      </c>
      <c r="K289" s="38">
        <f>IF(C$13&gt;0,$C233*K$263*24*'Input'!$F$58/C$13,0)</f>
        <v>0</v>
      </c>
      <c r="L289" s="38">
        <f>IF(D$13&gt;0,$C233*L$263*24*'Input'!$F$58/D$13,0)</f>
        <v>0</v>
      </c>
      <c r="M289" s="38">
        <f>IF(E$13&gt;0,$C233*M$263*24*'Input'!$F$58/E$13,0)</f>
        <v>0</v>
      </c>
      <c r="O289" s="38">
        <f>IF(C$13&gt;0,$C233*O$263*24*'Input'!$F$58/C$13,0)</f>
        <v>0</v>
      </c>
      <c r="P289" s="38">
        <f>IF(D$13&gt;0,$C233*P$263*24*'Input'!$F$58/D$13,0)</f>
        <v>0</v>
      </c>
      <c r="Q289" s="38">
        <f>IF(E$13&gt;0,$C233*Q$263*24*'Input'!$F$58/E$13,0)</f>
        <v>0</v>
      </c>
      <c r="S289" s="38">
        <f>IF(C$13&gt;0,$C233*S$263*24*'Input'!$F$58/C$13,0)</f>
        <v>0</v>
      </c>
      <c r="T289" s="38">
        <f>IF(D$13&gt;0,$C233*T$263*24*'Input'!$F$58/D$13,0)</f>
        <v>0</v>
      </c>
      <c r="U289" s="38">
        <f>IF(E$13&gt;0,$C233*U$263*24*'Input'!$F$58/E$13,0)</f>
        <v>0</v>
      </c>
      <c r="W289" s="38">
        <f>IF(C$13&gt;0,$C233*W$263*24*'Input'!$F$58/C$13,0)</f>
        <v>0</v>
      </c>
      <c r="X289" s="38">
        <f>IF(D$13&gt;0,$C233*X$263*24*'Input'!$F$58/D$13,0)</f>
        <v>0</v>
      </c>
      <c r="Y289" s="38">
        <f>IF(E$13&gt;0,$C233*Y$263*24*'Input'!$F$58/E$13,0)</f>
        <v>0</v>
      </c>
      <c r="AA289" s="38">
        <f>IF(C$13&gt;0,$C233*AA$263*24*'Input'!$F$58/C$13,0)</f>
        <v>0</v>
      </c>
      <c r="AB289" s="38">
        <f>IF(D$13&gt;0,$C233*AB$263*24*'Input'!$F$58/D$13,0)</f>
        <v>0</v>
      </c>
      <c r="AC289" s="38">
        <f>IF(E$13&gt;0,$C233*AC$263*24*'Input'!$F$58/E$13,0)</f>
        <v>0</v>
      </c>
      <c r="AE289" s="38">
        <f>IF(C$13&gt;0,$C233*AE$263*24*'Input'!$F$58/C$13,0)</f>
        <v>0</v>
      </c>
      <c r="AF289" s="38">
        <f>IF(D$13&gt;0,$C233*AF$263*24*'Input'!$F$58/D$13,0)</f>
        <v>0</v>
      </c>
      <c r="AG289" s="38">
        <f>IF(E$13&gt;0,$C233*AG$263*24*'Input'!$F$58/E$13,0)</f>
        <v>0</v>
      </c>
      <c r="AI289" s="38">
        <f>IF(C$13&gt;0,$C233*AI$263*24*'Input'!$F$58/C$13,0)</f>
        <v>0</v>
      </c>
      <c r="AJ289" s="38">
        <f>IF(D$13&gt;0,$C233*AJ$263*24*'Input'!$F$58/D$13,0)</f>
        <v>0</v>
      </c>
      <c r="AK289" s="38">
        <f>IF(E$13&gt;0,$C233*AK$263*24*'Input'!$F$58/E$13,0)</f>
        <v>0</v>
      </c>
      <c r="AL289" s="17"/>
    </row>
    <row r="290" spans="1:38">
      <c r="A290" s="4" t="s">
        <v>198</v>
      </c>
      <c r="C290" s="38">
        <f>IF(C$13&gt;0,$C234*C$263*24*'Input'!$F$58/C$13,0)</f>
        <v>0</v>
      </c>
      <c r="D290" s="38">
        <f>IF(D$13&gt;0,$C234*D$263*24*'Input'!$F$58/D$13,0)</f>
        <v>0</v>
      </c>
      <c r="E290" s="38">
        <f>IF(E$13&gt;0,$C234*E$263*24*'Input'!$F$58/E$13,0)</f>
        <v>0</v>
      </c>
      <c r="G290" s="38">
        <f>IF(C$13&gt;0,$C234*G$263*24*'Input'!$F$58/C$13,0)</f>
        <v>0</v>
      </c>
      <c r="H290" s="38">
        <f>IF(D$13&gt;0,$C234*H$263*24*'Input'!$F$58/D$13,0)</f>
        <v>0</v>
      </c>
      <c r="I290" s="38">
        <f>IF(E$13&gt;0,$C234*I$263*24*'Input'!$F$58/E$13,0)</f>
        <v>0</v>
      </c>
      <c r="K290" s="38">
        <f>IF(C$13&gt;0,$C234*K$263*24*'Input'!$F$58/C$13,0)</f>
        <v>0</v>
      </c>
      <c r="L290" s="38">
        <f>IF(D$13&gt;0,$C234*L$263*24*'Input'!$F$58/D$13,0)</f>
        <v>0</v>
      </c>
      <c r="M290" s="38">
        <f>IF(E$13&gt;0,$C234*M$263*24*'Input'!$F$58/E$13,0)</f>
        <v>0</v>
      </c>
      <c r="O290" s="38">
        <f>IF(C$13&gt;0,$C234*O$263*24*'Input'!$F$58/C$13,0)</f>
        <v>0</v>
      </c>
      <c r="P290" s="38">
        <f>IF(D$13&gt;0,$C234*P$263*24*'Input'!$F$58/D$13,0)</f>
        <v>0</v>
      </c>
      <c r="Q290" s="38">
        <f>IF(E$13&gt;0,$C234*Q$263*24*'Input'!$F$58/E$13,0)</f>
        <v>0</v>
      </c>
      <c r="S290" s="38">
        <f>IF(C$13&gt;0,$C234*S$263*24*'Input'!$F$58/C$13,0)</f>
        <v>0</v>
      </c>
      <c r="T290" s="38">
        <f>IF(D$13&gt;0,$C234*T$263*24*'Input'!$F$58/D$13,0)</f>
        <v>0</v>
      </c>
      <c r="U290" s="38">
        <f>IF(E$13&gt;0,$C234*U$263*24*'Input'!$F$58/E$13,0)</f>
        <v>0</v>
      </c>
      <c r="W290" s="38">
        <f>IF(C$13&gt;0,$C234*W$263*24*'Input'!$F$58/C$13,0)</f>
        <v>0</v>
      </c>
      <c r="X290" s="38">
        <f>IF(D$13&gt;0,$C234*X$263*24*'Input'!$F$58/D$13,0)</f>
        <v>0</v>
      </c>
      <c r="Y290" s="38">
        <f>IF(E$13&gt;0,$C234*Y$263*24*'Input'!$F$58/E$13,0)</f>
        <v>0</v>
      </c>
      <c r="AA290" s="38">
        <f>IF(C$13&gt;0,$C234*AA$263*24*'Input'!$F$58/C$13,0)</f>
        <v>0</v>
      </c>
      <c r="AB290" s="38">
        <f>IF(D$13&gt;0,$C234*AB$263*24*'Input'!$F$58/D$13,0)</f>
        <v>0</v>
      </c>
      <c r="AC290" s="38">
        <f>IF(E$13&gt;0,$C234*AC$263*24*'Input'!$F$58/E$13,0)</f>
        <v>0</v>
      </c>
      <c r="AE290" s="38">
        <f>IF(C$13&gt;0,$C234*AE$263*24*'Input'!$F$58/C$13,0)</f>
        <v>0</v>
      </c>
      <c r="AF290" s="38">
        <f>IF(D$13&gt;0,$C234*AF$263*24*'Input'!$F$58/D$13,0)</f>
        <v>0</v>
      </c>
      <c r="AG290" s="38">
        <f>IF(E$13&gt;0,$C234*AG$263*24*'Input'!$F$58/E$13,0)</f>
        <v>0</v>
      </c>
      <c r="AI290" s="38">
        <f>IF(C$13&gt;0,$C234*AI$263*24*'Input'!$F$58/C$13,0)</f>
        <v>0</v>
      </c>
      <c r="AJ290" s="38">
        <f>IF(D$13&gt;0,$C234*AJ$263*24*'Input'!$F$58/D$13,0)</f>
        <v>0</v>
      </c>
      <c r="AK290" s="38">
        <f>IF(E$13&gt;0,$C234*AK$263*24*'Input'!$F$58/E$13,0)</f>
        <v>0</v>
      </c>
      <c r="AL290" s="17"/>
    </row>
    <row r="292" spans="1:38" ht="21" customHeight="1">
      <c r="A292" s="1" t="s">
        <v>629</v>
      </c>
    </row>
    <row r="293" spans="1:38">
      <c r="A293" s="2" t="s">
        <v>353</v>
      </c>
    </row>
    <row r="294" spans="1:38">
      <c r="A294" s="33" t="s">
        <v>630</v>
      </c>
    </row>
    <row r="295" spans="1:38">
      <c r="A295" s="2" t="s">
        <v>631</v>
      </c>
    </row>
    <row r="297" spans="1:38">
      <c r="B297" s="29" t="s">
        <v>142</v>
      </c>
      <c r="C297" s="15" t="s">
        <v>321</v>
      </c>
      <c r="D297" s="15" t="s">
        <v>322</v>
      </c>
      <c r="E297" s="15" t="s">
        <v>323</v>
      </c>
      <c r="F297" s="29" t="s">
        <v>143</v>
      </c>
      <c r="G297" s="15" t="s">
        <v>321</v>
      </c>
      <c r="H297" s="15" t="s">
        <v>322</v>
      </c>
      <c r="I297" s="15" t="s">
        <v>323</v>
      </c>
      <c r="J297" s="29" t="s">
        <v>144</v>
      </c>
      <c r="K297" s="15" t="s">
        <v>321</v>
      </c>
      <c r="L297" s="15" t="s">
        <v>322</v>
      </c>
      <c r="M297" s="15" t="s">
        <v>323</v>
      </c>
      <c r="N297" s="29" t="s">
        <v>145</v>
      </c>
      <c r="O297" s="15" t="s">
        <v>321</v>
      </c>
      <c r="P297" s="15" t="s">
        <v>322</v>
      </c>
      <c r="Q297" s="15" t="s">
        <v>323</v>
      </c>
      <c r="R297" s="29" t="s">
        <v>146</v>
      </c>
      <c r="S297" s="15" t="s">
        <v>321</v>
      </c>
      <c r="T297" s="15" t="s">
        <v>322</v>
      </c>
      <c r="U297" s="15" t="s">
        <v>323</v>
      </c>
      <c r="V297" s="29" t="s">
        <v>151</v>
      </c>
      <c r="W297" s="15" t="s">
        <v>321</v>
      </c>
      <c r="X297" s="15" t="s">
        <v>322</v>
      </c>
      <c r="Y297" s="15" t="s">
        <v>323</v>
      </c>
      <c r="Z297" s="29" t="s">
        <v>147</v>
      </c>
      <c r="AA297" s="15" t="s">
        <v>321</v>
      </c>
      <c r="AB297" s="15" t="s">
        <v>322</v>
      </c>
      <c r="AC297" s="15" t="s">
        <v>323</v>
      </c>
      <c r="AD297" s="29" t="s">
        <v>148</v>
      </c>
      <c r="AE297" s="15" t="s">
        <v>321</v>
      </c>
      <c r="AF297" s="15" t="s">
        <v>322</v>
      </c>
      <c r="AG297" s="15" t="s">
        <v>323</v>
      </c>
      <c r="AH297" s="29" t="s">
        <v>149</v>
      </c>
      <c r="AI297" s="15" t="s">
        <v>321</v>
      </c>
      <c r="AJ297" s="15" t="s">
        <v>322</v>
      </c>
      <c r="AK297" s="15" t="s">
        <v>323</v>
      </c>
    </row>
    <row r="298" spans="1:38">
      <c r="A298" s="4" t="s">
        <v>174</v>
      </c>
      <c r="C298" s="39">
        <f>C$274</f>
        <v>0</v>
      </c>
      <c r="D298" s="39">
        <f>D$274</f>
        <v>0</v>
      </c>
      <c r="E298" s="39">
        <f>E$274</f>
        <v>0</v>
      </c>
      <c r="G298" s="39">
        <f>G$274</f>
        <v>0</v>
      </c>
      <c r="H298" s="39">
        <f>H$274</f>
        <v>0</v>
      </c>
      <c r="I298" s="39">
        <f>I$274</f>
        <v>0</v>
      </c>
      <c r="K298" s="39">
        <f>K$274</f>
        <v>0</v>
      </c>
      <c r="L298" s="39">
        <f>L$274</f>
        <v>0</v>
      </c>
      <c r="M298" s="39">
        <f>M$274</f>
        <v>0</v>
      </c>
      <c r="O298" s="39">
        <f>O$274</f>
        <v>0</v>
      </c>
      <c r="P298" s="39">
        <f>P$274</f>
        <v>0</v>
      </c>
      <c r="Q298" s="39">
        <f>Q$274</f>
        <v>0</v>
      </c>
      <c r="S298" s="39">
        <f>S$274</f>
        <v>0</v>
      </c>
      <c r="T298" s="39">
        <f>T$274</f>
        <v>0</v>
      </c>
      <c r="U298" s="39">
        <f>U$274</f>
        <v>0</v>
      </c>
      <c r="W298" s="39">
        <f>W$274</f>
        <v>0</v>
      </c>
      <c r="X298" s="39">
        <f>X$274</f>
        <v>0</v>
      </c>
      <c r="Y298" s="39">
        <f>Y$274</f>
        <v>0</v>
      </c>
      <c r="AA298" s="39">
        <f>AA$274</f>
        <v>0</v>
      </c>
      <c r="AB298" s="39">
        <f>AB$274</f>
        <v>0</v>
      </c>
      <c r="AC298" s="39">
        <f>AC$274</f>
        <v>0</v>
      </c>
      <c r="AE298" s="39">
        <f>AE$274</f>
        <v>0</v>
      </c>
      <c r="AF298" s="39">
        <f>AF$274</f>
        <v>0</v>
      </c>
      <c r="AG298" s="39">
        <f>AG$274</f>
        <v>0</v>
      </c>
      <c r="AI298" s="39">
        <f>AI$274</f>
        <v>0</v>
      </c>
      <c r="AJ298" s="39">
        <f>AJ$274</f>
        <v>0</v>
      </c>
      <c r="AK298" s="39">
        <f>AK$274</f>
        <v>0</v>
      </c>
      <c r="AL298" s="17"/>
    </row>
    <row r="299" spans="1:38">
      <c r="A299" s="4" t="s">
        <v>176</v>
      </c>
      <c r="C299" s="39">
        <f>C$277</f>
        <v>0</v>
      </c>
      <c r="D299" s="39">
        <f>D$277</f>
        <v>0</v>
      </c>
      <c r="E299" s="39">
        <f>E$277</f>
        <v>0</v>
      </c>
      <c r="G299" s="39">
        <f>G$277</f>
        <v>0</v>
      </c>
      <c r="H299" s="39">
        <f>H$277</f>
        <v>0</v>
      </c>
      <c r="I299" s="39">
        <f>I$277</f>
        <v>0</v>
      </c>
      <c r="K299" s="39">
        <f>K$277</f>
        <v>0</v>
      </c>
      <c r="L299" s="39">
        <f>L$277</f>
        <v>0</v>
      </c>
      <c r="M299" s="39">
        <f>M$277</f>
        <v>0</v>
      </c>
      <c r="O299" s="39">
        <f>O$277</f>
        <v>0</v>
      </c>
      <c r="P299" s="39">
        <f>P$277</f>
        <v>0</v>
      </c>
      <c r="Q299" s="39">
        <f>Q$277</f>
        <v>0</v>
      </c>
      <c r="S299" s="39">
        <f>S$277</f>
        <v>0</v>
      </c>
      <c r="T299" s="39">
        <f>T$277</f>
        <v>0</v>
      </c>
      <c r="U299" s="39">
        <f>U$277</f>
        <v>0</v>
      </c>
      <c r="W299" s="39">
        <f>W$277</f>
        <v>0</v>
      </c>
      <c r="X299" s="39">
        <f>X$277</f>
        <v>0</v>
      </c>
      <c r="Y299" s="39">
        <f>Y$277</f>
        <v>0</v>
      </c>
      <c r="AA299" s="39">
        <f>AA$277</f>
        <v>0</v>
      </c>
      <c r="AB299" s="39">
        <f>AB$277</f>
        <v>0</v>
      </c>
      <c r="AC299" s="39">
        <f>AC$277</f>
        <v>0</v>
      </c>
      <c r="AE299" s="39">
        <f>AE$277</f>
        <v>0</v>
      </c>
      <c r="AF299" s="39">
        <f>AF$277</f>
        <v>0</v>
      </c>
      <c r="AG299" s="39">
        <f>AG$277</f>
        <v>0</v>
      </c>
      <c r="AI299" s="39">
        <f>AI$277</f>
        <v>0</v>
      </c>
      <c r="AJ299" s="39">
        <f>AJ$277</f>
        <v>0</v>
      </c>
      <c r="AK299" s="39">
        <f>AK$277</f>
        <v>0</v>
      </c>
      <c r="AL299" s="17"/>
    </row>
    <row r="301" spans="1:38" ht="21" customHeight="1">
      <c r="A301" s="1" t="s">
        <v>632</v>
      </c>
    </row>
    <row r="302" spans="1:38">
      <c r="A302" s="2" t="s">
        <v>353</v>
      </c>
    </row>
    <row r="303" spans="1:38">
      <c r="A303" s="33" t="s">
        <v>572</v>
      </c>
    </row>
    <row r="304" spans="1:38">
      <c r="A304" s="2" t="s">
        <v>631</v>
      </c>
    </row>
    <row r="306" spans="1:5">
      <c r="B306" s="15" t="s">
        <v>633</v>
      </c>
    </row>
    <row r="307" spans="1:5">
      <c r="A307" s="4" t="s">
        <v>174</v>
      </c>
      <c r="B307" s="21">
        <f>B$119</f>
        <v>0</v>
      </c>
      <c r="C307" s="17"/>
    </row>
    <row r="308" spans="1:5">
      <c r="A308" s="4" t="s">
        <v>176</v>
      </c>
      <c r="B308" s="21">
        <f>B$122</f>
        <v>0</v>
      </c>
      <c r="C308" s="17"/>
    </row>
    <row r="310" spans="1:5" ht="21" customHeight="1">
      <c r="A310" s="1" t="s">
        <v>634</v>
      </c>
    </row>
    <row r="311" spans="1:5">
      <c r="A311" s="2" t="s">
        <v>353</v>
      </c>
    </row>
    <row r="312" spans="1:5">
      <c r="A312" s="33" t="s">
        <v>635</v>
      </c>
    </row>
    <row r="313" spans="1:5">
      <c r="A313" s="2" t="s">
        <v>631</v>
      </c>
    </row>
    <row r="315" spans="1:5">
      <c r="B315" s="15" t="s">
        <v>321</v>
      </c>
      <c r="C315" s="15" t="s">
        <v>322</v>
      </c>
      <c r="D315" s="15" t="s">
        <v>323</v>
      </c>
    </row>
    <row r="316" spans="1:5">
      <c r="A316" s="4" t="s">
        <v>174</v>
      </c>
      <c r="B316" s="40">
        <f>B$43</f>
        <v>0</v>
      </c>
      <c r="C316" s="40">
        <f>C$43</f>
        <v>0</v>
      </c>
      <c r="D316" s="40">
        <f>D$43</f>
        <v>0</v>
      </c>
      <c r="E316" s="17"/>
    </row>
    <row r="317" spans="1:5">
      <c r="A317" s="4" t="s">
        <v>176</v>
      </c>
      <c r="B317" s="40">
        <f>B$46</f>
        <v>0</v>
      </c>
      <c r="C317" s="40">
        <f>C$46</f>
        <v>0</v>
      </c>
      <c r="D317" s="40">
        <f>D$46</f>
        <v>0</v>
      </c>
      <c r="E317" s="17"/>
    </row>
    <row r="319" spans="1:5" ht="21" customHeight="1">
      <c r="A319" s="1" t="s">
        <v>636</v>
      </c>
    </row>
    <row r="320" spans="1:5">
      <c r="A320" s="2" t="s">
        <v>353</v>
      </c>
    </row>
    <row r="321" spans="1:11">
      <c r="A321" s="33" t="s">
        <v>637</v>
      </c>
    </row>
    <row r="322" spans="1:11">
      <c r="A322" s="33" t="s">
        <v>638</v>
      </c>
    </row>
    <row r="323" spans="1:11">
      <c r="A323" s="2" t="s">
        <v>366</v>
      </c>
    </row>
    <row r="325" spans="1:11">
      <c r="B325" s="15" t="s">
        <v>142</v>
      </c>
      <c r="C325" s="15" t="s">
        <v>143</v>
      </c>
      <c r="D325" s="15" t="s">
        <v>144</v>
      </c>
      <c r="E325" s="15" t="s">
        <v>145</v>
      </c>
      <c r="F325" s="15" t="s">
        <v>146</v>
      </c>
      <c r="G325" s="15" t="s">
        <v>151</v>
      </c>
      <c r="H325" s="15" t="s">
        <v>147</v>
      </c>
      <c r="I325" s="15" t="s">
        <v>148</v>
      </c>
      <c r="J325" s="15" t="s">
        <v>149</v>
      </c>
    </row>
    <row r="326" spans="1:11">
      <c r="A326" s="4" t="s">
        <v>174</v>
      </c>
      <c r="B326" s="38">
        <f>SUMPRODUCT($C298:$E298,$B316:$D316)</f>
        <v>0</v>
      </c>
      <c r="C326" s="38">
        <f>SUMPRODUCT($G298:$I298,$B316:$D316)</f>
        <v>0</v>
      </c>
      <c r="D326" s="38">
        <f>SUMPRODUCT($K298:$M298,$B316:$D316)</f>
        <v>0</v>
      </c>
      <c r="E326" s="38">
        <f>SUMPRODUCT($O298:$Q298,$B316:$D316)</f>
        <v>0</v>
      </c>
      <c r="F326" s="38">
        <f>SUMPRODUCT($S298:$U298,$B316:$D316)</f>
        <v>0</v>
      </c>
      <c r="G326" s="38">
        <f>SUMPRODUCT($W298:$Y298,$B316:$D316)</f>
        <v>0</v>
      </c>
      <c r="H326" s="38">
        <f>SUMPRODUCT($AA298:$AC298,$B316:$D316)</f>
        <v>0</v>
      </c>
      <c r="I326" s="38">
        <f>SUMPRODUCT($AE298:$AG298,$B316:$D316)</f>
        <v>0</v>
      </c>
      <c r="J326" s="38">
        <f>SUMPRODUCT($AI298:$AK298,$B316:$D316)</f>
        <v>0</v>
      </c>
      <c r="K326" s="17"/>
    </row>
    <row r="327" spans="1:11">
      <c r="A327" s="4" t="s">
        <v>176</v>
      </c>
      <c r="B327" s="38">
        <f>SUMPRODUCT($C299:$E299,$B317:$D317)</f>
        <v>0</v>
      </c>
      <c r="C327" s="38">
        <f>SUMPRODUCT($G299:$I299,$B317:$D317)</f>
        <v>0</v>
      </c>
      <c r="D327" s="38">
        <f>SUMPRODUCT($K299:$M299,$B317:$D317)</f>
        <v>0</v>
      </c>
      <c r="E327" s="38">
        <f>SUMPRODUCT($O299:$Q299,$B317:$D317)</f>
        <v>0</v>
      </c>
      <c r="F327" s="38">
        <f>SUMPRODUCT($S299:$U299,$B317:$D317)</f>
        <v>0</v>
      </c>
      <c r="G327" s="38">
        <f>SUMPRODUCT($W299:$Y299,$B317:$D317)</f>
        <v>0</v>
      </c>
      <c r="H327" s="38">
        <f>SUMPRODUCT($AA299:$AC299,$B317:$D317)</f>
        <v>0</v>
      </c>
      <c r="I327" s="38">
        <f>SUMPRODUCT($AE299:$AG299,$B317:$D317)</f>
        <v>0</v>
      </c>
      <c r="J327" s="38">
        <f>SUMPRODUCT($AI299:$AK299,$B317:$D317)</f>
        <v>0</v>
      </c>
      <c r="K327" s="17"/>
    </row>
    <row r="329" spans="1:11" ht="21" customHeight="1">
      <c r="A329" s="1" t="s">
        <v>639</v>
      </c>
    </row>
    <row r="330" spans="1:11">
      <c r="A330" s="2" t="s">
        <v>353</v>
      </c>
    </row>
    <row r="331" spans="1:11">
      <c r="A331" s="33" t="s">
        <v>572</v>
      </c>
    </row>
    <row r="332" spans="1:11">
      <c r="A332" s="2" t="s">
        <v>631</v>
      </c>
    </row>
    <row r="334" spans="1:11">
      <c r="B334" s="15" t="s">
        <v>640</v>
      </c>
    </row>
    <row r="335" spans="1:11">
      <c r="A335" s="4" t="s">
        <v>175</v>
      </c>
      <c r="B335" s="21">
        <f>B$120</f>
        <v>0</v>
      </c>
      <c r="C335" s="17"/>
    </row>
    <row r="336" spans="1:11">
      <c r="A336" s="4" t="s">
        <v>177</v>
      </c>
      <c r="B336" s="21">
        <f>B$123</f>
        <v>0</v>
      </c>
      <c r="C336" s="17"/>
    </row>
    <row r="338" spans="1:38" ht="21" customHeight="1">
      <c r="A338" s="1" t="s">
        <v>641</v>
      </c>
    </row>
    <row r="339" spans="1:38">
      <c r="A339" s="2" t="s">
        <v>353</v>
      </c>
    </row>
    <row r="340" spans="1:38">
      <c r="A340" s="33" t="s">
        <v>630</v>
      </c>
    </row>
    <row r="341" spans="1:38">
      <c r="A341" s="2" t="s">
        <v>631</v>
      </c>
    </row>
    <row r="343" spans="1:38">
      <c r="B343" s="29" t="s">
        <v>142</v>
      </c>
      <c r="C343" s="15" t="s">
        <v>321</v>
      </c>
      <c r="D343" s="15" t="s">
        <v>322</v>
      </c>
      <c r="E343" s="15" t="s">
        <v>323</v>
      </c>
      <c r="F343" s="29" t="s">
        <v>143</v>
      </c>
      <c r="G343" s="15" t="s">
        <v>321</v>
      </c>
      <c r="H343" s="15" t="s">
        <v>322</v>
      </c>
      <c r="I343" s="15" t="s">
        <v>323</v>
      </c>
      <c r="J343" s="29" t="s">
        <v>144</v>
      </c>
      <c r="K343" s="15" t="s">
        <v>321</v>
      </c>
      <c r="L343" s="15" t="s">
        <v>322</v>
      </c>
      <c r="M343" s="15" t="s">
        <v>323</v>
      </c>
      <c r="N343" s="29" t="s">
        <v>145</v>
      </c>
      <c r="O343" s="15" t="s">
        <v>321</v>
      </c>
      <c r="P343" s="15" t="s">
        <v>322</v>
      </c>
      <c r="Q343" s="15" t="s">
        <v>323</v>
      </c>
      <c r="R343" s="29" t="s">
        <v>146</v>
      </c>
      <c r="S343" s="15" t="s">
        <v>321</v>
      </c>
      <c r="T343" s="15" t="s">
        <v>322</v>
      </c>
      <c r="U343" s="15" t="s">
        <v>323</v>
      </c>
      <c r="V343" s="29" t="s">
        <v>151</v>
      </c>
      <c r="W343" s="15" t="s">
        <v>321</v>
      </c>
      <c r="X343" s="15" t="s">
        <v>322</v>
      </c>
      <c r="Y343" s="15" t="s">
        <v>323</v>
      </c>
      <c r="Z343" s="29" t="s">
        <v>147</v>
      </c>
      <c r="AA343" s="15" t="s">
        <v>321</v>
      </c>
      <c r="AB343" s="15" t="s">
        <v>322</v>
      </c>
      <c r="AC343" s="15" t="s">
        <v>323</v>
      </c>
      <c r="AD343" s="29" t="s">
        <v>148</v>
      </c>
      <c r="AE343" s="15" t="s">
        <v>321</v>
      </c>
      <c r="AF343" s="15" t="s">
        <v>322</v>
      </c>
      <c r="AG343" s="15" t="s">
        <v>323</v>
      </c>
      <c r="AH343" s="29" t="s">
        <v>149</v>
      </c>
      <c r="AI343" s="15" t="s">
        <v>321</v>
      </c>
      <c r="AJ343" s="15" t="s">
        <v>322</v>
      </c>
      <c r="AK343" s="15" t="s">
        <v>323</v>
      </c>
    </row>
    <row r="344" spans="1:38">
      <c r="A344" s="4" t="s">
        <v>175</v>
      </c>
      <c r="C344" s="39">
        <f>C$275</f>
        <v>0</v>
      </c>
      <c r="D344" s="39">
        <f>D$275</f>
        <v>0</v>
      </c>
      <c r="E344" s="39">
        <f>E$275</f>
        <v>0</v>
      </c>
      <c r="G344" s="39">
        <f>G$275</f>
        <v>0</v>
      </c>
      <c r="H344" s="39">
        <f>H$275</f>
        <v>0</v>
      </c>
      <c r="I344" s="39">
        <f>I$275</f>
        <v>0</v>
      </c>
      <c r="K344" s="39">
        <f>K$275</f>
        <v>0</v>
      </c>
      <c r="L344" s="39">
        <f>L$275</f>
        <v>0</v>
      </c>
      <c r="M344" s="39">
        <f>M$275</f>
        <v>0</v>
      </c>
      <c r="O344" s="39">
        <f>O$275</f>
        <v>0</v>
      </c>
      <c r="P344" s="39">
        <f>P$275</f>
        <v>0</v>
      </c>
      <c r="Q344" s="39">
        <f>Q$275</f>
        <v>0</v>
      </c>
      <c r="S344" s="39">
        <f>S$275</f>
        <v>0</v>
      </c>
      <c r="T344" s="39">
        <f>T$275</f>
        <v>0</v>
      </c>
      <c r="U344" s="39">
        <f>U$275</f>
        <v>0</v>
      </c>
      <c r="W344" s="39">
        <f>W$275</f>
        <v>0</v>
      </c>
      <c r="X344" s="39">
        <f>X$275</f>
        <v>0</v>
      </c>
      <c r="Y344" s="39">
        <f>Y$275</f>
        <v>0</v>
      </c>
      <c r="AA344" s="39">
        <f>AA$275</f>
        <v>0</v>
      </c>
      <c r="AB344" s="39">
        <f>AB$275</f>
        <v>0</v>
      </c>
      <c r="AC344" s="39">
        <f>AC$275</f>
        <v>0</v>
      </c>
      <c r="AE344" s="39">
        <f>AE$275</f>
        <v>0</v>
      </c>
      <c r="AF344" s="39">
        <f>AF$275</f>
        <v>0</v>
      </c>
      <c r="AG344" s="39">
        <f>AG$275</f>
        <v>0</v>
      </c>
      <c r="AI344" s="39">
        <f>AI$275</f>
        <v>0</v>
      </c>
      <c r="AJ344" s="39">
        <f>AJ$275</f>
        <v>0</v>
      </c>
      <c r="AK344" s="39">
        <f>AK$275</f>
        <v>0</v>
      </c>
      <c r="AL344" s="17"/>
    </row>
    <row r="345" spans="1:38">
      <c r="A345" s="4" t="s">
        <v>177</v>
      </c>
      <c r="C345" s="39">
        <f>C$278</f>
        <v>0</v>
      </c>
      <c r="D345" s="39">
        <f>D$278</f>
        <v>0</v>
      </c>
      <c r="E345" s="39">
        <f>E$278</f>
        <v>0</v>
      </c>
      <c r="G345" s="39">
        <f>G$278</f>
        <v>0</v>
      </c>
      <c r="H345" s="39">
        <f>H$278</f>
        <v>0</v>
      </c>
      <c r="I345" s="39">
        <f>I$278</f>
        <v>0</v>
      </c>
      <c r="K345" s="39">
        <f>K$278</f>
        <v>0</v>
      </c>
      <c r="L345" s="39">
        <f>L$278</f>
        <v>0</v>
      </c>
      <c r="M345" s="39">
        <f>M$278</f>
        <v>0</v>
      </c>
      <c r="O345" s="39">
        <f>O$278</f>
        <v>0</v>
      </c>
      <c r="P345" s="39">
        <f>P$278</f>
        <v>0</v>
      </c>
      <c r="Q345" s="39">
        <f>Q$278</f>
        <v>0</v>
      </c>
      <c r="S345" s="39">
        <f>S$278</f>
        <v>0</v>
      </c>
      <c r="T345" s="39">
        <f>T$278</f>
        <v>0</v>
      </c>
      <c r="U345" s="39">
        <f>U$278</f>
        <v>0</v>
      </c>
      <c r="W345" s="39">
        <f>W$278</f>
        <v>0</v>
      </c>
      <c r="X345" s="39">
        <f>X$278</f>
        <v>0</v>
      </c>
      <c r="Y345" s="39">
        <f>Y$278</f>
        <v>0</v>
      </c>
      <c r="AA345" s="39">
        <f>AA$278</f>
        <v>0</v>
      </c>
      <c r="AB345" s="39">
        <f>AB$278</f>
        <v>0</v>
      </c>
      <c r="AC345" s="39">
        <f>AC$278</f>
        <v>0</v>
      </c>
      <c r="AE345" s="39">
        <f>AE$278</f>
        <v>0</v>
      </c>
      <c r="AF345" s="39">
        <f>AF$278</f>
        <v>0</v>
      </c>
      <c r="AG345" s="39">
        <f>AG$278</f>
        <v>0</v>
      </c>
      <c r="AI345" s="39">
        <f>AI$278</f>
        <v>0</v>
      </c>
      <c r="AJ345" s="39">
        <f>AJ$278</f>
        <v>0</v>
      </c>
      <c r="AK345" s="39">
        <f>AK$278</f>
        <v>0</v>
      </c>
      <c r="AL345" s="17"/>
    </row>
    <row r="347" spans="1:38" ht="21" customHeight="1">
      <c r="A347" s="1" t="s">
        <v>642</v>
      </c>
    </row>
    <row r="348" spans="1:38">
      <c r="A348" s="2" t="s">
        <v>353</v>
      </c>
    </row>
    <row r="349" spans="1:38">
      <c r="A349" s="33" t="s">
        <v>643</v>
      </c>
    </row>
    <row r="350" spans="1:38">
      <c r="A350" s="2" t="s">
        <v>631</v>
      </c>
    </row>
    <row r="352" spans="1:38">
      <c r="B352" s="15" t="s">
        <v>321</v>
      </c>
      <c r="C352" s="15" t="s">
        <v>322</v>
      </c>
      <c r="D352" s="15" t="s">
        <v>323</v>
      </c>
    </row>
    <row r="353" spans="1:11">
      <c r="A353" s="4" t="s">
        <v>175</v>
      </c>
      <c r="B353" s="40">
        <f>B$178</f>
        <v>0</v>
      </c>
      <c r="C353" s="40">
        <f>C$178</f>
        <v>0</v>
      </c>
      <c r="D353" s="40">
        <f>D$178</f>
        <v>0</v>
      </c>
      <c r="E353" s="17"/>
    </row>
    <row r="354" spans="1:11">
      <c r="A354" s="4" t="s">
        <v>177</v>
      </c>
      <c r="B354" s="40">
        <f>B$179</f>
        <v>0</v>
      </c>
      <c r="C354" s="40">
        <f>C$179</f>
        <v>0</v>
      </c>
      <c r="D354" s="40">
        <f>D$179</f>
        <v>0</v>
      </c>
      <c r="E354" s="17"/>
    </row>
    <row r="356" spans="1:11" ht="21" customHeight="1">
      <c r="A356" s="1" t="s">
        <v>644</v>
      </c>
    </row>
    <row r="357" spans="1:11">
      <c r="A357" s="2" t="s">
        <v>353</v>
      </c>
    </row>
    <row r="358" spans="1:11">
      <c r="A358" s="33" t="s">
        <v>645</v>
      </c>
    </row>
    <row r="359" spans="1:11">
      <c r="A359" s="33" t="s">
        <v>646</v>
      </c>
    </row>
    <row r="360" spans="1:11">
      <c r="A360" s="2" t="s">
        <v>366</v>
      </c>
    </row>
    <row r="362" spans="1:11">
      <c r="B362" s="15" t="s">
        <v>142</v>
      </c>
      <c r="C362" s="15" t="s">
        <v>143</v>
      </c>
      <c r="D362" s="15" t="s">
        <v>144</v>
      </c>
      <c r="E362" s="15" t="s">
        <v>145</v>
      </c>
      <c r="F362" s="15" t="s">
        <v>146</v>
      </c>
      <c r="G362" s="15" t="s">
        <v>151</v>
      </c>
      <c r="H362" s="15" t="s">
        <v>147</v>
      </c>
      <c r="I362" s="15" t="s">
        <v>148</v>
      </c>
      <c r="J362" s="15" t="s">
        <v>149</v>
      </c>
    </row>
    <row r="363" spans="1:11">
      <c r="A363" s="4" t="s">
        <v>175</v>
      </c>
      <c r="B363" s="38">
        <f>SUMPRODUCT($C344:$E344,$B353:$D353)</f>
        <v>0</v>
      </c>
      <c r="C363" s="38">
        <f>SUMPRODUCT($G344:$I344,$B353:$D353)</f>
        <v>0</v>
      </c>
      <c r="D363" s="38">
        <f>SUMPRODUCT($K344:$M344,$B353:$D353)</f>
        <v>0</v>
      </c>
      <c r="E363" s="38">
        <f>SUMPRODUCT($O344:$Q344,$B353:$D353)</f>
        <v>0</v>
      </c>
      <c r="F363" s="38">
        <f>SUMPRODUCT($S344:$U344,$B353:$D353)</f>
        <v>0</v>
      </c>
      <c r="G363" s="38">
        <f>SUMPRODUCT($W344:$Y344,$B353:$D353)</f>
        <v>0</v>
      </c>
      <c r="H363" s="38">
        <f>SUMPRODUCT($AA344:$AC344,$B353:$D353)</f>
        <v>0</v>
      </c>
      <c r="I363" s="38">
        <f>SUMPRODUCT($AE344:$AG344,$B353:$D353)</f>
        <v>0</v>
      </c>
      <c r="J363" s="38">
        <f>SUMPRODUCT($AI344:$AK344,$B353:$D353)</f>
        <v>0</v>
      </c>
      <c r="K363" s="17"/>
    </row>
    <row r="364" spans="1:11">
      <c r="A364" s="4" t="s">
        <v>177</v>
      </c>
      <c r="B364" s="38">
        <f>SUMPRODUCT($C345:$E345,$B354:$D354)</f>
        <v>0</v>
      </c>
      <c r="C364" s="38">
        <f>SUMPRODUCT($G345:$I345,$B354:$D354)</f>
        <v>0</v>
      </c>
      <c r="D364" s="38">
        <f>SUMPRODUCT($K345:$M345,$B354:$D354)</f>
        <v>0</v>
      </c>
      <c r="E364" s="38">
        <f>SUMPRODUCT($O345:$Q345,$B354:$D354)</f>
        <v>0</v>
      </c>
      <c r="F364" s="38">
        <f>SUMPRODUCT($S345:$U345,$B354:$D354)</f>
        <v>0</v>
      </c>
      <c r="G364" s="38">
        <f>SUMPRODUCT($W345:$Y345,$B354:$D354)</f>
        <v>0</v>
      </c>
      <c r="H364" s="38">
        <f>SUMPRODUCT($AA345:$AC345,$B354:$D354)</f>
        <v>0</v>
      </c>
      <c r="I364" s="38">
        <f>SUMPRODUCT($AE345:$AG345,$B354:$D354)</f>
        <v>0</v>
      </c>
      <c r="J364" s="38">
        <f>SUMPRODUCT($AI345:$AK345,$B354:$D354)</f>
        <v>0</v>
      </c>
      <c r="K364" s="17"/>
    </row>
    <row r="366" spans="1:11" ht="21" customHeight="1">
      <c r="A366" s="1" t="s">
        <v>647</v>
      </c>
    </row>
    <row r="367" spans="1:11">
      <c r="A367" s="2" t="s">
        <v>353</v>
      </c>
    </row>
    <row r="368" spans="1:11">
      <c r="A368" s="33" t="s">
        <v>572</v>
      </c>
    </row>
    <row r="369" spans="1:38">
      <c r="A369" s="2" t="s">
        <v>631</v>
      </c>
    </row>
    <row r="371" spans="1:38">
      <c r="B371" s="15" t="s">
        <v>648</v>
      </c>
    </row>
    <row r="372" spans="1:38">
      <c r="A372" s="4" t="s">
        <v>211</v>
      </c>
      <c r="B372" s="21">
        <f>B$121</f>
        <v>0</v>
      </c>
      <c r="C372" s="17"/>
    </row>
    <row r="373" spans="1:38">
      <c r="A373" s="4" t="s">
        <v>221</v>
      </c>
      <c r="B373" s="21">
        <f>B$124</f>
        <v>0</v>
      </c>
      <c r="C373" s="17"/>
    </row>
    <row r="375" spans="1:38" ht="21" customHeight="1">
      <c r="A375" s="1" t="s">
        <v>649</v>
      </c>
    </row>
    <row r="376" spans="1:38">
      <c r="A376" s="2" t="s">
        <v>353</v>
      </c>
    </row>
    <row r="377" spans="1:38">
      <c r="A377" s="33" t="s">
        <v>630</v>
      </c>
    </row>
    <row r="378" spans="1:38">
      <c r="A378" s="2" t="s">
        <v>631</v>
      </c>
    </row>
    <row r="380" spans="1:38">
      <c r="B380" s="29" t="s">
        <v>142</v>
      </c>
      <c r="C380" s="15" t="s">
        <v>321</v>
      </c>
      <c r="D380" s="15" t="s">
        <v>322</v>
      </c>
      <c r="E380" s="15" t="s">
        <v>323</v>
      </c>
      <c r="F380" s="29" t="s">
        <v>143</v>
      </c>
      <c r="G380" s="15" t="s">
        <v>321</v>
      </c>
      <c r="H380" s="15" t="s">
        <v>322</v>
      </c>
      <c r="I380" s="15" t="s">
        <v>323</v>
      </c>
      <c r="J380" s="29" t="s">
        <v>144</v>
      </c>
      <c r="K380" s="15" t="s">
        <v>321</v>
      </c>
      <c r="L380" s="15" t="s">
        <v>322</v>
      </c>
      <c r="M380" s="15" t="s">
        <v>323</v>
      </c>
      <c r="N380" s="29" t="s">
        <v>145</v>
      </c>
      <c r="O380" s="15" t="s">
        <v>321</v>
      </c>
      <c r="P380" s="15" t="s">
        <v>322</v>
      </c>
      <c r="Q380" s="15" t="s">
        <v>323</v>
      </c>
      <c r="R380" s="29" t="s">
        <v>146</v>
      </c>
      <c r="S380" s="15" t="s">
        <v>321</v>
      </c>
      <c r="T380" s="15" t="s">
        <v>322</v>
      </c>
      <c r="U380" s="15" t="s">
        <v>323</v>
      </c>
      <c r="V380" s="29" t="s">
        <v>151</v>
      </c>
      <c r="W380" s="15" t="s">
        <v>321</v>
      </c>
      <c r="X380" s="15" t="s">
        <v>322</v>
      </c>
      <c r="Y380" s="15" t="s">
        <v>323</v>
      </c>
      <c r="Z380" s="29" t="s">
        <v>147</v>
      </c>
      <c r="AA380" s="15" t="s">
        <v>321</v>
      </c>
      <c r="AB380" s="15" t="s">
        <v>322</v>
      </c>
      <c r="AC380" s="15" t="s">
        <v>323</v>
      </c>
      <c r="AD380" s="29" t="s">
        <v>148</v>
      </c>
      <c r="AE380" s="15" t="s">
        <v>321</v>
      </c>
      <c r="AF380" s="15" t="s">
        <v>322</v>
      </c>
      <c r="AG380" s="15" t="s">
        <v>323</v>
      </c>
      <c r="AH380" s="29" t="s">
        <v>149</v>
      </c>
      <c r="AI380" s="15" t="s">
        <v>321</v>
      </c>
      <c r="AJ380" s="15" t="s">
        <v>322</v>
      </c>
      <c r="AK380" s="15" t="s">
        <v>323</v>
      </c>
    </row>
    <row r="381" spans="1:38">
      <c r="A381" s="4" t="s">
        <v>211</v>
      </c>
      <c r="C381" s="39">
        <f>C$276</f>
        <v>0</v>
      </c>
      <c r="D381" s="39">
        <f>D$276</f>
        <v>0</v>
      </c>
      <c r="E381" s="39">
        <f>E$276</f>
        <v>0</v>
      </c>
      <c r="G381" s="39">
        <f>G$276</f>
        <v>0</v>
      </c>
      <c r="H381" s="39">
        <f>H$276</f>
        <v>0</v>
      </c>
      <c r="I381" s="39">
        <f>I$276</f>
        <v>0</v>
      </c>
      <c r="K381" s="39">
        <f>K$276</f>
        <v>0</v>
      </c>
      <c r="L381" s="39">
        <f>L$276</f>
        <v>0</v>
      </c>
      <c r="M381" s="39">
        <f>M$276</f>
        <v>0</v>
      </c>
      <c r="O381" s="39">
        <f>O$276</f>
        <v>0</v>
      </c>
      <c r="P381" s="39">
        <f>P$276</f>
        <v>0</v>
      </c>
      <c r="Q381" s="39">
        <f>Q$276</f>
        <v>0</v>
      </c>
      <c r="S381" s="39">
        <f>S$276</f>
        <v>0</v>
      </c>
      <c r="T381" s="39">
        <f>T$276</f>
        <v>0</v>
      </c>
      <c r="U381" s="39">
        <f>U$276</f>
        <v>0</v>
      </c>
      <c r="W381" s="39">
        <f>W$276</f>
        <v>0</v>
      </c>
      <c r="X381" s="39">
        <f>X$276</f>
        <v>0</v>
      </c>
      <c r="Y381" s="39">
        <f>Y$276</f>
        <v>0</v>
      </c>
      <c r="AA381" s="39">
        <f>AA$276</f>
        <v>0</v>
      </c>
      <c r="AB381" s="39">
        <f>AB$276</f>
        <v>0</v>
      </c>
      <c r="AC381" s="39">
        <f>AC$276</f>
        <v>0</v>
      </c>
      <c r="AE381" s="39">
        <f>AE$276</f>
        <v>0</v>
      </c>
      <c r="AF381" s="39">
        <f>AF$276</f>
        <v>0</v>
      </c>
      <c r="AG381" s="39">
        <f>AG$276</f>
        <v>0</v>
      </c>
      <c r="AI381" s="39">
        <f>AI$276</f>
        <v>0</v>
      </c>
      <c r="AJ381" s="39">
        <f>AJ$276</f>
        <v>0</v>
      </c>
      <c r="AK381" s="39">
        <f>AK$276</f>
        <v>0</v>
      </c>
      <c r="AL381" s="17"/>
    </row>
    <row r="382" spans="1:38">
      <c r="A382" s="4" t="s">
        <v>221</v>
      </c>
      <c r="C382" s="39">
        <f>C$279</f>
        <v>0</v>
      </c>
      <c r="D382" s="39">
        <f>D$279</f>
        <v>0</v>
      </c>
      <c r="E382" s="39">
        <f>E$279</f>
        <v>0</v>
      </c>
      <c r="G382" s="39">
        <f>G$279</f>
        <v>0</v>
      </c>
      <c r="H382" s="39">
        <f>H$279</f>
        <v>0</v>
      </c>
      <c r="I382" s="39">
        <f>I$279</f>
        <v>0</v>
      </c>
      <c r="K382" s="39">
        <f>K$279</f>
        <v>0</v>
      </c>
      <c r="L382" s="39">
        <f>L$279</f>
        <v>0</v>
      </c>
      <c r="M382" s="39">
        <f>M$279</f>
        <v>0</v>
      </c>
      <c r="O382" s="39">
        <f>O$279</f>
        <v>0</v>
      </c>
      <c r="P382" s="39">
        <f>P$279</f>
        <v>0</v>
      </c>
      <c r="Q382" s="39">
        <f>Q$279</f>
        <v>0</v>
      </c>
      <c r="S382" s="39">
        <f>S$279</f>
        <v>0</v>
      </c>
      <c r="T382" s="39">
        <f>T$279</f>
        <v>0</v>
      </c>
      <c r="U382" s="39">
        <f>U$279</f>
        <v>0</v>
      </c>
      <c r="W382" s="39">
        <f>W$279</f>
        <v>0</v>
      </c>
      <c r="X382" s="39">
        <f>X$279</f>
        <v>0</v>
      </c>
      <c r="Y382" s="39">
        <f>Y$279</f>
        <v>0</v>
      </c>
      <c r="AA382" s="39">
        <f>AA$279</f>
        <v>0</v>
      </c>
      <c r="AB382" s="39">
        <f>AB$279</f>
        <v>0</v>
      </c>
      <c r="AC382" s="39">
        <f>AC$279</f>
        <v>0</v>
      </c>
      <c r="AE382" s="39">
        <f>AE$279</f>
        <v>0</v>
      </c>
      <c r="AF382" s="39">
        <f>AF$279</f>
        <v>0</v>
      </c>
      <c r="AG382" s="39">
        <f>AG$279</f>
        <v>0</v>
      </c>
      <c r="AI382" s="39">
        <f>AI$279</f>
        <v>0</v>
      </c>
      <c r="AJ382" s="39">
        <f>AJ$279</f>
        <v>0</v>
      </c>
      <c r="AK382" s="39">
        <f>AK$279</f>
        <v>0</v>
      </c>
      <c r="AL382" s="17"/>
    </row>
    <row r="384" spans="1:38" ht="21" customHeight="1">
      <c r="A384" s="1" t="s">
        <v>650</v>
      </c>
    </row>
    <row r="385" spans="1:11">
      <c r="A385" s="2" t="s">
        <v>353</v>
      </c>
    </row>
    <row r="386" spans="1:11">
      <c r="A386" s="33" t="s">
        <v>635</v>
      </c>
    </row>
    <row r="387" spans="1:11">
      <c r="A387" s="2" t="s">
        <v>631</v>
      </c>
    </row>
    <row r="389" spans="1:11">
      <c r="B389" s="15" t="s">
        <v>321</v>
      </c>
      <c r="C389" s="15" t="s">
        <v>322</v>
      </c>
      <c r="D389" s="15" t="s">
        <v>323</v>
      </c>
    </row>
    <row r="390" spans="1:11">
      <c r="A390" s="4" t="s">
        <v>211</v>
      </c>
      <c r="B390" s="40">
        <f>B$45</f>
        <v>0</v>
      </c>
      <c r="C390" s="40">
        <f>C$45</f>
        <v>0</v>
      </c>
      <c r="D390" s="40">
        <f>D$45</f>
        <v>0</v>
      </c>
      <c r="E390" s="17"/>
    </row>
    <row r="391" spans="1:11">
      <c r="A391" s="4" t="s">
        <v>221</v>
      </c>
      <c r="B391" s="40">
        <f>B$48</f>
        <v>0</v>
      </c>
      <c r="C391" s="40">
        <f>C$48</f>
        <v>0</v>
      </c>
      <c r="D391" s="40">
        <f>D$48</f>
        <v>0</v>
      </c>
      <c r="E391" s="17"/>
    </row>
    <row r="393" spans="1:11" ht="21" customHeight="1">
      <c r="A393" s="1" t="s">
        <v>651</v>
      </c>
    </row>
    <row r="394" spans="1:11">
      <c r="A394" s="2" t="s">
        <v>353</v>
      </c>
    </row>
    <row r="395" spans="1:11">
      <c r="A395" s="33" t="s">
        <v>652</v>
      </c>
    </row>
    <row r="396" spans="1:11">
      <c r="A396" s="33" t="s">
        <v>653</v>
      </c>
    </row>
    <row r="397" spans="1:11">
      <c r="A397" s="2" t="s">
        <v>366</v>
      </c>
    </row>
    <row r="399" spans="1:11">
      <c r="B399" s="15" t="s">
        <v>142</v>
      </c>
      <c r="C399" s="15" t="s">
        <v>143</v>
      </c>
      <c r="D399" s="15" t="s">
        <v>144</v>
      </c>
      <c r="E399" s="15" t="s">
        <v>145</v>
      </c>
      <c r="F399" s="15" t="s">
        <v>146</v>
      </c>
      <c r="G399" s="15" t="s">
        <v>151</v>
      </c>
      <c r="H399" s="15" t="s">
        <v>147</v>
      </c>
      <c r="I399" s="15" t="s">
        <v>148</v>
      </c>
      <c r="J399" s="15" t="s">
        <v>149</v>
      </c>
    </row>
    <row r="400" spans="1:11">
      <c r="A400" s="4" t="s">
        <v>211</v>
      </c>
      <c r="B400" s="38">
        <f>SUMPRODUCT($C381:$E381,$B390:$D390)</f>
        <v>0</v>
      </c>
      <c r="C400" s="38">
        <f>SUMPRODUCT($G381:$I381,$B390:$D390)</f>
        <v>0</v>
      </c>
      <c r="D400" s="38">
        <f>SUMPRODUCT($K381:$M381,$B390:$D390)</f>
        <v>0</v>
      </c>
      <c r="E400" s="38">
        <f>SUMPRODUCT($O381:$Q381,$B390:$D390)</f>
        <v>0</v>
      </c>
      <c r="F400" s="38">
        <f>SUMPRODUCT($S381:$U381,$B390:$D390)</f>
        <v>0</v>
      </c>
      <c r="G400" s="38">
        <f>SUMPRODUCT($W381:$Y381,$B390:$D390)</f>
        <v>0</v>
      </c>
      <c r="H400" s="38">
        <f>SUMPRODUCT($AA381:$AC381,$B390:$D390)</f>
        <v>0</v>
      </c>
      <c r="I400" s="38">
        <f>SUMPRODUCT($AE381:$AG381,$B390:$D390)</f>
        <v>0</v>
      </c>
      <c r="J400" s="38">
        <f>SUMPRODUCT($AI381:$AK381,$B390:$D390)</f>
        <v>0</v>
      </c>
      <c r="K400" s="17"/>
    </row>
    <row r="401" spans="1:11">
      <c r="A401" s="4" t="s">
        <v>221</v>
      </c>
      <c r="B401" s="38">
        <f>SUMPRODUCT($C382:$E382,$B391:$D391)</f>
        <v>0</v>
      </c>
      <c r="C401" s="38">
        <f>SUMPRODUCT($G382:$I382,$B391:$D391)</f>
        <v>0</v>
      </c>
      <c r="D401" s="38">
        <f>SUMPRODUCT($K382:$M382,$B391:$D391)</f>
        <v>0</v>
      </c>
      <c r="E401" s="38">
        <f>SUMPRODUCT($O382:$Q382,$B391:$D391)</f>
        <v>0</v>
      </c>
      <c r="F401" s="38">
        <f>SUMPRODUCT($S382:$U382,$B391:$D391)</f>
        <v>0</v>
      </c>
      <c r="G401" s="38">
        <f>SUMPRODUCT($W382:$Y382,$B391:$D391)</f>
        <v>0</v>
      </c>
      <c r="H401" s="38">
        <f>SUMPRODUCT($AA382:$AC382,$B391:$D391)</f>
        <v>0</v>
      </c>
      <c r="I401" s="38">
        <f>SUMPRODUCT($AE382:$AG382,$B391:$D391)</f>
        <v>0</v>
      </c>
      <c r="J401" s="38">
        <f>SUMPRODUCT($AI382:$AK382,$B391:$D391)</f>
        <v>0</v>
      </c>
      <c r="K401" s="17"/>
    </row>
    <row r="403" spans="1:11" ht="21" customHeight="1">
      <c r="A403" s="1" t="s">
        <v>654</v>
      </c>
    </row>
    <row r="404" spans="1:11">
      <c r="A404" s="2" t="s">
        <v>353</v>
      </c>
    </row>
    <row r="405" spans="1:11">
      <c r="A405" s="33" t="s">
        <v>572</v>
      </c>
    </row>
    <row r="406" spans="1:11">
      <c r="A406" s="2" t="s">
        <v>631</v>
      </c>
    </row>
    <row r="408" spans="1:11">
      <c r="B408" s="15" t="s">
        <v>655</v>
      </c>
    </row>
    <row r="409" spans="1:11">
      <c r="A409" s="4" t="s">
        <v>180</v>
      </c>
      <c r="B409" s="21">
        <f>B$128</f>
        <v>0</v>
      </c>
      <c r="C409" s="17"/>
    </row>
    <row r="410" spans="1:11">
      <c r="A410" s="4" t="s">
        <v>181</v>
      </c>
      <c r="B410" s="21">
        <f>B$129</f>
        <v>0</v>
      </c>
      <c r="C410" s="17"/>
    </row>
    <row r="412" spans="1:11" ht="21" customHeight="1">
      <c r="A412" s="1" t="s">
        <v>656</v>
      </c>
    </row>
    <row r="413" spans="1:11">
      <c r="A413" s="2" t="s">
        <v>353</v>
      </c>
    </row>
    <row r="414" spans="1:11">
      <c r="A414" s="33" t="s">
        <v>630</v>
      </c>
    </row>
    <row r="415" spans="1:11">
      <c r="A415" s="2" t="s">
        <v>631</v>
      </c>
    </row>
    <row r="417" spans="1:38">
      <c r="B417" s="29" t="s">
        <v>142</v>
      </c>
      <c r="C417" s="15" t="s">
        <v>321</v>
      </c>
      <c r="D417" s="15" t="s">
        <v>322</v>
      </c>
      <c r="E417" s="15" t="s">
        <v>323</v>
      </c>
      <c r="F417" s="29" t="s">
        <v>143</v>
      </c>
      <c r="G417" s="15" t="s">
        <v>321</v>
      </c>
      <c r="H417" s="15" t="s">
        <v>322</v>
      </c>
      <c r="I417" s="15" t="s">
        <v>323</v>
      </c>
      <c r="J417" s="29" t="s">
        <v>144</v>
      </c>
      <c r="K417" s="15" t="s">
        <v>321</v>
      </c>
      <c r="L417" s="15" t="s">
        <v>322</v>
      </c>
      <c r="M417" s="15" t="s">
        <v>323</v>
      </c>
      <c r="N417" s="29" t="s">
        <v>145</v>
      </c>
      <c r="O417" s="15" t="s">
        <v>321</v>
      </c>
      <c r="P417" s="15" t="s">
        <v>322</v>
      </c>
      <c r="Q417" s="15" t="s">
        <v>323</v>
      </c>
      <c r="R417" s="29" t="s">
        <v>146</v>
      </c>
      <c r="S417" s="15" t="s">
        <v>321</v>
      </c>
      <c r="T417" s="15" t="s">
        <v>322</v>
      </c>
      <c r="U417" s="15" t="s">
        <v>323</v>
      </c>
      <c r="V417" s="29" t="s">
        <v>151</v>
      </c>
      <c r="W417" s="15" t="s">
        <v>321</v>
      </c>
      <c r="X417" s="15" t="s">
        <v>322</v>
      </c>
      <c r="Y417" s="15" t="s">
        <v>323</v>
      </c>
      <c r="Z417" s="29" t="s">
        <v>147</v>
      </c>
      <c r="AA417" s="15" t="s">
        <v>321</v>
      </c>
      <c r="AB417" s="15" t="s">
        <v>322</v>
      </c>
      <c r="AC417" s="15" t="s">
        <v>323</v>
      </c>
      <c r="AD417" s="29" t="s">
        <v>148</v>
      </c>
      <c r="AE417" s="15" t="s">
        <v>321</v>
      </c>
      <c r="AF417" s="15" t="s">
        <v>322</v>
      </c>
      <c r="AG417" s="15" t="s">
        <v>323</v>
      </c>
      <c r="AH417" s="29" t="s">
        <v>149</v>
      </c>
      <c r="AI417" s="15" t="s">
        <v>321</v>
      </c>
      <c r="AJ417" s="15" t="s">
        <v>322</v>
      </c>
      <c r="AK417" s="15" t="s">
        <v>323</v>
      </c>
    </row>
    <row r="418" spans="1:38">
      <c r="A418" s="4" t="s">
        <v>180</v>
      </c>
      <c r="C418" s="39">
        <f>C$283</f>
        <v>0</v>
      </c>
      <c r="D418" s="39">
        <f>D$283</f>
        <v>0</v>
      </c>
      <c r="E418" s="39">
        <f>E$283</f>
        <v>0</v>
      </c>
      <c r="G418" s="39">
        <f>G$283</f>
        <v>0</v>
      </c>
      <c r="H418" s="39">
        <f>H$283</f>
        <v>0</v>
      </c>
      <c r="I418" s="39">
        <f>I$283</f>
        <v>0</v>
      </c>
      <c r="K418" s="39">
        <f>K$283</f>
        <v>0</v>
      </c>
      <c r="L418" s="39">
        <f>L$283</f>
        <v>0</v>
      </c>
      <c r="M418" s="39">
        <f>M$283</f>
        <v>0</v>
      </c>
      <c r="O418" s="39">
        <f>O$283</f>
        <v>0</v>
      </c>
      <c r="P418" s="39">
        <f>P$283</f>
        <v>0</v>
      </c>
      <c r="Q418" s="39">
        <f>Q$283</f>
        <v>0</v>
      </c>
      <c r="S418" s="39">
        <f>S$283</f>
        <v>0</v>
      </c>
      <c r="T418" s="39">
        <f>T$283</f>
        <v>0</v>
      </c>
      <c r="U418" s="39">
        <f>U$283</f>
        <v>0</v>
      </c>
      <c r="W418" s="39">
        <f>W$283</f>
        <v>0</v>
      </c>
      <c r="X418" s="39">
        <f>X$283</f>
        <v>0</v>
      </c>
      <c r="Y418" s="39">
        <f>Y$283</f>
        <v>0</v>
      </c>
      <c r="AA418" s="39">
        <f>AA$283</f>
        <v>0</v>
      </c>
      <c r="AB418" s="39">
        <f>AB$283</f>
        <v>0</v>
      </c>
      <c r="AC418" s="39">
        <f>AC$283</f>
        <v>0</v>
      </c>
      <c r="AE418" s="39">
        <f>AE$283</f>
        <v>0</v>
      </c>
      <c r="AF418" s="39">
        <f>AF$283</f>
        <v>0</v>
      </c>
      <c r="AG418" s="39">
        <f>AG$283</f>
        <v>0</v>
      </c>
      <c r="AI418" s="39">
        <f>AI$283</f>
        <v>0</v>
      </c>
      <c r="AJ418" s="39">
        <f>AJ$283</f>
        <v>0</v>
      </c>
      <c r="AK418" s="39">
        <f>AK$283</f>
        <v>0</v>
      </c>
      <c r="AL418" s="17"/>
    </row>
    <row r="419" spans="1:38">
      <c r="A419" s="4" t="s">
        <v>181</v>
      </c>
      <c r="C419" s="39">
        <f>C$284</f>
        <v>0</v>
      </c>
      <c r="D419" s="39">
        <f>D$284</f>
        <v>0</v>
      </c>
      <c r="E419" s="39">
        <f>E$284</f>
        <v>0</v>
      </c>
      <c r="G419" s="39">
        <f>G$284</f>
        <v>0</v>
      </c>
      <c r="H419" s="39">
        <f>H$284</f>
        <v>0</v>
      </c>
      <c r="I419" s="39">
        <f>I$284</f>
        <v>0</v>
      </c>
      <c r="K419" s="39">
        <f>K$284</f>
        <v>0</v>
      </c>
      <c r="L419" s="39">
        <f>L$284</f>
        <v>0</v>
      </c>
      <c r="M419" s="39">
        <f>M$284</f>
        <v>0</v>
      </c>
      <c r="O419" s="39">
        <f>O$284</f>
        <v>0</v>
      </c>
      <c r="P419" s="39">
        <f>P$284</f>
        <v>0</v>
      </c>
      <c r="Q419" s="39">
        <f>Q$284</f>
        <v>0</v>
      </c>
      <c r="S419" s="39">
        <f>S$284</f>
        <v>0</v>
      </c>
      <c r="T419" s="39">
        <f>T$284</f>
        <v>0</v>
      </c>
      <c r="U419" s="39">
        <f>U$284</f>
        <v>0</v>
      </c>
      <c r="W419" s="39">
        <f>W$284</f>
        <v>0</v>
      </c>
      <c r="X419" s="39">
        <f>X$284</f>
        <v>0</v>
      </c>
      <c r="Y419" s="39">
        <f>Y$284</f>
        <v>0</v>
      </c>
      <c r="AA419" s="39">
        <f>AA$284</f>
        <v>0</v>
      </c>
      <c r="AB419" s="39">
        <f>AB$284</f>
        <v>0</v>
      </c>
      <c r="AC419" s="39">
        <f>AC$284</f>
        <v>0</v>
      </c>
      <c r="AE419" s="39">
        <f>AE$284</f>
        <v>0</v>
      </c>
      <c r="AF419" s="39">
        <f>AF$284</f>
        <v>0</v>
      </c>
      <c r="AG419" s="39">
        <f>AG$284</f>
        <v>0</v>
      </c>
      <c r="AI419" s="39">
        <f>AI$284</f>
        <v>0</v>
      </c>
      <c r="AJ419" s="39">
        <f>AJ$284</f>
        <v>0</v>
      </c>
      <c r="AK419" s="39">
        <f>AK$284</f>
        <v>0</v>
      </c>
      <c r="AL419" s="17"/>
    </row>
    <row r="421" spans="1:38" ht="21" customHeight="1">
      <c r="A421" s="1" t="s">
        <v>657</v>
      </c>
    </row>
    <row r="422" spans="1:38">
      <c r="A422" s="2" t="s">
        <v>353</v>
      </c>
    </row>
    <row r="423" spans="1:38">
      <c r="A423" s="33" t="s">
        <v>658</v>
      </c>
    </row>
    <row r="424" spans="1:38">
      <c r="A424" s="2" t="s">
        <v>631</v>
      </c>
    </row>
    <row r="426" spans="1:38">
      <c r="B426" s="15" t="s">
        <v>321</v>
      </c>
      <c r="C426" s="15" t="s">
        <v>322</v>
      </c>
      <c r="D426" s="15" t="s">
        <v>323</v>
      </c>
    </row>
    <row r="427" spans="1:38">
      <c r="A427" s="4" t="s">
        <v>180</v>
      </c>
      <c r="B427" s="40">
        <f>B$201</f>
        <v>0</v>
      </c>
      <c r="C427" s="40">
        <f>C$201</f>
        <v>0</v>
      </c>
      <c r="D427" s="40">
        <f>D$201</f>
        <v>0</v>
      </c>
      <c r="E427" s="17"/>
    </row>
    <row r="428" spans="1:38">
      <c r="A428" s="4" t="s">
        <v>181</v>
      </c>
      <c r="B428" s="40">
        <f>B$202</f>
        <v>0</v>
      </c>
      <c r="C428" s="40">
        <f>C$202</f>
        <v>0</v>
      </c>
      <c r="D428" s="40">
        <f>D$202</f>
        <v>0</v>
      </c>
      <c r="E428" s="17"/>
    </row>
    <row r="430" spans="1:38" ht="21" customHeight="1">
      <c r="A430" s="1" t="s">
        <v>659</v>
      </c>
    </row>
    <row r="431" spans="1:38">
      <c r="A431" s="2" t="s">
        <v>353</v>
      </c>
    </row>
    <row r="432" spans="1:38">
      <c r="A432" s="33" t="s">
        <v>660</v>
      </c>
    </row>
    <row r="433" spans="1:11">
      <c r="A433" s="33" t="s">
        <v>661</v>
      </c>
    </row>
    <row r="434" spans="1:11">
      <c r="A434" s="2" t="s">
        <v>366</v>
      </c>
    </row>
    <row r="436" spans="1:11">
      <c r="B436" s="15" t="s">
        <v>142</v>
      </c>
      <c r="C436" s="15" t="s">
        <v>143</v>
      </c>
      <c r="D436" s="15" t="s">
        <v>144</v>
      </c>
      <c r="E436" s="15" t="s">
        <v>145</v>
      </c>
      <c r="F436" s="15" t="s">
        <v>146</v>
      </c>
      <c r="G436" s="15" t="s">
        <v>151</v>
      </c>
      <c r="H436" s="15" t="s">
        <v>147</v>
      </c>
      <c r="I436" s="15" t="s">
        <v>148</v>
      </c>
      <c r="J436" s="15" t="s">
        <v>149</v>
      </c>
    </row>
    <row r="437" spans="1:11">
      <c r="A437" s="4" t="s">
        <v>180</v>
      </c>
      <c r="B437" s="38">
        <f>SUMPRODUCT($C418:$E418,$B427:$D427)</f>
        <v>0</v>
      </c>
      <c r="C437" s="38">
        <f>SUMPRODUCT($G418:$I418,$B427:$D427)</f>
        <v>0</v>
      </c>
      <c r="D437" s="38">
        <f>SUMPRODUCT($K418:$M418,$B427:$D427)</f>
        <v>0</v>
      </c>
      <c r="E437" s="38">
        <f>SUMPRODUCT($O418:$Q418,$B427:$D427)</f>
        <v>0</v>
      </c>
      <c r="F437" s="38">
        <f>SUMPRODUCT($S418:$U418,$B427:$D427)</f>
        <v>0</v>
      </c>
      <c r="G437" s="38">
        <f>SUMPRODUCT($W418:$Y418,$B427:$D427)</f>
        <v>0</v>
      </c>
      <c r="H437" s="38">
        <f>SUMPRODUCT($AA418:$AC418,$B427:$D427)</f>
        <v>0</v>
      </c>
      <c r="I437" s="38">
        <f>SUMPRODUCT($AE418:$AG418,$B427:$D427)</f>
        <v>0</v>
      </c>
      <c r="J437" s="38">
        <f>SUMPRODUCT($AI418:$AK418,$B427:$D427)</f>
        <v>0</v>
      </c>
      <c r="K437" s="17"/>
    </row>
    <row r="438" spans="1:11">
      <c r="A438" s="4" t="s">
        <v>181</v>
      </c>
      <c r="B438" s="38">
        <f>SUMPRODUCT($C419:$E419,$B428:$D428)</f>
        <v>0</v>
      </c>
      <c r="C438" s="38">
        <f>SUMPRODUCT($G419:$I419,$B428:$D428)</f>
        <v>0</v>
      </c>
      <c r="D438" s="38">
        <f>SUMPRODUCT($K419:$M419,$B428:$D428)</f>
        <v>0</v>
      </c>
      <c r="E438" s="38">
        <f>SUMPRODUCT($O419:$Q419,$B428:$D428)</f>
        <v>0</v>
      </c>
      <c r="F438" s="38">
        <f>SUMPRODUCT($S419:$U419,$B428:$D428)</f>
        <v>0</v>
      </c>
      <c r="G438" s="38">
        <f>SUMPRODUCT($W419:$Y419,$B428:$D428)</f>
        <v>0</v>
      </c>
      <c r="H438" s="38">
        <f>SUMPRODUCT($AA419:$AC419,$B428:$D428)</f>
        <v>0</v>
      </c>
      <c r="I438" s="38">
        <f>SUMPRODUCT($AE419:$AG419,$B428:$D428)</f>
        <v>0</v>
      </c>
      <c r="J438" s="38">
        <f>SUMPRODUCT($AI419:$AK419,$B428:$D428)</f>
        <v>0</v>
      </c>
      <c r="K438" s="17"/>
    </row>
    <row r="440" spans="1:11" ht="21" customHeight="1">
      <c r="A440" s="1" t="s">
        <v>662</v>
      </c>
    </row>
    <row r="441" spans="1:11">
      <c r="A441" s="2" t="s">
        <v>353</v>
      </c>
    </row>
    <row r="442" spans="1:11">
      <c r="A442" s="33" t="s">
        <v>663</v>
      </c>
    </row>
    <row r="443" spans="1:11">
      <c r="A443" s="33" t="s">
        <v>664</v>
      </c>
    </row>
    <row r="444" spans="1:11">
      <c r="A444" s="33" t="s">
        <v>665</v>
      </c>
    </row>
    <row r="445" spans="1:11">
      <c r="A445" s="33" t="s">
        <v>666</v>
      </c>
    </row>
    <row r="446" spans="1:11">
      <c r="A446" s="33" t="s">
        <v>667</v>
      </c>
    </row>
    <row r="447" spans="1:11">
      <c r="A447" s="33" t="s">
        <v>668</v>
      </c>
    </row>
    <row r="448" spans="1:11">
      <c r="A448" s="2" t="s">
        <v>669</v>
      </c>
    </row>
    <row r="450" spans="1:11">
      <c r="B450" s="15" t="s">
        <v>142</v>
      </c>
      <c r="C450" s="15" t="s">
        <v>143</v>
      </c>
      <c r="D450" s="15" t="s">
        <v>144</v>
      </c>
      <c r="E450" s="15" t="s">
        <v>145</v>
      </c>
      <c r="F450" s="15" t="s">
        <v>146</v>
      </c>
      <c r="G450" s="15" t="s">
        <v>151</v>
      </c>
      <c r="H450" s="15" t="s">
        <v>147</v>
      </c>
      <c r="I450" s="15" t="s">
        <v>148</v>
      </c>
      <c r="J450" s="15" t="s">
        <v>149</v>
      </c>
    </row>
    <row r="451" spans="1:11">
      <c r="A451" s="4" t="s">
        <v>670</v>
      </c>
      <c r="B451" s="38">
        <f>($B307*B326+$B335*B363+$B372*B400)/($B307+$B335+$B372)</f>
        <v>0</v>
      </c>
      <c r="C451" s="38">
        <f>($B307*C326+$B335*C363+$B372*C400)/($B307+$B335+$B372)</f>
        <v>0</v>
      </c>
      <c r="D451" s="38">
        <f>($B307*D326+$B335*D363+$B372*D400)/($B307+$B335+$B372)</f>
        <v>0</v>
      </c>
      <c r="E451" s="38">
        <f>($B307*E326+$B335*E363+$B372*E400)/($B307+$B335+$B372)</f>
        <v>0</v>
      </c>
      <c r="F451" s="38">
        <f>($B307*F326+$B335*F363+$B372*F400)/($B307+$B335+$B372)</f>
        <v>0</v>
      </c>
      <c r="G451" s="38">
        <f>($B307*G326+$B335*G363+$B372*G400)/($B307+$B335+$B372)</f>
        <v>0</v>
      </c>
      <c r="H451" s="38">
        <f>($B307*H326+$B335*H363+$B372*H400)/($B307+$B335+$B372)</f>
        <v>0</v>
      </c>
      <c r="I451" s="38">
        <f>($B307*I326+$B335*I363+$B372*I400)/($B307+$B335+$B372)</f>
        <v>0</v>
      </c>
      <c r="J451" s="38">
        <f>($B307*J326+$B335*J363+$B372*J400)/($B307+$B335+$B372)</f>
        <v>0</v>
      </c>
      <c r="K451" s="17"/>
    </row>
    <row r="452" spans="1:11">
      <c r="A452" s="4" t="s">
        <v>671</v>
      </c>
      <c r="B452" s="38">
        <f>($B308*B327+$B336*B364+$B373*B401)/($B308+$B336+$B373)</f>
        <v>0</v>
      </c>
      <c r="C452" s="38">
        <f>($B308*C327+$B336*C364+$B373*C401)/($B308+$B336+$B373)</f>
        <v>0</v>
      </c>
      <c r="D452" s="38">
        <f>($B308*D327+$B336*D364+$B373*D401)/($B308+$B336+$B373)</f>
        <v>0</v>
      </c>
      <c r="E452" s="38">
        <f>($B308*E327+$B336*E364+$B373*E401)/($B308+$B336+$B373)</f>
        <v>0</v>
      </c>
      <c r="F452" s="38">
        <f>($B308*F327+$B336*F364+$B373*F401)/($B308+$B336+$B373)</f>
        <v>0</v>
      </c>
      <c r="G452" s="38">
        <f>($B308*G327+$B336*G364+$B373*G401)/($B308+$B336+$B373)</f>
        <v>0</v>
      </c>
      <c r="H452" s="38">
        <f>($B308*H327+$B336*H364+$B373*H401)/($B308+$B336+$B373)</f>
        <v>0</v>
      </c>
      <c r="I452" s="38">
        <f>($B308*I327+$B336*I364+$B373*I401)/($B308+$B336+$B373)</f>
        <v>0</v>
      </c>
      <c r="J452" s="38">
        <f>($B308*J327+$B336*J364+$B373*J401)/($B308+$B336+$B373)</f>
        <v>0</v>
      </c>
      <c r="K452" s="17"/>
    </row>
    <row r="454" spans="1:11" ht="21" customHeight="1">
      <c r="A454" s="1" t="s">
        <v>672</v>
      </c>
    </row>
    <row r="455" spans="1:11">
      <c r="A455" s="2" t="s">
        <v>353</v>
      </c>
    </row>
    <row r="456" spans="1:11">
      <c r="A456" s="33" t="s">
        <v>663</v>
      </c>
    </row>
    <row r="457" spans="1:11">
      <c r="A457" s="33" t="s">
        <v>638</v>
      </c>
    </row>
    <row r="458" spans="1:11">
      <c r="A458" s="33" t="s">
        <v>665</v>
      </c>
    </row>
    <row r="459" spans="1:11">
      <c r="A459" s="33" t="s">
        <v>673</v>
      </c>
    </row>
    <row r="460" spans="1:11">
      <c r="A460" s="33" t="s">
        <v>667</v>
      </c>
    </row>
    <row r="461" spans="1:11">
      <c r="A461" s="33" t="s">
        <v>674</v>
      </c>
    </row>
    <row r="462" spans="1:11">
      <c r="A462" s="2" t="s">
        <v>669</v>
      </c>
    </row>
    <row r="464" spans="1:11">
      <c r="B464" s="15" t="s">
        <v>321</v>
      </c>
      <c r="C464" s="15" t="s">
        <v>322</v>
      </c>
      <c r="D464" s="15" t="s">
        <v>323</v>
      </c>
    </row>
    <row r="465" spans="1:11">
      <c r="A465" s="4" t="s">
        <v>180</v>
      </c>
      <c r="B465" s="40">
        <f>($B307*B316+$B335*B353+$B372*B390)/($B307+$B335+$B372)</f>
        <v>0</v>
      </c>
      <c r="C465" s="40">
        <f>($B307*C316+$B335*C353+$B372*C390)/($B307+$B335+$B372)</f>
        <v>0</v>
      </c>
      <c r="D465" s="40">
        <f>($B307*D316+$B335*D353+$B372*D390)/($B307+$B335+$B372)</f>
        <v>0</v>
      </c>
      <c r="E465" s="17"/>
    </row>
    <row r="466" spans="1:11">
      <c r="A466" s="4" t="s">
        <v>181</v>
      </c>
      <c r="B466" s="40">
        <f>($B308*B317+$B336*B354+$B373*B391)/($B308+$B336+$B373)</f>
        <v>0</v>
      </c>
      <c r="C466" s="40">
        <f>($B308*C317+$B336*C354+$B373*C391)/($B308+$B336+$B373)</f>
        <v>0</v>
      </c>
      <c r="D466" s="40">
        <f>($B308*D317+$B336*D354+$B373*D391)/($B308+$B336+$B373)</f>
        <v>0</v>
      </c>
      <c r="E466" s="17"/>
    </row>
    <row r="468" spans="1:11" ht="21" customHeight="1">
      <c r="A468" s="1" t="s">
        <v>675</v>
      </c>
    </row>
    <row r="469" spans="1:11">
      <c r="A469" s="2" t="s">
        <v>353</v>
      </c>
    </row>
    <row r="470" spans="1:11">
      <c r="A470" s="33" t="s">
        <v>660</v>
      </c>
    </row>
    <row r="471" spans="1:11">
      <c r="A471" s="33" t="s">
        <v>676</v>
      </c>
    </row>
    <row r="472" spans="1:11">
      <c r="A472" s="2" t="s">
        <v>366</v>
      </c>
    </row>
    <row r="474" spans="1:11">
      <c r="B474" s="15" t="s">
        <v>142</v>
      </c>
      <c r="C474" s="15" t="s">
        <v>143</v>
      </c>
      <c r="D474" s="15" t="s">
        <v>144</v>
      </c>
      <c r="E474" s="15" t="s">
        <v>145</v>
      </c>
      <c r="F474" s="15" t="s">
        <v>146</v>
      </c>
      <c r="G474" s="15" t="s">
        <v>151</v>
      </c>
      <c r="H474" s="15" t="s">
        <v>147</v>
      </c>
      <c r="I474" s="15" t="s">
        <v>148</v>
      </c>
      <c r="J474" s="15" t="s">
        <v>149</v>
      </c>
    </row>
    <row r="475" spans="1:11">
      <c r="A475" s="4" t="s">
        <v>180</v>
      </c>
      <c r="B475" s="38">
        <f>SUMPRODUCT($C418:$E418,$B465:$D465)</f>
        <v>0</v>
      </c>
      <c r="C475" s="38">
        <f>SUMPRODUCT($G418:$I418,$B465:$D465)</f>
        <v>0</v>
      </c>
      <c r="D475" s="38">
        <f>SUMPRODUCT($K418:$M418,$B465:$D465)</f>
        <v>0</v>
      </c>
      <c r="E475" s="38">
        <f>SUMPRODUCT($O418:$Q418,$B465:$D465)</f>
        <v>0</v>
      </c>
      <c r="F475" s="38">
        <f>SUMPRODUCT($S418:$U418,$B465:$D465)</f>
        <v>0</v>
      </c>
      <c r="G475" s="38">
        <f>SUMPRODUCT($W418:$Y418,$B465:$D465)</f>
        <v>0</v>
      </c>
      <c r="H475" s="38">
        <f>SUMPRODUCT($AA418:$AC418,$B465:$D465)</f>
        <v>0</v>
      </c>
      <c r="I475" s="38">
        <f>SUMPRODUCT($AE418:$AG418,$B465:$D465)</f>
        <v>0</v>
      </c>
      <c r="J475" s="38">
        <f>SUMPRODUCT($AI418:$AK418,$B465:$D465)</f>
        <v>0</v>
      </c>
      <c r="K475" s="17"/>
    </row>
    <row r="476" spans="1:11">
      <c r="A476" s="4" t="s">
        <v>181</v>
      </c>
      <c r="B476" s="38">
        <f>SUMPRODUCT($C419:$E419,$B466:$D466)</f>
        <v>0</v>
      </c>
      <c r="C476" s="38">
        <f>SUMPRODUCT($G419:$I419,$B466:$D466)</f>
        <v>0</v>
      </c>
      <c r="D476" s="38">
        <f>SUMPRODUCT($K419:$M419,$B466:$D466)</f>
        <v>0</v>
      </c>
      <c r="E476" s="38">
        <f>SUMPRODUCT($O419:$Q419,$B466:$D466)</f>
        <v>0</v>
      </c>
      <c r="F476" s="38">
        <f>SUMPRODUCT($S419:$U419,$B466:$D466)</f>
        <v>0</v>
      </c>
      <c r="G476" s="38">
        <f>SUMPRODUCT($W419:$Y419,$B466:$D466)</f>
        <v>0</v>
      </c>
      <c r="H476" s="38">
        <f>SUMPRODUCT($AA419:$AC419,$B466:$D466)</f>
        <v>0</v>
      </c>
      <c r="I476" s="38">
        <f>SUMPRODUCT($AE419:$AG419,$B466:$D466)</f>
        <v>0</v>
      </c>
      <c r="J476" s="38">
        <f>SUMPRODUCT($AI419:$AK419,$B466:$D466)</f>
        <v>0</v>
      </c>
      <c r="K476" s="17"/>
    </row>
    <row r="478" spans="1:11" ht="21" customHeight="1">
      <c r="A478" s="1" t="s">
        <v>677</v>
      </c>
    </row>
    <row r="479" spans="1:11">
      <c r="A479" s="2" t="s">
        <v>353</v>
      </c>
    </row>
    <row r="480" spans="1:11">
      <c r="A480" s="33" t="s">
        <v>678</v>
      </c>
    </row>
    <row r="481" spans="1:11">
      <c r="A481" s="33" t="s">
        <v>679</v>
      </c>
    </row>
    <row r="482" spans="1:11">
      <c r="A482" s="2" t="s">
        <v>433</v>
      </c>
    </row>
    <row r="484" spans="1:11">
      <c r="B484" s="15" t="s">
        <v>142</v>
      </c>
      <c r="C484" s="15" t="s">
        <v>143</v>
      </c>
      <c r="D484" s="15" t="s">
        <v>144</v>
      </c>
      <c r="E484" s="15" t="s">
        <v>145</v>
      </c>
      <c r="F484" s="15" t="s">
        <v>146</v>
      </c>
      <c r="G484" s="15" t="s">
        <v>151</v>
      </c>
      <c r="H484" s="15" t="s">
        <v>147</v>
      </c>
      <c r="I484" s="15" t="s">
        <v>148</v>
      </c>
      <c r="J484" s="15" t="s">
        <v>149</v>
      </c>
    </row>
    <row r="485" spans="1:11">
      <c r="A485" s="4" t="s">
        <v>670</v>
      </c>
      <c r="B485" s="38">
        <f>B451/B475</f>
        <v>0</v>
      </c>
      <c r="C485" s="38">
        <f>C451/C475</f>
        <v>0</v>
      </c>
      <c r="D485" s="38">
        <f>D451/D475</f>
        <v>0</v>
      </c>
      <c r="E485" s="38">
        <f>E451/E475</f>
        <v>0</v>
      </c>
      <c r="F485" s="38">
        <f>F451/F475</f>
        <v>0</v>
      </c>
      <c r="G485" s="38">
        <f>G451/G475</f>
        <v>0</v>
      </c>
      <c r="H485" s="38">
        <f>H451/H475</f>
        <v>0</v>
      </c>
      <c r="I485" s="38">
        <f>I451/I475</f>
        <v>0</v>
      </c>
      <c r="J485" s="38">
        <f>J451/J475</f>
        <v>0</v>
      </c>
      <c r="K485" s="17"/>
    </row>
    <row r="486" spans="1:11">
      <c r="A486" s="4" t="s">
        <v>671</v>
      </c>
      <c r="B486" s="38">
        <f>B452/B476</f>
        <v>0</v>
      </c>
      <c r="C486" s="38">
        <f>C452/C476</f>
        <v>0</v>
      </c>
      <c r="D486" s="38">
        <f>D452/D476</f>
        <v>0</v>
      </c>
      <c r="E486" s="38">
        <f>E452/E476</f>
        <v>0</v>
      </c>
      <c r="F486" s="38">
        <f>F452/F476</f>
        <v>0</v>
      </c>
      <c r="G486" s="38">
        <f>G452/G476</f>
        <v>0</v>
      </c>
      <c r="H486" s="38">
        <f>H452/H476</f>
        <v>0</v>
      </c>
      <c r="I486" s="38">
        <f>I452/I476</f>
        <v>0</v>
      </c>
      <c r="J486" s="38">
        <f>J452/J476</f>
        <v>0</v>
      </c>
      <c r="K486" s="17"/>
    </row>
    <row r="488" spans="1:11" ht="21" customHeight="1">
      <c r="A488" s="1" t="s">
        <v>680</v>
      </c>
    </row>
    <row r="489" spans="1:11">
      <c r="A489" s="2" t="s">
        <v>353</v>
      </c>
    </row>
    <row r="490" spans="1:11">
      <c r="A490" s="33" t="s">
        <v>663</v>
      </c>
    </row>
    <row r="491" spans="1:11">
      <c r="A491" s="33" t="s">
        <v>664</v>
      </c>
    </row>
    <row r="492" spans="1:11">
      <c r="A492" s="33" t="s">
        <v>665</v>
      </c>
    </row>
    <row r="493" spans="1:11">
      <c r="A493" s="33" t="s">
        <v>666</v>
      </c>
    </row>
    <row r="494" spans="1:11">
      <c r="A494" s="33" t="s">
        <v>667</v>
      </c>
    </row>
    <row r="495" spans="1:11">
      <c r="A495" s="33" t="s">
        <v>668</v>
      </c>
    </row>
    <row r="496" spans="1:11">
      <c r="A496" s="33" t="s">
        <v>681</v>
      </c>
    </row>
    <row r="497" spans="1:38">
      <c r="A497" s="33" t="s">
        <v>682</v>
      </c>
    </row>
    <row r="498" spans="1:38">
      <c r="A498" s="33" t="s">
        <v>683</v>
      </c>
    </row>
    <row r="499" spans="1:38">
      <c r="A499" s="2" t="s">
        <v>684</v>
      </c>
    </row>
    <row r="501" spans="1:38">
      <c r="B501" s="15" t="s">
        <v>142</v>
      </c>
      <c r="C501" s="15" t="s">
        <v>143</v>
      </c>
      <c r="D501" s="15" t="s">
        <v>144</v>
      </c>
      <c r="E501" s="15" t="s">
        <v>145</v>
      </c>
      <c r="F501" s="15" t="s">
        <v>146</v>
      </c>
      <c r="G501" s="15" t="s">
        <v>151</v>
      </c>
      <c r="H501" s="15" t="s">
        <v>147</v>
      </c>
      <c r="I501" s="15" t="s">
        <v>148</v>
      </c>
      <c r="J501" s="15" t="s">
        <v>149</v>
      </c>
    </row>
    <row r="502" spans="1:38">
      <c r="A502" s="4" t="s">
        <v>670</v>
      </c>
      <c r="B502" s="38">
        <f>($B307*B326+$B335*B363+$B372*B400+$B409*B437)/($B307*B326+$B335*B363+$B372*B400+$B409*B437*B485)</f>
        <v>0</v>
      </c>
      <c r="C502" s="38">
        <f>($B307*C326+$B335*C363+$B372*C400+$B409*C437)/($B307*C326+$B335*C363+$B372*C400+$B409*C437*C485)</f>
        <v>0</v>
      </c>
      <c r="D502" s="38">
        <f>($B307*D326+$B335*D363+$B372*D400+$B409*D437)/($B307*D326+$B335*D363+$B372*D400+$B409*D437*D485)</f>
        <v>0</v>
      </c>
      <c r="E502" s="38">
        <f>($B307*E326+$B335*E363+$B372*E400+$B409*E437)/($B307*E326+$B335*E363+$B372*E400+$B409*E437*E485)</f>
        <v>0</v>
      </c>
      <c r="F502" s="38">
        <f>($B307*F326+$B335*F363+$B372*F400+$B409*F437)/($B307*F326+$B335*F363+$B372*F400+$B409*F437*F485)</f>
        <v>0</v>
      </c>
      <c r="G502" s="38">
        <f>($B307*G326+$B335*G363+$B372*G400+$B409*G437)/($B307*G326+$B335*G363+$B372*G400+$B409*G437*G485)</f>
        <v>0</v>
      </c>
      <c r="H502" s="38">
        <f>($B307*H326+$B335*H363+$B372*H400+$B409*H437)/($B307*H326+$B335*H363+$B372*H400+$B409*H437*H485)</f>
        <v>0</v>
      </c>
      <c r="I502" s="38">
        <f>($B307*I326+$B335*I363+$B372*I400+$B409*I437)/($B307*I326+$B335*I363+$B372*I400+$B409*I437*I485)</f>
        <v>0</v>
      </c>
      <c r="J502" s="38">
        <f>($B307*J326+$B335*J363+$B372*J400+$B409*J437)/($B307*J326+$B335*J363+$B372*J400+$B409*J437*J485)</f>
        <v>0</v>
      </c>
      <c r="K502" s="17"/>
    </row>
    <row r="503" spans="1:38">
      <c r="A503" s="4" t="s">
        <v>671</v>
      </c>
      <c r="B503" s="38">
        <f>($B308*B327+$B336*B364+$B373*B401+$B410*B438)/($B308*B327+$B336*B364+$B373*B401+$B410*B438*B486)</f>
        <v>0</v>
      </c>
      <c r="C503" s="38">
        <f>($B308*C327+$B336*C364+$B373*C401+$B410*C438)/($B308*C327+$B336*C364+$B373*C401+$B410*C438*C486)</f>
        <v>0</v>
      </c>
      <c r="D503" s="38">
        <f>($B308*D327+$B336*D364+$B373*D401+$B410*D438)/($B308*D327+$B336*D364+$B373*D401+$B410*D438*D486)</f>
        <v>0</v>
      </c>
      <c r="E503" s="38">
        <f>($B308*E327+$B336*E364+$B373*E401+$B410*E438)/($B308*E327+$B336*E364+$B373*E401+$B410*E438*E486)</f>
        <v>0</v>
      </c>
      <c r="F503" s="38">
        <f>($B308*F327+$B336*F364+$B373*F401+$B410*F438)/($B308*F327+$B336*F364+$B373*F401+$B410*F438*F486)</f>
        <v>0</v>
      </c>
      <c r="G503" s="38">
        <f>($B308*G327+$B336*G364+$B373*G401+$B410*G438)/($B308*G327+$B336*G364+$B373*G401+$B410*G438*G486)</f>
        <v>0</v>
      </c>
      <c r="H503" s="38">
        <f>($B308*H327+$B336*H364+$B373*H401+$B410*H438)/($B308*H327+$B336*H364+$B373*H401+$B410*H438*H486)</f>
        <v>0</v>
      </c>
      <c r="I503" s="38">
        <f>($B308*I327+$B336*I364+$B373*I401+$B410*I438)/($B308*I327+$B336*I364+$B373*I401+$B410*I438*I486)</f>
        <v>0</v>
      </c>
      <c r="J503" s="38">
        <f>($B308*J327+$B336*J364+$B373*J401+$B410*J438)/($B308*J327+$B336*J364+$B373*J401+$B410*J438*J486)</f>
        <v>0</v>
      </c>
      <c r="K503" s="17"/>
    </row>
    <row r="505" spans="1:38" ht="21" customHeight="1">
      <c r="A505" s="1" t="s">
        <v>685</v>
      </c>
    </row>
    <row r="506" spans="1:38">
      <c r="A506" s="2" t="s">
        <v>353</v>
      </c>
    </row>
    <row r="507" spans="1:38">
      <c r="A507" s="33" t="s">
        <v>637</v>
      </c>
    </row>
    <row r="508" spans="1:38">
      <c r="A508" s="33" t="s">
        <v>686</v>
      </c>
    </row>
    <row r="509" spans="1:38">
      <c r="A509" s="2" t="s">
        <v>687</v>
      </c>
    </row>
    <row r="511" spans="1:38">
      <c r="B511" s="29" t="s">
        <v>142</v>
      </c>
      <c r="C511" s="15" t="s">
        <v>321</v>
      </c>
      <c r="D511" s="15" t="s">
        <v>322</v>
      </c>
      <c r="E511" s="15" t="s">
        <v>323</v>
      </c>
      <c r="F511" s="29" t="s">
        <v>143</v>
      </c>
      <c r="G511" s="15" t="s">
        <v>321</v>
      </c>
      <c r="H511" s="15" t="s">
        <v>322</v>
      </c>
      <c r="I511" s="15" t="s">
        <v>323</v>
      </c>
      <c r="J511" s="29" t="s">
        <v>144</v>
      </c>
      <c r="K511" s="15" t="s">
        <v>321</v>
      </c>
      <c r="L511" s="15" t="s">
        <v>322</v>
      </c>
      <c r="M511" s="15" t="s">
        <v>323</v>
      </c>
      <c r="N511" s="29" t="s">
        <v>145</v>
      </c>
      <c r="O511" s="15" t="s">
        <v>321</v>
      </c>
      <c r="P511" s="15" t="s">
        <v>322</v>
      </c>
      <c r="Q511" s="15" t="s">
        <v>323</v>
      </c>
      <c r="R511" s="29" t="s">
        <v>146</v>
      </c>
      <c r="S511" s="15" t="s">
        <v>321</v>
      </c>
      <c r="T511" s="15" t="s">
        <v>322</v>
      </c>
      <c r="U511" s="15" t="s">
        <v>323</v>
      </c>
      <c r="V511" s="29" t="s">
        <v>151</v>
      </c>
      <c r="W511" s="15" t="s">
        <v>321</v>
      </c>
      <c r="X511" s="15" t="s">
        <v>322</v>
      </c>
      <c r="Y511" s="15" t="s">
        <v>323</v>
      </c>
      <c r="Z511" s="29" t="s">
        <v>147</v>
      </c>
      <c r="AA511" s="15" t="s">
        <v>321</v>
      </c>
      <c r="AB511" s="15" t="s">
        <v>322</v>
      </c>
      <c r="AC511" s="15" t="s">
        <v>323</v>
      </c>
      <c r="AD511" s="29" t="s">
        <v>148</v>
      </c>
      <c r="AE511" s="15" t="s">
        <v>321</v>
      </c>
      <c r="AF511" s="15" t="s">
        <v>322</v>
      </c>
      <c r="AG511" s="15" t="s">
        <v>323</v>
      </c>
      <c r="AH511" s="29" t="s">
        <v>149</v>
      </c>
      <c r="AI511" s="15" t="s">
        <v>321</v>
      </c>
      <c r="AJ511" s="15" t="s">
        <v>322</v>
      </c>
      <c r="AK511" s="15" t="s">
        <v>323</v>
      </c>
    </row>
    <row r="512" spans="1:38">
      <c r="A512" s="4" t="s">
        <v>174</v>
      </c>
      <c r="C512" s="38">
        <f>C298*$B502</f>
        <v>0</v>
      </c>
      <c r="D512" s="38">
        <f>D298*$B502</f>
        <v>0</v>
      </c>
      <c r="E512" s="38">
        <f>E298*$B502</f>
        <v>0</v>
      </c>
      <c r="G512" s="38">
        <f>G298*$C502</f>
        <v>0</v>
      </c>
      <c r="H512" s="38">
        <f>H298*$C502</f>
        <v>0</v>
      </c>
      <c r="I512" s="38">
        <f>I298*$C502</f>
        <v>0</v>
      </c>
      <c r="K512" s="38">
        <f>K298*$D502</f>
        <v>0</v>
      </c>
      <c r="L512" s="38">
        <f>L298*$D502</f>
        <v>0</v>
      </c>
      <c r="M512" s="38">
        <f>M298*$D502</f>
        <v>0</v>
      </c>
      <c r="O512" s="38">
        <f>O298*$E502</f>
        <v>0</v>
      </c>
      <c r="P512" s="38">
        <f>P298*$E502</f>
        <v>0</v>
      </c>
      <c r="Q512" s="38">
        <f>Q298*$E502</f>
        <v>0</v>
      </c>
      <c r="S512" s="38">
        <f>S298*$F502</f>
        <v>0</v>
      </c>
      <c r="T512" s="38">
        <f>T298*$F502</f>
        <v>0</v>
      </c>
      <c r="U512" s="38">
        <f>U298*$F502</f>
        <v>0</v>
      </c>
      <c r="W512" s="38">
        <f>W298*$G502</f>
        <v>0</v>
      </c>
      <c r="X512" s="38">
        <f>X298*$G502</f>
        <v>0</v>
      </c>
      <c r="Y512" s="38">
        <f>Y298*$G502</f>
        <v>0</v>
      </c>
      <c r="AA512" s="38">
        <f>AA298*$H502</f>
        <v>0</v>
      </c>
      <c r="AB512" s="38">
        <f>AB298*$H502</f>
        <v>0</v>
      </c>
      <c r="AC512" s="38">
        <f>AC298*$H502</f>
        <v>0</v>
      </c>
      <c r="AE512" s="38">
        <f>AE298*$I502</f>
        <v>0</v>
      </c>
      <c r="AF512" s="38">
        <f>AF298*$I502</f>
        <v>0</v>
      </c>
      <c r="AG512" s="38">
        <f>AG298*$I502</f>
        <v>0</v>
      </c>
      <c r="AI512" s="38">
        <f>AI298*$J502</f>
        <v>0</v>
      </c>
      <c r="AJ512" s="38">
        <f>AJ298*$J502</f>
        <v>0</v>
      </c>
      <c r="AK512" s="38">
        <f>AK298*$J502</f>
        <v>0</v>
      </c>
      <c r="AL512" s="17"/>
    </row>
    <row r="513" spans="1:38">
      <c r="A513" s="4" t="s">
        <v>176</v>
      </c>
      <c r="C513" s="38">
        <f>C299*$B503</f>
        <v>0</v>
      </c>
      <c r="D513" s="38">
        <f>D299*$B503</f>
        <v>0</v>
      </c>
      <c r="E513" s="38">
        <f>E299*$B503</f>
        <v>0</v>
      </c>
      <c r="G513" s="38">
        <f>G299*$C503</f>
        <v>0</v>
      </c>
      <c r="H513" s="38">
        <f>H299*$C503</f>
        <v>0</v>
      </c>
      <c r="I513" s="38">
        <f>I299*$C503</f>
        <v>0</v>
      </c>
      <c r="K513" s="38">
        <f>K299*$D503</f>
        <v>0</v>
      </c>
      <c r="L513" s="38">
        <f>L299*$D503</f>
        <v>0</v>
      </c>
      <c r="M513" s="38">
        <f>M299*$D503</f>
        <v>0</v>
      </c>
      <c r="O513" s="38">
        <f>O299*$E503</f>
        <v>0</v>
      </c>
      <c r="P513" s="38">
        <f>P299*$E503</f>
        <v>0</v>
      </c>
      <c r="Q513" s="38">
        <f>Q299*$E503</f>
        <v>0</v>
      </c>
      <c r="S513" s="38">
        <f>S299*$F503</f>
        <v>0</v>
      </c>
      <c r="T513" s="38">
        <f>T299*$F503</f>
        <v>0</v>
      </c>
      <c r="U513" s="38">
        <f>U299*$F503</f>
        <v>0</v>
      </c>
      <c r="W513" s="38">
        <f>W299*$G503</f>
        <v>0</v>
      </c>
      <c r="X513" s="38">
        <f>X299*$G503</f>
        <v>0</v>
      </c>
      <c r="Y513" s="38">
        <f>Y299*$G503</f>
        <v>0</v>
      </c>
      <c r="AA513" s="38">
        <f>AA299*$H503</f>
        <v>0</v>
      </c>
      <c r="AB513" s="38">
        <f>AB299*$H503</f>
        <v>0</v>
      </c>
      <c r="AC513" s="38">
        <f>AC299*$H503</f>
        <v>0</v>
      </c>
      <c r="AE513" s="38">
        <f>AE299*$I503</f>
        <v>0</v>
      </c>
      <c r="AF513" s="38">
        <f>AF299*$I503</f>
        <v>0</v>
      </c>
      <c r="AG513" s="38">
        <f>AG299*$I503</f>
        <v>0</v>
      </c>
      <c r="AI513" s="38">
        <f>AI299*$J503</f>
        <v>0</v>
      </c>
      <c r="AJ513" s="38">
        <f>AJ299*$J503</f>
        <v>0</v>
      </c>
      <c r="AK513" s="38">
        <f>AK299*$J503</f>
        <v>0</v>
      </c>
      <c r="AL513" s="17"/>
    </row>
    <row r="515" spans="1:38" ht="21" customHeight="1">
      <c r="A515" s="1" t="s">
        <v>688</v>
      </c>
    </row>
    <row r="516" spans="1:38">
      <c r="A516" s="2" t="s">
        <v>353</v>
      </c>
    </row>
    <row r="517" spans="1:38">
      <c r="A517" s="33" t="s">
        <v>645</v>
      </c>
    </row>
    <row r="518" spans="1:38">
      <c r="A518" s="33" t="s">
        <v>686</v>
      </c>
    </row>
    <row r="519" spans="1:38">
      <c r="A519" s="2" t="s">
        <v>687</v>
      </c>
    </row>
    <row r="521" spans="1:38">
      <c r="B521" s="29" t="s">
        <v>142</v>
      </c>
      <c r="C521" s="15" t="s">
        <v>321</v>
      </c>
      <c r="D521" s="15" t="s">
        <v>322</v>
      </c>
      <c r="E521" s="15" t="s">
        <v>323</v>
      </c>
      <c r="F521" s="29" t="s">
        <v>143</v>
      </c>
      <c r="G521" s="15" t="s">
        <v>321</v>
      </c>
      <c r="H521" s="15" t="s">
        <v>322</v>
      </c>
      <c r="I521" s="15" t="s">
        <v>323</v>
      </c>
      <c r="J521" s="29" t="s">
        <v>144</v>
      </c>
      <c r="K521" s="15" t="s">
        <v>321</v>
      </c>
      <c r="L521" s="15" t="s">
        <v>322</v>
      </c>
      <c r="M521" s="15" t="s">
        <v>323</v>
      </c>
      <c r="N521" s="29" t="s">
        <v>145</v>
      </c>
      <c r="O521" s="15" t="s">
        <v>321</v>
      </c>
      <c r="P521" s="15" t="s">
        <v>322</v>
      </c>
      <c r="Q521" s="15" t="s">
        <v>323</v>
      </c>
      <c r="R521" s="29" t="s">
        <v>146</v>
      </c>
      <c r="S521" s="15" t="s">
        <v>321</v>
      </c>
      <c r="T521" s="15" t="s">
        <v>322</v>
      </c>
      <c r="U521" s="15" t="s">
        <v>323</v>
      </c>
      <c r="V521" s="29" t="s">
        <v>151</v>
      </c>
      <c r="W521" s="15" t="s">
        <v>321</v>
      </c>
      <c r="X521" s="15" t="s">
        <v>322</v>
      </c>
      <c r="Y521" s="15" t="s">
        <v>323</v>
      </c>
      <c r="Z521" s="29" t="s">
        <v>147</v>
      </c>
      <c r="AA521" s="15" t="s">
        <v>321</v>
      </c>
      <c r="AB521" s="15" t="s">
        <v>322</v>
      </c>
      <c r="AC521" s="15" t="s">
        <v>323</v>
      </c>
      <c r="AD521" s="29" t="s">
        <v>148</v>
      </c>
      <c r="AE521" s="15" t="s">
        <v>321</v>
      </c>
      <c r="AF521" s="15" t="s">
        <v>322</v>
      </c>
      <c r="AG521" s="15" t="s">
        <v>323</v>
      </c>
      <c r="AH521" s="29" t="s">
        <v>149</v>
      </c>
      <c r="AI521" s="15" t="s">
        <v>321</v>
      </c>
      <c r="AJ521" s="15" t="s">
        <v>322</v>
      </c>
      <c r="AK521" s="15" t="s">
        <v>323</v>
      </c>
    </row>
    <row r="522" spans="1:38">
      <c r="A522" s="4" t="s">
        <v>175</v>
      </c>
      <c r="C522" s="38">
        <f>C344*$B502</f>
        <v>0</v>
      </c>
      <c r="D522" s="38">
        <f>D344*$B502</f>
        <v>0</v>
      </c>
      <c r="E522" s="38">
        <f>E344*$B502</f>
        <v>0</v>
      </c>
      <c r="G522" s="38">
        <f>G344*$C502</f>
        <v>0</v>
      </c>
      <c r="H522" s="38">
        <f>H344*$C502</f>
        <v>0</v>
      </c>
      <c r="I522" s="38">
        <f>I344*$C502</f>
        <v>0</v>
      </c>
      <c r="K522" s="38">
        <f>K344*$D502</f>
        <v>0</v>
      </c>
      <c r="L522" s="38">
        <f>L344*$D502</f>
        <v>0</v>
      </c>
      <c r="M522" s="38">
        <f>M344*$D502</f>
        <v>0</v>
      </c>
      <c r="O522" s="38">
        <f>O344*$E502</f>
        <v>0</v>
      </c>
      <c r="P522" s="38">
        <f>P344*$E502</f>
        <v>0</v>
      </c>
      <c r="Q522" s="38">
        <f>Q344*$E502</f>
        <v>0</v>
      </c>
      <c r="S522" s="38">
        <f>S344*$F502</f>
        <v>0</v>
      </c>
      <c r="T522" s="38">
        <f>T344*$F502</f>
        <v>0</v>
      </c>
      <c r="U522" s="38">
        <f>U344*$F502</f>
        <v>0</v>
      </c>
      <c r="W522" s="38">
        <f>W344*$G502</f>
        <v>0</v>
      </c>
      <c r="X522" s="38">
        <f>X344*$G502</f>
        <v>0</v>
      </c>
      <c r="Y522" s="38">
        <f>Y344*$G502</f>
        <v>0</v>
      </c>
      <c r="AA522" s="38">
        <f>AA344*$H502</f>
        <v>0</v>
      </c>
      <c r="AB522" s="38">
        <f>AB344*$H502</f>
        <v>0</v>
      </c>
      <c r="AC522" s="38">
        <f>AC344*$H502</f>
        <v>0</v>
      </c>
      <c r="AE522" s="38">
        <f>AE344*$I502</f>
        <v>0</v>
      </c>
      <c r="AF522" s="38">
        <f>AF344*$I502</f>
        <v>0</v>
      </c>
      <c r="AG522" s="38">
        <f>AG344*$I502</f>
        <v>0</v>
      </c>
      <c r="AI522" s="38">
        <f>AI344*$J502</f>
        <v>0</v>
      </c>
      <c r="AJ522" s="38">
        <f>AJ344*$J502</f>
        <v>0</v>
      </c>
      <c r="AK522" s="38">
        <f>AK344*$J502</f>
        <v>0</v>
      </c>
      <c r="AL522" s="17"/>
    </row>
    <row r="523" spans="1:38">
      <c r="A523" s="4" t="s">
        <v>177</v>
      </c>
      <c r="C523" s="38">
        <f>C345*$B503</f>
        <v>0</v>
      </c>
      <c r="D523" s="38">
        <f>D345*$B503</f>
        <v>0</v>
      </c>
      <c r="E523" s="38">
        <f>E345*$B503</f>
        <v>0</v>
      </c>
      <c r="G523" s="38">
        <f>G345*$C503</f>
        <v>0</v>
      </c>
      <c r="H523" s="38">
        <f>H345*$C503</f>
        <v>0</v>
      </c>
      <c r="I523" s="38">
        <f>I345*$C503</f>
        <v>0</v>
      </c>
      <c r="K523" s="38">
        <f>K345*$D503</f>
        <v>0</v>
      </c>
      <c r="L523" s="38">
        <f>L345*$D503</f>
        <v>0</v>
      </c>
      <c r="M523" s="38">
        <f>M345*$D503</f>
        <v>0</v>
      </c>
      <c r="O523" s="38">
        <f>O345*$E503</f>
        <v>0</v>
      </c>
      <c r="P523" s="38">
        <f>P345*$E503</f>
        <v>0</v>
      </c>
      <c r="Q523" s="38">
        <f>Q345*$E503</f>
        <v>0</v>
      </c>
      <c r="S523" s="38">
        <f>S345*$F503</f>
        <v>0</v>
      </c>
      <c r="T523" s="38">
        <f>T345*$F503</f>
        <v>0</v>
      </c>
      <c r="U523" s="38">
        <f>U345*$F503</f>
        <v>0</v>
      </c>
      <c r="W523" s="38">
        <f>W345*$G503</f>
        <v>0</v>
      </c>
      <c r="X523" s="38">
        <f>X345*$G503</f>
        <v>0</v>
      </c>
      <c r="Y523" s="38">
        <f>Y345*$G503</f>
        <v>0</v>
      </c>
      <c r="AA523" s="38">
        <f>AA345*$H503</f>
        <v>0</v>
      </c>
      <c r="AB523" s="38">
        <f>AB345*$H503</f>
        <v>0</v>
      </c>
      <c r="AC523" s="38">
        <f>AC345*$H503</f>
        <v>0</v>
      </c>
      <c r="AE523" s="38">
        <f>AE345*$I503</f>
        <v>0</v>
      </c>
      <c r="AF523" s="38">
        <f>AF345*$I503</f>
        <v>0</v>
      </c>
      <c r="AG523" s="38">
        <f>AG345*$I503</f>
        <v>0</v>
      </c>
      <c r="AI523" s="38">
        <f>AI345*$J503</f>
        <v>0</v>
      </c>
      <c r="AJ523" s="38">
        <f>AJ345*$J503</f>
        <v>0</v>
      </c>
      <c r="AK523" s="38">
        <f>AK345*$J503</f>
        <v>0</v>
      </c>
      <c r="AL523" s="17"/>
    </row>
    <row r="525" spans="1:38" ht="21" customHeight="1">
      <c r="A525" s="1" t="s">
        <v>689</v>
      </c>
    </row>
    <row r="526" spans="1:38">
      <c r="A526" s="2" t="s">
        <v>353</v>
      </c>
    </row>
    <row r="527" spans="1:38">
      <c r="A527" s="33" t="s">
        <v>652</v>
      </c>
    </row>
    <row r="528" spans="1:38">
      <c r="A528" s="33" t="s">
        <v>686</v>
      </c>
    </row>
    <row r="529" spans="1:38">
      <c r="A529" s="2" t="s">
        <v>687</v>
      </c>
    </row>
    <row r="531" spans="1:38">
      <c r="B531" s="29" t="s">
        <v>142</v>
      </c>
      <c r="C531" s="15" t="s">
        <v>321</v>
      </c>
      <c r="D531" s="15" t="s">
        <v>322</v>
      </c>
      <c r="E531" s="15" t="s">
        <v>323</v>
      </c>
      <c r="F531" s="29" t="s">
        <v>143</v>
      </c>
      <c r="G531" s="15" t="s">
        <v>321</v>
      </c>
      <c r="H531" s="15" t="s">
        <v>322</v>
      </c>
      <c r="I531" s="15" t="s">
        <v>323</v>
      </c>
      <c r="J531" s="29" t="s">
        <v>144</v>
      </c>
      <c r="K531" s="15" t="s">
        <v>321</v>
      </c>
      <c r="L531" s="15" t="s">
        <v>322</v>
      </c>
      <c r="M531" s="15" t="s">
        <v>323</v>
      </c>
      <c r="N531" s="29" t="s">
        <v>145</v>
      </c>
      <c r="O531" s="15" t="s">
        <v>321</v>
      </c>
      <c r="P531" s="15" t="s">
        <v>322</v>
      </c>
      <c r="Q531" s="15" t="s">
        <v>323</v>
      </c>
      <c r="R531" s="29" t="s">
        <v>146</v>
      </c>
      <c r="S531" s="15" t="s">
        <v>321</v>
      </c>
      <c r="T531" s="15" t="s">
        <v>322</v>
      </c>
      <c r="U531" s="15" t="s">
        <v>323</v>
      </c>
      <c r="V531" s="29" t="s">
        <v>151</v>
      </c>
      <c r="W531" s="15" t="s">
        <v>321</v>
      </c>
      <c r="X531" s="15" t="s">
        <v>322</v>
      </c>
      <c r="Y531" s="15" t="s">
        <v>323</v>
      </c>
      <c r="Z531" s="29" t="s">
        <v>147</v>
      </c>
      <c r="AA531" s="15" t="s">
        <v>321</v>
      </c>
      <c r="AB531" s="15" t="s">
        <v>322</v>
      </c>
      <c r="AC531" s="15" t="s">
        <v>323</v>
      </c>
      <c r="AD531" s="29" t="s">
        <v>148</v>
      </c>
      <c r="AE531" s="15" t="s">
        <v>321</v>
      </c>
      <c r="AF531" s="15" t="s">
        <v>322</v>
      </c>
      <c r="AG531" s="15" t="s">
        <v>323</v>
      </c>
      <c r="AH531" s="29" t="s">
        <v>149</v>
      </c>
      <c r="AI531" s="15" t="s">
        <v>321</v>
      </c>
      <c r="AJ531" s="15" t="s">
        <v>322</v>
      </c>
      <c r="AK531" s="15" t="s">
        <v>323</v>
      </c>
    </row>
    <row r="532" spans="1:38">
      <c r="A532" s="4" t="s">
        <v>211</v>
      </c>
      <c r="C532" s="38">
        <f>C381*$B502</f>
        <v>0</v>
      </c>
      <c r="D532" s="38">
        <f>D381*$B502</f>
        <v>0</v>
      </c>
      <c r="E532" s="38">
        <f>E381*$B502</f>
        <v>0</v>
      </c>
      <c r="G532" s="38">
        <f>G381*$C502</f>
        <v>0</v>
      </c>
      <c r="H532" s="38">
        <f>H381*$C502</f>
        <v>0</v>
      </c>
      <c r="I532" s="38">
        <f>I381*$C502</f>
        <v>0</v>
      </c>
      <c r="K532" s="38">
        <f>K381*$D502</f>
        <v>0</v>
      </c>
      <c r="L532" s="38">
        <f>L381*$D502</f>
        <v>0</v>
      </c>
      <c r="M532" s="38">
        <f>M381*$D502</f>
        <v>0</v>
      </c>
      <c r="O532" s="38">
        <f>O381*$E502</f>
        <v>0</v>
      </c>
      <c r="P532" s="38">
        <f>P381*$E502</f>
        <v>0</v>
      </c>
      <c r="Q532" s="38">
        <f>Q381*$E502</f>
        <v>0</v>
      </c>
      <c r="S532" s="38">
        <f>S381*$F502</f>
        <v>0</v>
      </c>
      <c r="T532" s="38">
        <f>T381*$F502</f>
        <v>0</v>
      </c>
      <c r="U532" s="38">
        <f>U381*$F502</f>
        <v>0</v>
      </c>
      <c r="W532" s="38">
        <f>W381*$G502</f>
        <v>0</v>
      </c>
      <c r="X532" s="38">
        <f>X381*$G502</f>
        <v>0</v>
      </c>
      <c r="Y532" s="38">
        <f>Y381*$G502</f>
        <v>0</v>
      </c>
      <c r="AA532" s="38">
        <f>AA381*$H502</f>
        <v>0</v>
      </c>
      <c r="AB532" s="38">
        <f>AB381*$H502</f>
        <v>0</v>
      </c>
      <c r="AC532" s="38">
        <f>AC381*$H502</f>
        <v>0</v>
      </c>
      <c r="AE532" s="38">
        <f>AE381*$I502</f>
        <v>0</v>
      </c>
      <c r="AF532" s="38">
        <f>AF381*$I502</f>
        <v>0</v>
      </c>
      <c r="AG532" s="38">
        <f>AG381*$I502</f>
        <v>0</v>
      </c>
      <c r="AI532" s="38">
        <f>AI381*$J502</f>
        <v>0</v>
      </c>
      <c r="AJ532" s="38">
        <f>AJ381*$J502</f>
        <v>0</v>
      </c>
      <c r="AK532" s="38">
        <f>AK381*$J502</f>
        <v>0</v>
      </c>
      <c r="AL532" s="17"/>
    </row>
    <row r="533" spans="1:38">
      <c r="A533" s="4" t="s">
        <v>221</v>
      </c>
      <c r="C533" s="38">
        <f>C382*$B503</f>
        <v>0</v>
      </c>
      <c r="D533" s="38">
        <f>D382*$B503</f>
        <v>0</v>
      </c>
      <c r="E533" s="38">
        <f>E382*$B503</f>
        <v>0</v>
      </c>
      <c r="G533" s="38">
        <f>G382*$C503</f>
        <v>0</v>
      </c>
      <c r="H533" s="38">
        <f>H382*$C503</f>
        <v>0</v>
      </c>
      <c r="I533" s="38">
        <f>I382*$C503</f>
        <v>0</v>
      </c>
      <c r="K533" s="38">
        <f>K382*$D503</f>
        <v>0</v>
      </c>
      <c r="L533" s="38">
        <f>L382*$D503</f>
        <v>0</v>
      </c>
      <c r="M533" s="38">
        <f>M382*$D503</f>
        <v>0</v>
      </c>
      <c r="O533" s="38">
        <f>O382*$E503</f>
        <v>0</v>
      </c>
      <c r="P533" s="38">
        <f>P382*$E503</f>
        <v>0</v>
      </c>
      <c r="Q533" s="38">
        <f>Q382*$E503</f>
        <v>0</v>
      </c>
      <c r="S533" s="38">
        <f>S382*$F503</f>
        <v>0</v>
      </c>
      <c r="T533" s="38">
        <f>T382*$F503</f>
        <v>0</v>
      </c>
      <c r="U533" s="38">
        <f>U382*$F503</f>
        <v>0</v>
      </c>
      <c r="W533" s="38">
        <f>W382*$G503</f>
        <v>0</v>
      </c>
      <c r="X533" s="38">
        <f>X382*$G503</f>
        <v>0</v>
      </c>
      <c r="Y533" s="38">
        <f>Y382*$G503</f>
        <v>0</v>
      </c>
      <c r="AA533" s="38">
        <f>AA382*$H503</f>
        <v>0</v>
      </c>
      <c r="AB533" s="38">
        <f>AB382*$H503</f>
        <v>0</v>
      </c>
      <c r="AC533" s="38">
        <f>AC382*$H503</f>
        <v>0</v>
      </c>
      <c r="AE533" s="38">
        <f>AE382*$I503</f>
        <v>0</v>
      </c>
      <c r="AF533" s="38">
        <f>AF382*$I503</f>
        <v>0</v>
      </c>
      <c r="AG533" s="38">
        <f>AG382*$I503</f>
        <v>0</v>
      </c>
      <c r="AI533" s="38">
        <f>AI382*$J503</f>
        <v>0</v>
      </c>
      <c r="AJ533" s="38">
        <f>AJ382*$J503</f>
        <v>0</v>
      </c>
      <c r="AK533" s="38">
        <f>AK382*$J503</f>
        <v>0</v>
      </c>
      <c r="AL533" s="17"/>
    </row>
    <row r="535" spans="1:38" ht="21" customHeight="1">
      <c r="A535" s="1" t="s">
        <v>690</v>
      </c>
    </row>
    <row r="536" spans="1:38">
      <c r="A536" s="2" t="s">
        <v>353</v>
      </c>
    </row>
    <row r="537" spans="1:38">
      <c r="A537" s="33" t="s">
        <v>660</v>
      </c>
    </row>
    <row r="538" spans="1:38">
      <c r="A538" s="33" t="s">
        <v>686</v>
      </c>
    </row>
    <row r="539" spans="1:38">
      <c r="A539" s="33" t="s">
        <v>691</v>
      </c>
    </row>
    <row r="540" spans="1:38">
      <c r="A540" s="2" t="s">
        <v>692</v>
      </c>
    </row>
    <row r="542" spans="1:38">
      <c r="B542" s="29" t="s">
        <v>142</v>
      </c>
      <c r="C542" s="15" t="s">
        <v>321</v>
      </c>
      <c r="D542" s="15" t="s">
        <v>322</v>
      </c>
      <c r="E542" s="15" t="s">
        <v>323</v>
      </c>
      <c r="F542" s="29" t="s">
        <v>143</v>
      </c>
      <c r="G542" s="15" t="s">
        <v>321</v>
      </c>
      <c r="H542" s="15" t="s">
        <v>322</v>
      </c>
      <c r="I542" s="15" t="s">
        <v>323</v>
      </c>
      <c r="J542" s="29" t="s">
        <v>144</v>
      </c>
      <c r="K542" s="15" t="s">
        <v>321</v>
      </c>
      <c r="L542" s="15" t="s">
        <v>322</v>
      </c>
      <c r="M542" s="15" t="s">
        <v>323</v>
      </c>
      <c r="N542" s="29" t="s">
        <v>145</v>
      </c>
      <c r="O542" s="15" t="s">
        <v>321</v>
      </c>
      <c r="P542" s="15" t="s">
        <v>322</v>
      </c>
      <c r="Q542" s="15" t="s">
        <v>323</v>
      </c>
      <c r="R542" s="29" t="s">
        <v>146</v>
      </c>
      <c r="S542" s="15" t="s">
        <v>321</v>
      </c>
      <c r="T542" s="15" t="s">
        <v>322</v>
      </c>
      <c r="U542" s="15" t="s">
        <v>323</v>
      </c>
      <c r="V542" s="29" t="s">
        <v>151</v>
      </c>
      <c r="W542" s="15" t="s">
        <v>321</v>
      </c>
      <c r="X542" s="15" t="s">
        <v>322</v>
      </c>
      <c r="Y542" s="15" t="s">
        <v>323</v>
      </c>
      <c r="Z542" s="29" t="s">
        <v>147</v>
      </c>
      <c r="AA542" s="15" t="s">
        <v>321</v>
      </c>
      <c r="AB542" s="15" t="s">
        <v>322</v>
      </c>
      <c r="AC542" s="15" t="s">
        <v>323</v>
      </c>
      <c r="AD542" s="29" t="s">
        <v>148</v>
      </c>
      <c r="AE542" s="15" t="s">
        <v>321</v>
      </c>
      <c r="AF542" s="15" t="s">
        <v>322</v>
      </c>
      <c r="AG542" s="15" t="s">
        <v>323</v>
      </c>
      <c r="AH542" s="29" t="s">
        <v>149</v>
      </c>
      <c r="AI542" s="15" t="s">
        <v>321</v>
      </c>
      <c r="AJ542" s="15" t="s">
        <v>322</v>
      </c>
      <c r="AK542" s="15" t="s">
        <v>323</v>
      </c>
    </row>
    <row r="543" spans="1:38">
      <c r="A543" s="4" t="s">
        <v>180</v>
      </c>
      <c r="C543" s="38">
        <f>C418*$B502*$B485</f>
        <v>0</v>
      </c>
      <c r="D543" s="38">
        <f>D418*$B502*$B485</f>
        <v>0</v>
      </c>
      <c r="E543" s="38">
        <f>E418*$B502*$B485</f>
        <v>0</v>
      </c>
      <c r="G543" s="38">
        <f>G418*$C502*$C485</f>
        <v>0</v>
      </c>
      <c r="H543" s="38">
        <f>H418*$C502*$C485</f>
        <v>0</v>
      </c>
      <c r="I543" s="38">
        <f>I418*$C502*$C485</f>
        <v>0</v>
      </c>
      <c r="K543" s="38">
        <f>K418*$D502*$D485</f>
        <v>0</v>
      </c>
      <c r="L543" s="38">
        <f>L418*$D502*$D485</f>
        <v>0</v>
      </c>
      <c r="M543" s="38">
        <f>M418*$D502*$D485</f>
        <v>0</v>
      </c>
      <c r="O543" s="38">
        <f>O418*$E502*$E485</f>
        <v>0</v>
      </c>
      <c r="P543" s="38">
        <f>P418*$E502*$E485</f>
        <v>0</v>
      </c>
      <c r="Q543" s="38">
        <f>Q418*$E502*$E485</f>
        <v>0</v>
      </c>
      <c r="S543" s="38">
        <f>S418*$F502*$F485</f>
        <v>0</v>
      </c>
      <c r="T543" s="38">
        <f>T418*$F502*$F485</f>
        <v>0</v>
      </c>
      <c r="U543" s="38">
        <f>U418*$F502*$F485</f>
        <v>0</v>
      </c>
      <c r="W543" s="38">
        <f>W418*$G502*$G485</f>
        <v>0</v>
      </c>
      <c r="X543" s="38">
        <f>X418*$G502*$G485</f>
        <v>0</v>
      </c>
      <c r="Y543" s="38">
        <f>Y418*$G502*$G485</f>
        <v>0</v>
      </c>
      <c r="AA543" s="38">
        <f>AA418*$H502*$H485</f>
        <v>0</v>
      </c>
      <c r="AB543" s="38">
        <f>AB418*$H502*$H485</f>
        <v>0</v>
      </c>
      <c r="AC543" s="38">
        <f>AC418*$H502*$H485</f>
        <v>0</v>
      </c>
      <c r="AE543" s="38">
        <f>AE418*$I502*$I485</f>
        <v>0</v>
      </c>
      <c r="AF543" s="38">
        <f>AF418*$I502*$I485</f>
        <v>0</v>
      </c>
      <c r="AG543" s="38">
        <f>AG418*$I502*$I485</f>
        <v>0</v>
      </c>
      <c r="AI543" s="38">
        <f>AI418*$J502*$J485</f>
        <v>0</v>
      </c>
      <c r="AJ543" s="38">
        <f>AJ418*$J502*$J485</f>
        <v>0</v>
      </c>
      <c r="AK543" s="38">
        <f>AK418*$J502*$J485</f>
        <v>0</v>
      </c>
      <c r="AL543" s="17"/>
    </row>
    <row r="544" spans="1:38">
      <c r="A544" s="4" t="s">
        <v>181</v>
      </c>
      <c r="C544" s="38">
        <f>C419*$B503*$B486</f>
        <v>0</v>
      </c>
      <c r="D544" s="38">
        <f>D419*$B503*$B486</f>
        <v>0</v>
      </c>
      <c r="E544" s="38">
        <f>E419*$B503*$B486</f>
        <v>0</v>
      </c>
      <c r="G544" s="38">
        <f>G419*$C503*$C486</f>
        <v>0</v>
      </c>
      <c r="H544" s="38">
        <f>H419*$C503*$C486</f>
        <v>0</v>
      </c>
      <c r="I544" s="38">
        <f>I419*$C503*$C486</f>
        <v>0</v>
      </c>
      <c r="K544" s="38">
        <f>K419*$D503*$D486</f>
        <v>0</v>
      </c>
      <c r="L544" s="38">
        <f>L419*$D503*$D486</f>
        <v>0</v>
      </c>
      <c r="M544" s="38">
        <f>M419*$D503*$D486</f>
        <v>0</v>
      </c>
      <c r="O544" s="38">
        <f>O419*$E503*$E486</f>
        <v>0</v>
      </c>
      <c r="P544" s="38">
        <f>P419*$E503*$E486</f>
        <v>0</v>
      </c>
      <c r="Q544" s="38">
        <f>Q419*$E503*$E486</f>
        <v>0</v>
      </c>
      <c r="S544" s="38">
        <f>S419*$F503*$F486</f>
        <v>0</v>
      </c>
      <c r="T544" s="38">
        <f>T419*$F503*$F486</f>
        <v>0</v>
      </c>
      <c r="U544" s="38">
        <f>U419*$F503*$F486</f>
        <v>0</v>
      </c>
      <c r="W544" s="38">
        <f>W419*$G503*$G486</f>
        <v>0</v>
      </c>
      <c r="X544" s="38">
        <f>X419*$G503*$G486</f>
        <v>0</v>
      </c>
      <c r="Y544" s="38">
        <f>Y419*$G503*$G486</f>
        <v>0</v>
      </c>
      <c r="AA544" s="38">
        <f>AA419*$H503*$H486</f>
        <v>0</v>
      </c>
      <c r="AB544" s="38">
        <f>AB419*$H503*$H486</f>
        <v>0</v>
      </c>
      <c r="AC544" s="38">
        <f>AC419*$H503*$H486</f>
        <v>0</v>
      </c>
      <c r="AE544" s="38">
        <f>AE419*$I503*$I486</f>
        <v>0</v>
      </c>
      <c r="AF544" s="38">
        <f>AF419*$I503*$I486</f>
        <v>0</v>
      </c>
      <c r="AG544" s="38">
        <f>AG419*$I503*$I486</f>
        <v>0</v>
      </c>
      <c r="AI544" s="38">
        <f>AI419*$J503*$J486</f>
        <v>0</v>
      </c>
      <c r="AJ544" s="38">
        <f>AJ419*$J503*$J486</f>
        <v>0</v>
      </c>
      <c r="AK544" s="38">
        <f>AK419*$J503*$J486</f>
        <v>0</v>
      </c>
      <c r="AL544" s="17"/>
    </row>
    <row r="546" spans="1:38" ht="21" customHeight="1">
      <c r="A546" s="1" t="s">
        <v>693</v>
      </c>
    </row>
    <row r="547" spans="1:38">
      <c r="A547" s="2" t="s">
        <v>353</v>
      </c>
    </row>
    <row r="548" spans="1:38">
      <c r="A548" s="33" t="s">
        <v>694</v>
      </c>
    </row>
    <row r="549" spans="1:38">
      <c r="A549" s="33" t="s">
        <v>695</v>
      </c>
    </row>
    <row r="550" spans="1:38">
      <c r="A550" s="33" t="s">
        <v>696</v>
      </c>
    </row>
    <row r="551" spans="1:38">
      <c r="A551" s="33" t="s">
        <v>697</v>
      </c>
    </row>
    <row r="552" spans="1:38">
      <c r="A552" s="33" t="s">
        <v>698</v>
      </c>
    </row>
    <row r="553" spans="1:38">
      <c r="A553" s="2" t="s">
        <v>442</v>
      </c>
    </row>
    <row r="555" spans="1:38">
      <c r="B555" s="29" t="s">
        <v>142</v>
      </c>
      <c r="C555" s="15" t="s">
        <v>321</v>
      </c>
      <c r="D555" s="15" t="s">
        <v>322</v>
      </c>
      <c r="E555" s="15" t="s">
        <v>323</v>
      </c>
      <c r="F555" s="29" t="s">
        <v>143</v>
      </c>
      <c r="G555" s="15" t="s">
        <v>321</v>
      </c>
      <c r="H555" s="15" t="s">
        <v>322</v>
      </c>
      <c r="I555" s="15" t="s">
        <v>323</v>
      </c>
      <c r="J555" s="29" t="s">
        <v>144</v>
      </c>
      <c r="K555" s="15" t="s">
        <v>321</v>
      </c>
      <c r="L555" s="15" t="s">
        <v>322</v>
      </c>
      <c r="M555" s="15" t="s">
        <v>323</v>
      </c>
      <c r="N555" s="29" t="s">
        <v>145</v>
      </c>
      <c r="O555" s="15" t="s">
        <v>321</v>
      </c>
      <c r="P555" s="15" t="s">
        <v>322</v>
      </c>
      <c r="Q555" s="15" t="s">
        <v>323</v>
      </c>
      <c r="R555" s="29" t="s">
        <v>146</v>
      </c>
      <c r="S555" s="15" t="s">
        <v>321</v>
      </c>
      <c r="T555" s="15" t="s">
        <v>322</v>
      </c>
      <c r="U555" s="15" t="s">
        <v>323</v>
      </c>
      <c r="V555" s="29" t="s">
        <v>151</v>
      </c>
      <c r="W555" s="15" t="s">
        <v>321</v>
      </c>
      <c r="X555" s="15" t="s">
        <v>322</v>
      </c>
      <c r="Y555" s="15" t="s">
        <v>323</v>
      </c>
      <c r="Z555" s="29" t="s">
        <v>147</v>
      </c>
      <c r="AA555" s="15" t="s">
        <v>321</v>
      </c>
      <c r="AB555" s="15" t="s">
        <v>322</v>
      </c>
      <c r="AC555" s="15" t="s">
        <v>323</v>
      </c>
      <c r="AD555" s="29" t="s">
        <v>148</v>
      </c>
      <c r="AE555" s="15" t="s">
        <v>321</v>
      </c>
      <c r="AF555" s="15" t="s">
        <v>322</v>
      </c>
      <c r="AG555" s="15" t="s">
        <v>323</v>
      </c>
      <c r="AH555" s="29" t="s">
        <v>149</v>
      </c>
      <c r="AI555" s="15" t="s">
        <v>321</v>
      </c>
      <c r="AJ555" s="15" t="s">
        <v>322</v>
      </c>
      <c r="AK555" s="15" t="s">
        <v>323</v>
      </c>
    </row>
    <row r="556" spans="1:38">
      <c r="A556" s="4" t="s">
        <v>174</v>
      </c>
      <c r="C556" s="39">
        <f>C$512</f>
        <v>0</v>
      </c>
      <c r="D556" s="39">
        <f>D$512</f>
        <v>0</v>
      </c>
      <c r="E556" s="39">
        <f>E$512</f>
        <v>0</v>
      </c>
      <c r="G556" s="39">
        <f>G$512</f>
        <v>0</v>
      </c>
      <c r="H556" s="39">
        <f>H$512</f>
        <v>0</v>
      </c>
      <c r="I556" s="39">
        <f>I$512</f>
        <v>0</v>
      </c>
      <c r="K556" s="39">
        <f>K$512</f>
        <v>0</v>
      </c>
      <c r="L556" s="39">
        <f>L$512</f>
        <v>0</v>
      </c>
      <c r="M556" s="39">
        <f>M$512</f>
        <v>0</v>
      </c>
      <c r="O556" s="39">
        <f>O$512</f>
        <v>0</v>
      </c>
      <c r="P556" s="39">
        <f>P$512</f>
        <v>0</v>
      </c>
      <c r="Q556" s="39">
        <f>Q$512</f>
        <v>0</v>
      </c>
      <c r="S556" s="39">
        <f>S$512</f>
        <v>0</v>
      </c>
      <c r="T556" s="39">
        <f>T$512</f>
        <v>0</v>
      </c>
      <c r="U556" s="39">
        <f>U$512</f>
        <v>0</v>
      </c>
      <c r="W556" s="39">
        <f>W$512</f>
        <v>0</v>
      </c>
      <c r="X556" s="39">
        <f>X$512</f>
        <v>0</v>
      </c>
      <c r="Y556" s="39">
        <f>Y$512</f>
        <v>0</v>
      </c>
      <c r="AA556" s="39">
        <f>AA$512</f>
        <v>0</v>
      </c>
      <c r="AB556" s="39">
        <f>AB$512</f>
        <v>0</v>
      </c>
      <c r="AC556" s="39">
        <f>AC$512</f>
        <v>0</v>
      </c>
      <c r="AE556" s="39">
        <f>AE$512</f>
        <v>0</v>
      </c>
      <c r="AF556" s="39">
        <f>AF$512</f>
        <v>0</v>
      </c>
      <c r="AG556" s="39">
        <f>AG$512</f>
        <v>0</v>
      </c>
      <c r="AI556" s="39">
        <f>AI$512</f>
        <v>0</v>
      </c>
      <c r="AJ556" s="39">
        <f>AJ$512</f>
        <v>0</v>
      </c>
      <c r="AK556" s="39">
        <f>AK$512</f>
        <v>0</v>
      </c>
      <c r="AL556" s="17"/>
    </row>
    <row r="557" spans="1:38">
      <c r="A557" s="4" t="s">
        <v>175</v>
      </c>
      <c r="C557" s="39">
        <f>C$522</f>
        <v>0</v>
      </c>
      <c r="D557" s="39">
        <f>D$522</f>
        <v>0</v>
      </c>
      <c r="E557" s="39">
        <f>E$522</f>
        <v>0</v>
      </c>
      <c r="G557" s="39">
        <f>G$522</f>
        <v>0</v>
      </c>
      <c r="H557" s="39">
        <f>H$522</f>
        <v>0</v>
      </c>
      <c r="I557" s="39">
        <f>I$522</f>
        <v>0</v>
      </c>
      <c r="K557" s="39">
        <f>K$522</f>
        <v>0</v>
      </c>
      <c r="L557" s="39">
        <f>L$522</f>
        <v>0</v>
      </c>
      <c r="M557" s="39">
        <f>M$522</f>
        <v>0</v>
      </c>
      <c r="O557" s="39">
        <f>O$522</f>
        <v>0</v>
      </c>
      <c r="P557" s="39">
        <f>P$522</f>
        <v>0</v>
      </c>
      <c r="Q557" s="39">
        <f>Q$522</f>
        <v>0</v>
      </c>
      <c r="S557" s="39">
        <f>S$522</f>
        <v>0</v>
      </c>
      <c r="T557" s="39">
        <f>T$522</f>
        <v>0</v>
      </c>
      <c r="U557" s="39">
        <f>U$522</f>
        <v>0</v>
      </c>
      <c r="W557" s="39">
        <f>W$522</f>
        <v>0</v>
      </c>
      <c r="X557" s="39">
        <f>X$522</f>
        <v>0</v>
      </c>
      <c r="Y557" s="39">
        <f>Y$522</f>
        <v>0</v>
      </c>
      <c r="AA557" s="39">
        <f>AA$522</f>
        <v>0</v>
      </c>
      <c r="AB557" s="39">
        <f>AB$522</f>
        <v>0</v>
      </c>
      <c r="AC557" s="39">
        <f>AC$522</f>
        <v>0</v>
      </c>
      <c r="AE557" s="39">
        <f>AE$522</f>
        <v>0</v>
      </c>
      <c r="AF557" s="39">
        <f>AF$522</f>
        <v>0</v>
      </c>
      <c r="AG557" s="39">
        <f>AG$522</f>
        <v>0</v>
      </c>
      <c r="AI557" s="39">
        <f>AI$522</f>
        <v>0</v>
      </c>
      <c r="AJ557" s="39">
        <f>AJ$522</f>
        <v>0</v>
      </c>
      <c r="AK557" s="39">
        <f>AK$522</f>
        <v>0</v>
      </c>
      <c r="AL557" s="17"/>
    </row>
    <row r="558" spans="1:38">
      <c r="A558" s="4" t="s">
        <v>211</v>
      </c>
      <c r="C558" s="39">
        <f>C$532</f>
        <v>0</v>
      </c>
      <c r="D558" s="39">
        <f>D$532</f>
        <v>0</v>
      </c>
      <c r="E558" s="39">
        <f>E$532</f>
        <v>0</v>
      </c>
      <c r="G558" s="39">
        <f>G$532</f>
        <v>0</v>
      </c>
      <c r="H558" s="39">
        <f>H$532</f>
        <v>0</v>
      </c>
      <c r="I558" s="39">
        <f>I$532</f>
        <v>0</v>
      </c>
      <c r="K558" s="39">
        <f>K$532</f>
        <v>0</v>
      </c>
      <c r="L558" s="39">
        <f>L$532</f>
        <v>0</v>
      </c>
      <c r="M558" s="39">
        <f>M$532</f>
        <v>0</v>
      </c>
      <c r="O558" s="39">
        <f>O$532</f>
        <v>0</v>
      </c>
      <c r="P558" s="39">
        <f>P$532</f>
        <v>0</v>
      </c>
      <c r="Q558" s="39">
        <f>Q$532</f>
        <v>0</v>
      </c>
      <c r="S558" s="39">
        <f>S$532</f>
        <v>0</v>
      </c>
      <c r="T558" s="39">
        <f>T$532</f>
        <v>0</v>
      </c>
      <c r="U558" s="39">
        <f>U$532</f>
        <v>0</v>
      </c>
      <c r="W558" s="39">
        <f>W$532</f>
        <v>0</v>
      </c>
      <c r="X558" s="39">
        <f>X$532</f>
        <v>0</v>
      </c>
      <c r="Y558" s="39">
        <f>Y$532</f>
        <v>0</v>
      </c>
      <c r="AA558" s="39">
        <f>AA$532</f>
        <v>0</v>
      </c>
      <c r="AB558" s="39">
        <f>AB$532</f>
        <v>0</v>
      </c>
      <c r="AC558" s="39">
        <f>AC$532</f>
        <v>0</v>
      </c>
      <c r="AE558" s="39">
        <f>AE$532</f>
        <v>0</v>
      </c>
      <c r="AF558" s="39">
        <f>AF$532</f>
        <v>0</v>
      </c>
      <c r="AG558" s="39">
        <f>AG$532</f>
        <v>0</v>
      </c>
      <c r="AI558" s="39">
        <f>AI$532</f>
        <v>0</v>
      </c>
      <c r="AJ558" s="39">
        <f>AJ$532</f>
        <v>0</v>
      </c>
      <c r="AK558" s="39">
        <f>AK$532</f>
        <v>0</v>
      </c>
      <c r="AL558" s="17"/>
    </row>
    <row r="559" spans="1:38">
      <c r="A559" s="4" t="s">
        <v>176</v>
      </c>
      <c r="C559" s="39">
        <f>C$513</f>
        <v>0</v>
      </c>
      <c r="D559" s="39">
        <f>D$513</f>
        <v>0</v>
      </c>
      <c r="E559" s="39">
        <f>E$513</f>
        <v>0</v>
      </c>
      <c r="G559" s="39">
        <f>G$513</f>
        <v>0</v>
      </c>
      <c r="H559" s="39">
        <f>H$513</f>
        <v>0</v>
      </c>
      <c r="I559" s="39">
        <f>I$513</f>
        <v>0</v>
      </c>
      <c r="K559" s="39">
        <f>K$513</f>
        <v>0</v>
      </c>
      <c r="L559" s="39">
        <f>L$513</f>
        <v>0</v>
      </c>
      <c r="M559" s="39">
        <f>M$513</f>
        <v>0</v>
      </c>
      <c r="O559" s="39">
        <f>O$513</f>
        <v>0</v>
      </c>
      <c r="P559" s="39">
        <f>P$513</f>
        <v>0</v>
      </c>
      <c r="Q559" s="39">
        <f>Q$513</f>
        <v>0</v>
      </c>
      <c r="S559" s="39">
        <f>S$513</f>
        <v>0</v>
      </c>
      <c r="T559" s="39">
        <f>T$513</f>
        <v>0</v>
      </c>
      <c r="U559" s="39">
        <f>U$513</f>
        <v>0</v>
      </c>
      <c r="W559" s="39">
        <f>W$513</f>
        <v>0</v>
      </c>
      <c r="X559" s="39">
        <f>X$513</f>
        <v>0</v>
      </c>
      <c r="Y559" s="39">
        <f>Y$513</f>
        <v>0</v>
      </c>
      <c r="AA559" s="39">
        <f>AA$513</f>
        <v>0</v>
      </c>
      <c r="AB559" s="39">
        <f>AB$513</f>
        <v>0</v>
      </c>
      <c r="AC559" s="39">
        <f>AC$513</f>
        <v>0</v>
      </c>
      <c r="AE559" s="39">
        <f>AE$513</f>
        <v>0</v>
      </c>
      <c r="AF559" s="39">
        <f>AF$513</f>
        <v>0</v>
      </c>
      <c r="AG559" s="39">
        <f>AG$513</f>
        <v>0</v>
      </c>
      <c r="AI559" s="39">
        <f>AI$513</f>
        <v>0</v>
      </c>
      <c r="AJ559" s="39">
        <f>AJ$513</f>
        <v>0</v>
      </c>
      <c r="AK559" s="39">
        <f>AK$513</f>
        <v>0</v>
      </c>
      <c r="AL559" s="17"/>
    </row>
    <row r="560" spans="1:38">
      <c r="A560" s="4" t="s">
        <v>177</v>
      </c>
      <c r="C560" s="39">
        <f>C$523</f>
        <v>0</v>
      </c>
      <c r="D560" s="39">
        <f>D$523</f>
        <v>0</v>
      </c>
      <c r="E560" s="39">
        <f>E$523</f>
        <v>0</v>
      </c>
      <c r="G560" s="39">
        <f>G$523</f>
        <v>0</v>
      </c>
      <c r="H560" s="39">
        <f>H$523</f>
        <v>0</v>
      </c>
      <c r="I560" s="39">
        <f>I$523</f>
        <v>0</v>
      </c>
      <c r="K560" s="39">
        <f>K$523</f>
        <v>0</v>
      </c>
      <c r="L560" s="39">
        <f>L$523</f>
        <v>0</v>
      </c>
      <c r="M560" s="39">
        <f>M$523</f>
        <v>0</v>
      </c>
      <c r="O560" s="39">
        <f>O$523</f>
        <v>0</v>
      </c>
      <c r="P560" s="39">
        <f>P$523</f>
        <v>0</v>
      </c>
      <c r="Q560" s="39">
        <f>Q$523</f>
        <v>0</v>
      </c>
      <c r="S560" s="39">
        <f>S$523</f>
        <v>0</v>
      </c>
      <c r="T560" s="39">
        <f>T$523</f>
        <v>0</v>
      </c>
      <c r="U560" s="39">
        <f>U$523</f>
        <v>0</v>
      </c>
      <c r="W560" s="39">
        <f>W$523</f>
        <v>0</v>
      </c>
      <c r="X560" s="39">
        <f>X$523</f>
        <v>0</v>
      </c>
      <c r="Y560" s="39">
        <f>Y$523</f>
        <v>0</v>
      </c>
      <c r="AA560" s="39">
        <f>AA$523</f>
        <v>0</v>
      </c>
      <c r="AB560" s="39">
        <f>AB$523</f>
        <v>0</v>
      </c>
      <c r="AC560" s="39">
        <f>AC$523</f>
        <v>0</v>
      </c>
      <c r="AE560" s="39">
        <f>AE$523</f>
        <v>0</v>
      </c>
      <c r="AF560" s="39">
        <f>AF$523</f>
        <v>0</v>
      </c>
      <c r="AG560" s="39">
        <f>AG$523</f>
        <v>0</v>
      </c>
      <c r="AI560" s="39">
        <f>AI$523</f>
        <v>0</v>
      </c>
      <c r="AJ560" s="39">
        <f>AJ$523</f>
        <v>0</v>
      </c>
      <c r="AK560" s="39">
        <f>AK$523</f>
        <v>0</v>
      </c>
      <c r="AL560" s="17"/>
    </row>
    <row r="561" spans="1:38">
      <c r="A561" s="4" t="s">
        <v>221</v>
      </c>
      <c r="C561" s="39">
        <f>C$533</f>
        <v>0</v>
      </c>
      <c r="D561" s="39">
        <f>D$533</f>
        <v>0</v>
      </c>
      <c r="E561" s="39">
        <f>E$533</f>
        <v>0</v>
      </c>
      <c r="G561" s="39">
        <f>G$533</f>
        <v>0</v>
      </c>
      <c r="H561" s="39">
        <f>H$533</f>
        <v>0</v>
      </c>
      <c r="I561" s="39">
        <f>I$533</f>
        <v>0</v>
      </c>
      <c r="K561" s="39">
        <f>K$533</f>
        <v>0</v>
      </c>
      <c r="L561" s="39">
        <f>L$533</f>
        <v>0</v>
      </c>
      <c r="M561" s="39">
        <f>M$533</f>
        <v>0</v>
      </c>
      <c r="O561" s="39">
        <f>O$533</f>
        <v>0</v>
      </c>
      <c r="P561" s="39">
        <f>P$533</f>
        <v>0</v>
      </c>
      <c r="Q561" s="39">
        <f>Q$533</f>
        <v>0</v>
      </c>
      <c r="S561" s="39">
        <f>S$533</f>
        <v>0</v>
      </c>
      <c r="T561" s="39">
        <f>T$533</f>
        <v>0</v>
      </c>
      <c r="U561" s="39">
        <f>U$533</f>
        <v>0</v>
      </c>
      <c r="W561" s="39">
        <f>W$533</f>
        <v>0</v>
      </c>
      <c r="X561" s="39">
        <f>X$533</f>
        <v>0</v>
      </c>
      <c r="Y561" s="39">
        <f>Y$533</f>
        <v>0</v>
      </c>
      <c r="AA561" s="39">
        <f>AA$533</f>
        <v>0</v>
      </c>
      <c r="AB561" s="39">
        <f>AB$533</f>
        <v>0</v>
      </c>
      <c r="AC561" s="39">
        <f>AC$533</f>
        <v>0</v>
      </c>
      <c r="AE561" s="39">
        <f>AE$533</f>
        <v>0</v>
      </c>
      <c r="AF561" s="39">
        <f>AF$533</f>
        <v>0</v>
      </c>
      <c r="AG561" s="39">
        <f>AG$533</f>
        <v>0</v>
      </c>
      <c r="AI561" s="39">
        <f>AI$533</f>
        <v>0</v>
      </c>
      <c r="AJ561" s="39">
        <f>AJ$533</f>
        <v>0</v>
      </c>
      <c r="AK561" s="39">
        <f>AK$533</f>
        <v>0</v>
      </c>
      <c r="AL561" s="17"/>
    </row>
    <row r="562" spans="1:38">
      <c r="A562" s="4" t="s">
        <v>178</v>
      </c>
      <c r="C562" s="39">
        <f>C280</f>
        <v>0</v>
      </c>
      <c r="D562" s="39">
        <f>D280</f>
        <v>0</v>
      </c>
      <c r="E562" s="39">
        <f>E280</f>
        <v>0</v>
      </c>
      <c r="G562" s="39">
        <f>G280</f>
        <v>0</v>
      </c>
      <c r="H562" s="39">
        <f>H280</f>
        <v>0</v>
      </c>
      <c r="I562" s="39">
        <f>I280</f>
        <v>0</v>
      </c>
      <c r="K562" s="39">
        <f>K280</f>
        <v>0</v>
      </c>
      <c r="L562" s="39">
        <f>L280</f>
        <v>0</v>
      </c>
      <c r="M562" s="39">
        <f>M280</f>
        <v>0</v>
      </c>
      <c r="O562" s="39">
        <f>O280</f>
        <v>0</v>
      </c>
      <c r="P562" s="39">
        <f>P280</f>
        <v>0</v>
      </c>
      <c r="Q562" s="39">
        <f>Q280</f>
        <v>0</v>
      </c>
      <c r="S562" s="39">
        <f>S280</f>
        <v>0</v>
      </c>
      <c r="T562" s="39">
        <f>T280</f>
        <v>0</v>
      </c>
      <c r="U562" s="39">
        <f>U280</f>
        <v>0</v>
      </c>
      <c r="W562" s="39">
        <f>W280</f>
        <v>0</v>
      </c>
      <c r="X562" s="39">
        <f>X280</f>
        <v>0</v>
      </c>
      <c r="Y562" s="39">
        <f>Y280</f>
        <v>0</v>
      </c>
      <c r="AA562" s="39">
        <f>AA280</f>
        <v>0</v>
      </c>
      <c r="AB562" s="39">
        <f>AB280</f>
        <v>0</v>
      </c>
      <c r="AC562" s="39">
        <f>AC280</f>
        <v>0</v>
      </c>
      <c r="AE562" s="39">
        <f>AE280</f>
        <v>0</v>
      </c>
      <c r="AF562" s="39">
        <f>AF280</f>
        <v>0</v>
      </c>
      <c r="AG562" s="39">
        <f>AG280</f>
        <v>0</v>
      </c>
      <c r="AI562" s="39">
        <f>AI280</f>
        <v>0</v>
      </c>
      <c r="AJ562" s="39">
        <f>AJ280</f>
        <v>0</v>
      </c>
      <c r="AK562" s="39">
        <f>AK280</f>
        <v>0</v>
      </c>
      <c r="AL562" s="17"/>
    </row>
    <row r="563" spans="1:38">
      <c r="A563" s="4" t="s">
        <v>179</v>
      </c>
      <c r="C563" s="39">
        <f>C281</f>
        <v>0</v>
      </c>
      <c r="D563" s="39">
        <f>D281</f>
        <v>0</v>
      </c>
      <c r="E563" s="39">
        <f>E281</f>
        <v>0</v>
      </c>
      <c r="G563" s="39">
        <f>G281</f>
        <v>0</v>
      </c>
      <c r="H563" s="39">
        <f>H281</f>
        <v>0</v>
      </c>
      <c r="I563" s="39">
        <f>I281</f>
        <v>0</v>
      </c>
      <c r="K563" s="39">
        <f>K281</f>
        <v>0</v>
      </c>
      <c r="L563" s="39">
        <f>L281</f>
        <v>0</v>
      </c>
      <c r="M563" s="39">
        <f>M281</f>
        <v>0</v>
      </c>
      <c r="O563" s="39">
        <f>O281</f>
        <v>0</v>
      </c>
      <c r="P563" s="39">
        <f>P281</f>
        <v>0</v>
      </c>
      <c r="Q563" s="39">
        <f>Q281</f>
        <v>0</v>
      </c>
      <c r="S563" s="39">
        <f>S281</f>
        <v>0</v>
      </c>
      <c r="T563" s="39">
        <f>T281</f>
        <v>0</v>
      </c>
      <c r="U563" s="39">
        <f>U281</f>
        <v>0</v>
      </c>
      <c r="W563" s="39">
        <f>W281</f>
        <v>0</v>
      </c>
      <c r="X563" s="39">
        <f>X281</f>
        <v>0</v>
      </c>
      <c r="Y563" s="39">
        <f>Y281</f>
        <v>0</v>
      </c>
      <c r="AA563" s="39">
        <f>AA281</f>
        <v>0</v>
      </c>
      <c r="AB563" s="39">
        <f>AB281</f>
        <v>0</v>
      </c>
      <c r="AC563" s="39">
        <f>AC281</f>
        <v>0</v>
      </c>
      <c r="AE563" s="39">
        <f>AE281</f>
        <v>0</v>
      </c>
      <c r="AF563" s="39">
        <f>AF281</f>
        <v>0</v>
      </c>
      <c r="AG563" s="39">
        <f>AG281</f>
        <v>0</v>
      </c>
      <c r="AI563" s="39">
        <f>AI281</f>
        <v>0</v>
      </c>
      <c r="AJ563" s="39">
        <f>AJ281</f>
        <v>0</v>
      </c>
      <c r="AK563" s="39">
        <f>AK281</f>
        <v>0</v>
      </c>
      <c r="AL563" s="17"/>
    </row>
    <row r="564" spans="1:38">
      <c r="A564" s="4" t="s">
        <v>195</v>
      </c>
      <c r="C564" s="39">
        <f>C282</f>
        <v>0</v>
      </c>
      <c r="D564" s="39">
        <f>D282</f>
        <v>0</v>
      </c>
      <c r="E564" s="39">
        <f>E282</f>
        <v>0</v>
      </c>
      <c r="G564" s="39">
        <f>G282</f>
        <v>0</v>
      </c>
      <c r="H564" s="39">
        <f>H282</f>
        <v>0</v>
      </c>
      <c r="I564" s="39">
        <f>I282</f>
        <v>0</v>
      </c>
      <c r="K564" s="39">
        <f>K282</f>
        <v>0</v>
      </c>
      <c r="L564" s="39">
        <f>L282</f>
        <v>0</v>
      </c>
      <c r="M564" s="39">
        <f>M282</f>
        <v>0</v>
      </c>
      <c r="O564" s="39">
        <f>O282</f>
        <v>0</v>
      </c>
      <c r="P564" s="39">
        <f>P282</f>
        <v>0</v>
      </c>
      <c r="Q564" s="39">
        <f>Q282</f>
        <v>0</v>
      </c>
      <c r="S564" s="39">
        <f>S282</f>
        <v>0</v>
      </c>
      <c r="T564" s="39">
        <f>T282</f>
        <v>0</v>
      </c>
      <c r="U564" s="39">
        <f>U282</f>
        <v>0</v>
      </c>
      <c r="W564" s="39">
        <f>W282</f>
        <v>0</v>
      </c>
      <c r="X564" s="39">
        <f>X282</f>
        <v>0</v>
      </c>
      <c r="Y564" s="39">
        <f>Y282</f>
        <v>0</v>
      </c>
      <c r="AA564" s="39">
        <f>AA282</f>
        <v>0</v>
      </c>
      <c r="AB564" s="39">
        <f>AB282</f>
        <v>0</v>
      </c>
      <c r="AC564" s="39">
        <f>AC282</f>
        <v>0</v>
      </c>
      <c r="AE564" s="39">
        <f>AE282</f>
        <v>0</v>
      </c>
      <c r="AF564" s="39">
        <f>AF282</f>
        <v>0</v>
      </c>
      <c r="AG564" s="39">
        <f>AG282</f>
        <v>0</v>
      </c>
      <c r="AI564" s="39">
        <f>AI282</f>
        <v>0</v>
      </c>
      <c r="AJ564" s="39">
        <f>AJ282</f>
        <v>0</v>
      </c>
      <c r="AK564" s="39">
        <f>AK282</f>
        <v>0</v>
      </c>
      <c r="AL564" s="17"/>
    </row>
    <row r="565" spans="1:38">
      <c r="A565" s="4" t="s">
        <v>180</v>
      </c>
      <c r="C565" s="39">
        <f>C$543</f>
        <v>0</v>
      </c>
      <c r="D565" s="39">
        <f>D$543</f>
        <v>0</v>
      </c>
      <c r="E565" s="39">
        <f>E$543</f>
        <v>0</v>
      </c>
      <c r="G565" s="39">
        <f>G$543</f>
        <v>0</v>
      </c>
      <c r="H565" s="39">
        <f>H$543</f>
        <v>0</v>
      </c>
      <c r="I565" s="39">
        <f>I$543</f>
        <v>0</v>
      </c>
      <c r="K565" s="39">
        <f>K$543</f>
        <v>0</v>
      </c>
      <c r="L565" s="39">
        <f>L$543</f>
        <v>0</v>
      </c>
      <c r="M565" s="39">
        <f>M$543</f>
        <v>0</v>
      </c>
      <c r="O565" s="39">
        <f>O$543</f>
        <v>0</v>
      </c>
      <c r="P565" s="39">
        <f>P$543</f>
        <v>0</v>
      </c>
      <c r="Q565" s="39">
        <f>Q$543</f>
        <v>0</v>
      </c>
      <c r="S565" s="39">
        <f>S$543</f>
        <v>0</v>
      </c>
      <c r="T565" s="39">
        <f>T$543</f>
        <v>0</v>
      </c>
      <c r="U565" s="39">
        <f>U$543</f>
        <v>0</v>
      </c>
      <c r="W565" s="39">
        <f>W$543</f>
        <v>0</v>
      </c>
      <c r="X565" s="39">
        <f>X$543</f>
        <v>0</v>
      </c>
      <c r="Y565" s="39">
        <f>Y$543</f>
        <v>0</v>
      </c>
      <c r="AA565" s="39">
        <f>AA$543</f>
        <v>0</v>
      </c>
      <c r="AB565" s="39">
        <f>AB$543</f>
        <v>0</v>
      </c>
      <c r="AC565" s="39">
        <f>AC$543</f>
        <v>0</v>
      </c>
      <c r="AE565" s="39">
        <f>AE$543</f>
        <v>0</v>
      </c>
      <c r="AF565" s="39">
        <f>AF$543</f>
        <v>0</v>
      </c>
      <c r="AG565" s="39">
        <f>AG$543</f>
        <v>0</v>
      </c>
      <c r="AI565" s="39">
        <f>AI$543</f>
        <v>0</v>
      </c>
      <c r="AJ565" s="39">
        <f>AJ$543</f>
        <v>0</v>
      </c>
      <c r="AK565" s="39">
        <f>AK$543</f>
        <v>0</v>
      </c>
      <c r="AL565" s="17"/>
    </row>
    <row r="566" spans="1:38">
      <c r="A566" s="4" t="s">
        <v>181</v>
      </c>
      <c r="C566" s="39">
        <f>C$544</f>
        <v>0</v>
      </c>
      <c r="D566" s="39">
        <f>D$544</f>
        <v>0</v>
      </c>
      <c r="E566" s="39">
        <f>E$544</f>
        <v>0</v>
      </c>
      <c r="G566" s="39">
        <f>G$544</f>
        <v>0</v>
      </c>
      <c r="H566" s="39">
        <f>H$544</f>
        <v>0</v>
      </c>
      <c r="I566" s="39">
        <f>I$544</f>
        <v>0</v>
      </c>
      <c r="K566" s="39">
        <f>K$544</f>
        <v>0</v>
      </c>
      <c r="L566" s="39">
        <f>L$544</f>
        <v>0</v>
      </c>
      <c r="M566" s="39">
        <f>M$544</f>
        <v>0</v>
      </c>
      <c r="O566" s="39">
        <f>O$544</f>
        <v>0</v>
      </c>
      <c r="P566" s="39">
        <f>P$544</f>
        <v>0</v>
      </c>
      <c r="Q566" s="39">
        <f>Q$544</f>
        <v>0</v>
      </c>
      <c r="S566" s="39">
        <f>S$544</f>
        <v>0</v>
      </c>
      <c r="T566" s="39">
        <f>T$544</f>
        <v>0</v>
      </c>
      <c r="U566" s="39">
        <f>U$544</f>
        <v>0</v>
      </c>
      <c r="W566" s="39">
        <f>W$544</f>
        <v>0</v>
      </c>
      <c r="X566" s="39">
        <f>X$544</f>
        <v>0</v>
      </c>
      <c r="Y566" s="39">
        <f>Y$544</f>
        <v>0</v>
      </c>
      <c r="AA566" s="39">
        <f>AA$544</f>
        <v>0</v>
      </c>
      <c r="AB566" s="39">
        <f>AB$544</f>
        <v>0</v>
      </c>
      <c r="AC566" s="39">
        <f>AC$544</f>
        <v>0</v>
      </c>
      <c r="AE566" s="39">
        <f>AE$544</f>
        <v>0</v>
      </c>
      <c r="AF566" s="39">
        <f>AF$544</f>
        <v>0</v>
      </c>
      <c r="AG566" s="39">
        <f>AG$544</f>
        <v>0</v>
      </c>
      <c r="AI566" s="39">
        <f>AI$544</f>
        <v>0</v>
      </c>
      <c r="AJ566" s="39">
        <f>AJ$544</f>
        <v>0</v>
      </c>
      <c r="AK566" s="39">
        <f>AK$544</f>
        <v>0</v>
      </c>
      <c r="AL566" s="17"/>
    </row>
    <row r="567" spans="1:38">
      <c r="A567" s="4" t="s">
        <v>182</v>
      </c>
      <c r="C567" s="39">
        <f>C285</f>
        <v>0</v>
      </c>
      <c r="D567" s="39">
        <f>D285</f>
        <v>0</v>
      </c>
      <c r="E567" s="39">
        <f>E285</f>
        <v>0</v>
      </c>
      <c r="G567" s="39">
        <f>G285</f>
        <v>0</v>
      </c>
      <c r="H567" s="39">
        <f>H285</f>
        <v>0</v>
      </c>
      <c r="I567" s="39">
        <f>I285</f>
        <v>0</v>
      </c>
      <c r="K567" s="39">
        <f>K285</f>
        <v>0</v>
      </c>
      <c r="L567" s="39">
        <f>L285</f>
        <v>0</v>
      </c>
      <c r="M567" s="39">
        <f>M285</f>
        <v>0</v>
      </c>
      <c r="O567" s="39">
        <f>O285</f>
        <v>0</v>
      </c>
      <c r="P567" s="39">
        <f>P285</f>
        <v>0</v>
      </c>
      <c r="Q567" s="39">
        <f>Q285</f>
        <v>0</v>
      </c>
      <c r="S567" s="39">
        <f>S285</f>
        <v>0</v>
      </c>
      <c r="T567" s="39">
        <f>T285</f>
        <v>0</v>
      </c>
      <c r="U567" s="39">
        <f>U285</f>
        <v>0</v>
      </c>
      <c r="W567" s="39">
        <f>W285</f>
        <v>0</v>
      </c>
      <c r="X567" s="39">
        <f>X285</f>
        <v>0</v>
      </c>
      <c r="Y567" s="39">
        <f>Y285</f>
        <v>0</v>
      </c>
      <c r="AA567" s="39">
        <f>AA285</f>
        <v>0</v>
      </c>
      <c r="AB567" s="39">
        <f>AB285</f>
        <v>0</v>
      </c>
      <c r="AC567" s="39">
        <f>AC285</f>
        <v>0</v>
      </c>
      <c r="AE567" s="39">
        <f>AE285</f>
        <v>0</v>
      </c>
      <c r="AF567" s="39">
        <f>AF285</f>
        <v>0</v>
      </c>
      <c r="AG567" s="39">
        <f>AG285</f>
        <v>0</v>
      </c>
      <c r="AI567" s="39">
        <f>AI285</f>
        <v>0</v>
      </c>
      <c r="AJ567" s="39">
        <f>AJ285</f>
        <v>0</v>
      </c>
      <c r="AK567" s="39">
        <f>AK285</f>
        <v>0</v>
      </c>
      <c r="AL567" s="17"/>
    </row>
    <row r="568" spans="1:38">
      <c r="A568" s="4" t="s">
        <v>183</v>
      </c>
      <c r="C568" s="39">
        <f>C286</f>
        <v>0</v>
      </c>
      <c r="D568" s="39">
        <f>D286</f>
        <v>0</v>
      </c>
      <c r="E568" s="39">
        <f>E286</f>
        <v>0</v>
      </c>
      <c r="G568" s="39">
        <f>G286</f>
        <v>0</v>
      </c>
      <c r="H568" s="39">
        <f>H286</f>
        <v>0</v>
      </c>
      <c r="I568" s="39">
        <f>I286</f>
        <v>0</v>
      </c>
      <c r="K568" s="39">
        <f>K286</f>
        <v>0</v>
      </c>
      <c r="L568" s="39">
        <f>L286</f>
        <v>0</v>
      </c>
      <c r="M568" s="39">
        <f>M286</f>
        <v>0</v>
      </c>
      <c r="O568" s="39">
        <f>O286</f>
        <v>0</v>
      </c>
      <c r="P568" s="39">
        <f>P286</f>
        <v>0</v>
      </c>
      <c r="Q568" s="39">
        <f>Q286</f>
        <v>0</v>
      </c>
      <c r="S568" s="39">
        <f>S286</f>
        <v>0</v>
      </c>
      <c r="T568" s="39">
        <f>T286</f>
        <v>0</v>
      </c>
      <c r="U568" s="39">
        <f>U286</f>
        <v>0</v>
      </c>
      <c r="W568" s="39">
        <f>W286</f>
        <v>0</v>
      </c>
      <c r="X568" s="39">
        <f>X286</f>
        <v>0</v>
      </c>
      <c r="Y568" s="39">
        <f>Y286</f>
        <v>0</v>
      </c>
      <c r="AA568" s="39">
        <f>AA286</f>
        <v>0</v>
      </c>
      <c r="AB568" s="39">
        <f>AB286</f>
        <v>0</v>
      </c>
      <c r="AC568" s="39">
        <f>AC286</f>
        <v>0</v>
      </c>
      <c r="AE568" s="39">
        <f>AE286</f>
        <v>0</v>
      </c>
      <c r="AF568" s="39">
        <f>AF286</f>
        <v>0</v>
      </c>
      <c r="AG568" s="39">
        <f>AG286</f>
        <v>0</v>
      </c>
      <c r="AI568" s="39">
        <f>AI286</f>
        <v>0</v>
      </c>
      <c r="AJ568" s="39">
        <f>AJ286</f>
        <v>0</v>
      </c>
      <c r="AK568" s="39">
        <f>AK286</f>
        <v>0</v>
      </c>
      <c r="AL568" s="17"/>
    </row>
    <row r="569" spans="1:38">
      <c r="A569" s="4" t="s">
        <v>196</v>
      </c>
      <c r="C569" s="39">
        <f>C287</f>
        <v>0</v>
      </c>
      <c r="D569" s="39">
        <f>D287</f>
        <v>0</v>
      </c>
      <c r="E569" s="39">
        <f>E287</f>
        <v>0</v>
      </c>
      <c r="G569" s="39">
        <f>G287</f>
        <v>0</v>
      </c>
      <c r="H569" s="39">
        <f>H287</f>
        <v>0</v>
      </c>
      <c r="I569" s="39">
        <f>I287</f>
        <v>0</v>
      </c>
      <c r="K569" s="39">
        <f>K287</f>
        <v>0</v>
      </c>
      <c r="L569" s="39">
        <f>L287</f>
        <v>0</v>
      </c>
      <c r="M569" s="39">
        <f>M287</f>
        <v>0</v>
      </c>
      <c r="O569" s="39">
        <f>O287</f>
        <v>0</v>
      </c>
      <c r="P569" s="39">
        <f>P287</f>
        <v>0</v>
      </c>
      <c r="Q569" s="39">
        <f>Q287</f>
        <v>0</v>
      </c>
      <c r="S569" s="39">
        <f>S287</f>
        <v>0</v>
      </c>
      <c r="T569" s="39">
        <f>T287</f>
        <v>0</v>
      </c>
      <c r="U569" s="39">
        <f>U287</f>
        <v>0</v>
      </c>
      <c r="W569" s="39">
        <f>W287</f>
        <v>0</v>
      </c>
      <c r="X569" s="39">
        <f>X287</f>
        <v>0</v>
      </c>
      <c r="Y569" s="39">
        <f>Y287</f>
        <v>0</v>
      </c>
      <c r="AA569" s="39">
        <f>AA287</f>
        <v>0</v>
      </c>
      <c r="AB569" s="39">
        <f>AB287</f>
        <v>0</v>
      </c>
      <c r="AC569" s="39">
        <f>AC287</f>
        <v>0</v>
      </c>
      <c r="AE569" s="39">
        <f>AE287</f>
        <v>0</v>
      </c>
      <c r="AF569" s="39">
        <f>AF287</f>
        <v>0</v>
      </c>
      <c r="AG569" s="39">
        <f>AG287</f>
        <v>0</v>
      </c>
      <c r="AI569" s="39">
        <f>AI287</f>
        <v>0</v>
      </c>
      <c r="AJ569" s="39">
        <f>AJ287</f>
        <v>0</v>
      </c>
      <c r="AK569" s="39">
        <f>AK287</f>
        <v>0</v>
      </c>
      <c r="AL569" s="17"/>
    </row>
    <row r="570" spans="1:38">
      <c r="A570" s="4" t="s">
        <v>187</v>
      </c>
      <c r="C570" s="39">
        <f>C288</f>
        <v>0</v>
      </c>
      <c r="D570" s="39">
        <f>D288</f>
        <v>0</v>
      </c>
      <c r="E570" s="39">
        <f>E288</f>
        <v>0</v>
      </c>
      <c r="G570" s="39">
        <f>G288</f>
        <v>0</v>
      </c>
      <c r="H570" s="39">
        <f>H288</f>
        <v>0</v>
      </c>
      <c r="I570" s="39">
        <f>I288</f>
        <v>0</v>
      </c>
      <c r="K570" s="39">
        <f>K288</f>
        <v>0</v>
      </c>
      <c r="L570" s="39">
        <f>L288</f>
        <v>0</v>
      </c>
      <c r="M570" s="39">
        <f>M288</f>
        <v>0</v>
      </c>
      <c r="O570" s="39">
        <f>O288</f>
        <v>0</v>
      </c>
      <c r="P570" s="39">
        <f>P288</f>
        <v>0</v>
      </c>
      <c r="Q570" s="39">
        <f>Q288</f>
        <v>0</v>
      </c>
      <c r="S570" s="39">
        <f>S288</f>
        <v>0</v>
      </c>
      <c r="T570" s="39">
        <f>T288</f>
        <v>0</v>
      </c>
      <c r="U570" s="39">
        <f>U288</f>
        <v>0</v>
      </c>
      <c r="W570" s="39">
        <f>W288</f>
        <v>0</v>
      </c>
      <c r="X570" s="39">
        <f>X288</f>
        <v>0</v>
      </c>
      <c r="Y570" s="39">
        <f>Y288</f>
        <v>0</v>
      </c>
      <c r="AA570" s="39">
        <f>AA288</f>
        <v>0</v>
      </c>
      <c r="AB570" s="39">
        <f>AB288</f>
        <v>0</v>
      </c>
      <c r="AC570" s="39">
        <f>AC288</f>
        <v>0</v>
      </c>
      <c r="AE570" s="39">
        <f>AE288</f>
        <v>0</v>
      </c>
      <c r="AF570" s="39">
        <f>AF288</f>
        <v>0</v>
      </c>
      <c r="AG570" s="39">
        <f>AG288</f>
        <v>0</v>
      </c>
      <c r="AI570" s="39">
        <f>AI288</f>
        <v>0</v>
      </c>
      <c r="AJ570" s="39">
        <f>AJ288</f>
        <v>0</v>
      </c>
      <c r="AK570" s="39">
        <f>AK288</f>
        <v>0</v>
      </c>
      <c r="AL570" s="17"/>
    </row>
    <row r="571" spans="1:38">
      <c r="A571" s="4" t="s">
        <v>189</v>
      </c>
      <c r="C571" s="39">
        <f>C289</f>
        <v>0</v>
      </c>
      <c r="D571" s="39">
        <f>D289</f>
        <v>0</v>
      </c>
      <c r="E571" s="39">
        <f>E289</f>
        <v>0</v>
      </c>
      <c r="G571" s="39">
        <f>G289</f>
        <v>0</v>
      </c>
      <c r="H571" s="39">
        <f>H289</f>
        <v>0</v>
      </c>
      <c r="I571" s="39">
        <f>I289</f>
        <v>0</v>
      </c>
      <c r="K571" s="39">
        <f>K289</f>
        <v>0</v>
      </c>
      <c r="L571" s="39">
        <f>L289</f>
        <v>0</v>
      </c>
      <c r="M571" s="39">
        <f>M289</f>
        <v>0</v>
      </c>
      <c r="O571" s="39">
        <f>O289</f>
        <v>0</v>
      </c>
      <c r="P571" s="39">
        <f>P289</f>
        <v>0</v>
      </c>
      <c r="Q571" s="39">
        <f>Q289</f>
        <v>0</v>
      </c>
      <c r="S571" s="39">
        <f>S289</f>
        <v>0</v>
      </c>
      <c r="T571" s="39">
        <f>T289</f>
        <v>0</v>
      </c>
      <c r="U571" s="39">
        <f>U289</f>
        <v>0</v>
      </c>
      <c r="W571" s="39">
        <f>W289</f>
        <v>0</v>
      </c>
      <c r="X571" s="39">
        <f>X289</f>
        <v>0</v>
      </c>
      <c r="Y571" s="39">
        <f>Y289</f>
        <v>0</v>
      </c>
      <c r="AA571" s="39">
        <f>AA289</f>
        <v>0</v>
      </c>
      <c r="AB571" s="39">
        <f>AB289</f>
        <v>0</v>
      </c>
      <c r="AC571" s="39">
        <f>AC289</f>
        <v>0</v>
      </c>
      <c r="AE571" s="39">
        <f>AE289</f>
        <v>0</v>
      </c>
      <c r="AF571" s="39">
        <f>AF289</f>
        <v>0</v>
      </c>
      <c r="AG571" s="39">
        <f>AG289</f>
        <v>0</v>
      </c>
      <c r="AI571" s="39">
        <f>AI289</f>
        <v>0</v>
      </c>
      <c r="AJ571" s="39">
        <f>AJ289</f>
        <v>0</v>
      </c>
      <c r="AK571" s="39">
        <f>AK289</f>
        <v>0</v>
      </c>
      <c r="AL571" s="17"/>
    </row>
    <row r="572" spans="1:38">
      <c r="A572" s="4" t="s">
        <v>198</v>
      </c>
      <c r="C572" s="39">
        <f>C290</f>
        <v>0</v>
      </c>
      <c r="D572" s="39">
        <f>D290</f>
        <v>0</v>
      </c>
      <c r="E572" s="39">
        <f>E290</f>
        <v>0</v>
      </c>
      <c r="G572" s="39">
        <f>G290</f>
        <v>0</v>
      </c>
      <c r="H572" s="39">
        <f>H290</f>
        <v>0</v>
      </c>
      <c r="I572" s="39">
        <f>I290</f>
        <v>0</v>
      </c>
      <c r="K572" s="39">
        <f>K290</f>
        <v>0</v>
      </c>
      <c r="L572" s="39">
        <f>L290</f>
        <v>0</v>
      </c>
      <c r="M572" s="39">
        <f>M290</f>
        <v>0</v>
      </c>
      <c r="O572" s="39">
        <f>O290</f>
        <v>0</v>
      </c>
      <c r="P572" s="39">
        <f>P290</f>
        <v>0</v>
      </c>
      <c r="Q572" s="39">
        <f>Q290</f>
        <v>0</v>
      </c>
      <c r="S572" s="39">
        <f>S290</f>
        <v>0</v>
      </c>
      <c r="T572" s="39">
        <f>T290</f>
        <v>0</v>
      </c>
      <c r="U572" s="39">
        <f>U290</f>
        <v>0</v>
      </c>
      <c r="W572" s="39">
        <f>W290</f>
        <v>0</v>
      </c>
      <c r="X572" s="39">
        <f>X290</f>
        <v>0</v>
      </c>
      <c r="Y572" s="39">
        <f>Y290</f>
        <v>0</v>
      </c>
      <c r="AA572" s="39">
        <f>AA290</f>
        <v>0</v>
      </c>
      <c r="AB572" s="39">
        <f>AB290</f>
        <v>0</v>
      </c>
      <c r="AC572" s="39">
        <f>AC290</f>
        <v>0</v>
      </c>
      <c r="AE572" s="39">
        <f>AE290</f>
        <v>0</v>
      </c>
      <c r="AF572" s="39">
        <f>AF290</f>
        <v>0</v>
      </c>
      <c r="AG572" s="39">
        <f>AG290</f>
        <v>0</v>
      </c>
      <c r="AI572" s="39">
        <f>AI290</f>
        <v>0</v>
      </c>
      <c r="AJ572" s="39">
        <f>AJ290</f>
        <v>0</v>
      </c>
      <c r="AK572" s="39">
        <f>AK290</f>
        <v>0</v>
      </c>
      <c r="AL572" s="17"/>
    </row>
    <row r="574" spans="1:38" ht="21" customHeight="1">
      <c r="A574" s="1" t="s">
        <v>699</v>
      </c>
    </row>
    <row r="575" spans="1:38">
      <c r="A575" s="2" t="s">
        <v>353</v>
      </c>
    </row>
    <row r="576" spans="1:38">
      <c r="A576" s="33" t="s">
        <v>700</v>
      </c>
    </row>
    <row r="577" spans="1:11">
      <c r="A577" s="33" t="s">
        <v>701</v>
      </c>
    </row>
    <row r="578" spans="1:11">
      <c r="A578" s="2" t="s">
        <v>366</v>
      </c>
    </row>
    <row r="580" spans="1:11">
      <c r="B580" s="15" t="s">
        <v>142</v>
      </c>
      <c r="C580" s="15" t="s">
        <v>143</v>
      </c>
      <c r="D580" s="15" t="s">
        <v>144</v>
      </c>
      <c r="E580" s="15" t="s">
        <v>145</v>
      </c>
      <c r="F580" s="15" t="s">
        <v>146</v>
      </c>
      <c r="G580" s="15" t="s">
        <v>151</v>
      </c>
      <c r="H580" s="15" t="s">
        <v>147</v>
      </c>
      <c r="I580" s="15" t="s">
        <v>148</v>
      </c>
      <c r="J580" s="15" t="s">
        <v>149</v>
      </c>
    </row>
    <row r="581" spans="1:11">
      <c r="A581" s="4" t="s">
        <v>174</v>
      </c>
      <c r="B581" s="38">
        <f>SUMPRODUCT($C556:$E556,$B43:$D43)</f>
        <v>0</v>
      </c>
      <c r="C581" s="38">
        <f>SUMPRODUCT($G556:$I556,$B43:$D43)</f>
        <v>0</v>
      </c>
      <c r="D581" s="38">
        <f>SUMPRODUCT($K556:$M556,$B43:$D43)</f>
        <v>0</v>
      </c>
      <c r="E581" s="38">
        <f>SUMPRODUCT($O556:$Q556,$B43:$D43)</f>
        <v>0</v>
      </c>
      <c r="F581" s="38">
        <f>SUMPRODUCT($S556:$U556,$B43:$D43)</f>
        <v>0</v>
      </c>
      <c r="G581" s="38">
        <f>SUMPRODUCT($W556:$Y556,$B43:$D43)</f>
        <v>0</v>
      </c>
      <c r="H581" s="38">
        <f>SUMPRODUCT($AA556:$AC556,$B43:$D43)</f>
        <v>0</v>
      </c>
      <c r="I581" s="38">
        <f>SUMPRODUCT($AE556:$AG556,$B43:$D43)</f>
        <v>0</v>
      </c>
      <c r="J581" s="38">
        <f>SUMPRODUCT($AI556:$AK556,$B43:$D43)</f>
        <v>0</v>
      </c>
      <c r="K581" s="17"/>
    </row>
    <row r="582" spans="1:11">
      <c r="A582" s="4" t="s">
        <v>175</v>
      </c>
      <c r="B582" s="38">
        <f>SUMPRODUCT($C557:$E557,$B44:$D44)</f>
        <v>0</v>
      </c>
      <c r="C582" s="38">
        <f>SUMPRODUCT($G557:$I557,$B44:$D44)</f>
        <v>0</v>
      </c>
      <c r="D582" s="38">
        <f>SUMPRODUCT($K557:$M557,$B44:$D44)</f>
        <v>0</v>
      </c>
      <c r="E582" s="38">
        <f>SUMPRODUCT($O557:$Q557,$B44:$D44)</f>
        <v>0</v>
      </c>
      <c r="F582" s="38">
        <f>SUMPRODUCT($S557:$U557,$B44:$D44)</f>
        <v>0</v>
      </c>
      <c r="G582" s="38">
        <f>SUMPRODUCT($W557:$Y557,$B44:$D44)</f>
        <v>0</v>
      </c>
      <c r="H582" s="38">
        <f>SUMPRODUCT($AA557:$AC557,$B44:$D44)</f>
        <v>0</v>
      </c>
      <c r="I582" s="38">
        <f>SUMPRODUCT($AE557:$AG557,$B44:$D44)</f>
        <v>0</v>
      </c>
      <c r="J582" s="38">
        <f>SUMPRODUCT($AI557:$AK557,$B44:$D44)</f>
        <v>0</v>
      </c>
      <c r="K582" s="17"/>
    </row>
    <row r="583" spans="1:11">
      <c r="A583" s="4" t="s">
        <v>211</v>
      </c>
      <c r="B583" s="38">
        <f>SUMPRODUCT($C558:$E558,$B45:$D45)</f>
        <v>0</v>
      </c>
      <c r="C583" s="38">
        <f>SUMPRODUCT($G558:$I558,$B45:$D45)</f>
        <v>0</v>
      </c>
      <c r="D583" s="38">
        <f>SUMPRODUCT($K558:$M558,$B45:$D45)</f>
        <v>0</v>
      </c>
      <c r="E583" s="38">
        <f>SUMPRODUCT($O558:$Q558,$B45:$D45)</f>
        <v>0</v>
      </c>
      <c r="F583" s="38">
        <f>SUMPRODUCT($S558:$U558,$B45:$D45)</f>
        <v>0</v>
      </c>
      <c r="G583" s="38">
        <f>SUMPRODUCT($W558:$Y558,$B45:$D45)</f>
        <v>0</v>
      </c>
      <c r="H583" s="38">
        <f>SUMPRODUCT($AA558:$AC558,$B45:$D45)</f>
        <v>0</v>
      </c>
      <c r="I583" s="38">
        <f>SUMPRODUCT($AE558:$AG558,$B45:$D45)</f>
        <v>0</v>
      </c>
      <c r="J583" s="38">
        <f>SUMPRODUCT($AI558:$AK558,$B45:$D45)</f>
        <v>0</v>
      </c>
      <c r="K583" s="17"/>
    </row>
    <row r="584" spans="1:11">
      <c r="A584" s="4" t="s">
        <v>176</v>
      </c>
      <c r="B584" s="38">
        <f>SUMPRODUCT($C559:$E559,$B46:$D46)</f>
        <v>0</v>
      </c>
      <c r="C584" s="38">
        <f>SUMPRODUCT($G559:$I559,$B46:$D46)</f>
        <v>0</v>
      </c>
      <c r="D584" s="38">
        <f>SUMPRODUCT($K559:$M559,$B46:$D46)</f>
        <v>0</v>
      </c>
      <c r="E584" s="38">
        <f>SUMPRODUCT($O559:$Q559,$B46:$D46)</f>
        <v>0</v>
      </c>
      <c r="F584" s="38">
        <f>SUMPRODUCT($S559:$U559,$B46:$D46)</f>
        <v>0</v>
      </c>
      <c r="G584" s="38">
        <f>SUMPRODUCT($W559:$Y559,$B46:$D46)</f>
        <v>0</v>
      </c>
      <c r="H584" s="38">
        <f>SUMPRODUCT($AA559:$AC559,$B46:$D46)</f>
        <v>0</v>
      </c>
      <c r="I584" s="38">
        <f>SUMPRODUCT($AE559:$AG559,$B46:$D46)</f>
        <v>0</v>
      </c>
      <c r="J584" s="38">
        <f>SUMPRODUCT($AI559:$AK559,$B46:$D46)</f>
        <v>0</v>
      </c>
      <c r="K584" s="17"/>
    </row>
    <row r="585" spans="1:11">
      <c r="A585" s="4" t="s">
        <v>177</v>
      </c>
      <c r="B585" s="38">
        <f>SUMPRODUCT($C560:$E560,$B47:$D47)</f>
        <v>0</v>
      </c>
      <c r="C585" s="38">
        <f>SUMPRODUCT($G560:$I560,$B47:$D47)</f>
        <v>0</v>
      </c>
      <c r="D585" s="38">
        <f>SUMPRODUCT($K560:$M560,$B47:$D47)</f>
        <v>0</v>
      </c>
      <c r="E585" s="38">
        <f>SUMPRODUCT($O560:$Q560,$B47:$D47)</f>
        <v>0</v>
      </c>
      <c r="F585" s="38">
        <f>SUMPRODUCT($S560:$U560,$B47:$D47)</f>
        <v>0</v>
      </c>
      <c r="G585" s="38">
        <f>SUMPRODUCT($W560:$Y560,$B47:$D47)</f>
        <v>0</v>
      </c>
      <c r="H585" s="38">
        <f>SUMPRODUCT($AA560:$AC560,$B47:$D47)</f>
        <v>0</v>
      </c>
      <c r="I585" s="38">
        <f>SUMPRODUCT($AE560:$AG560,$B47:$D47)</f>
        <v>0</v>
      </c>
      <c r="J585" s="38">
        <f>SUMPRODUCT($AI560:$AK560,$B47:$D47)</f>
        <v>0</v>
      </c>
      <c r="K585" s="17"/>
    </row>
    <row r="586" spans="1:11">
      <c r="A586" s="4" t="s">
        <v>221</v>
      </c>
      <c r="B586" s="38">
        <f>SUMPRODUCT($C561:$E561,$B48:$D48)</f>
        <v>0</v>
      </c>
      <c r="C586" s="38">
        <f>SUMPRODUCT($G561:$I561,$B48:$D48)</f>
        <v>0</v>
      </c>
      <c r="D586" s="38">
        <f>SUMPRODUCT($K561:$M561,$B48:$D48)</f>
        <v>0</v>
      </c>
      <c r="E586" s="38">
        <f>SUMPRODUCT($O561:$Q561,$B48:$D48)</f>
        <v>0</v>
      </c>
      <c r="F586" s="38">
        <f>SUMPRODUCT($S561:$U561,$B48:$D48)</f>
        <v>0</v>
      </c>
      <c r="G586" s="38">
        <f>SUMPRODUCT($W561:$Y561,$B48:$D48)</f>
        <v>0</v>
      </c>
      <c r="H586" s="38">
        <f>SUMPRODUCT($AA561:$AC561,$B48:$D48)</f>
        <v>0</v>
      </c>
      <c r="I586" s="38">
        <f>SUMPRODUCT($AE561:$AG561,$B48:$D48)</f>
        <v>0</v>
      </c>
      <c r="J586" s="38">
        <f>SUMPRODUCT($AI561:$AK561,$B48:$D48)</f>
        <v>0</v>
      </c>
      <c r="K586" s="17"/>
    </row>
    <row r="587" spans="1:11">
      <c r="A587" s="4" t="s">
        <v>178</v>
      </c>
      <c r="B587" s="38">
        <f>SUMPRODUCT($C562:$E562,$B49:$D49)</f>
        <v>0</v>
      </c>
      <c r="C587" s="38">
        <f>SUMPRODUCT($G562:$I562,$B49:$D49)</f>
        <v>0</v>
      </c>
      <c r="D587" s="38">
        <f>SUMPRODUCT($K562:$M562,$B49:$D49)</f>
        <v>0</v>
      </c>
      <c r="E587" s="38">
        <f>SUMPRODUCT($O562:$Q562,$B49:$D49)</f>
        <v>0</v>
      </c>
      <c r="F587" s="38">
        <f>SUMPRODUCT($S562:$U562,$B49:$D49)</f>
        <v>0</v>
      </c>
      <c r="G587" s="38">
        <f>SUMPRODUCT($W562:$Y562,$B49:$D49)</f>
        <v>0</v>
      </c>
      <c r="H587" s="38">
        <f>SUMPRODUCT($AA562:$AC562,$B49:$D49)</f>
        <v>0</v>
      </c>
      <c r="I587" s="38">
        <f>SUMPRODUCT($AE562:$AG562,$B49:$D49)</f>
        <v>0</v>
      </c>
      <c r="J587" s="38">
        <f>SUMPRODUCT($AI562:$AK562,$B49:$D49)</f>
        <v>0</v>
      </c>
      <c r="K587" s="17"/>
    </row>
    <row r="588" spans="1:11">
      <c r="A588" s="4" t="s">
        <v>179</v>
      </c>
      <c r="B588" s="38">
        <f>SUMPRODUCT($C563:$E563,$B50:$D50)</f>
        <v>0</v>
      </c>
      <c r="C588" s="38">
        <f>SUMPRODUCT($G563:$I563,$B50:$D50)</f>
        <v>0</v>
      </c>
      <c r="D588" s="38">
        <f>SUMPRODUCT($K563:$M563,$B50:$D50)</f>
        <v>0</v>
      </c>
      <c r="E588" s="38">
        <f>SUMPRODUCT($O563:$Q563,$B50:$D50)</f>
        <v>0</v>
      </c>
      <c r="F588" s="38">
        <f>SUMPRODUCT($S563:$U563,$B50:$D50)</f>
        <v>0</v>
      </c>
      <c r="G588" s="38">
        <f>SUMPRODUCT($W563:$Y563,$B50:$D50)</f>
        <v>0</v>
      </c>
      <c r="H588" s="38">
        <f>SUMPRODUCT($AA563:$AC563,$B50:$D50)</f>
        <v>0</v>
      </c>
      <c r="I588" s="38">
        <f>SUMPRODUCT($AE563:$AG563,$B50:$D50)</f>
        <v>0</v>
      </c>
      <c r="J588" s="38">
        <f>SUMPRODUCT($AI563:$AK563,$B50:$D50)</f>
        <v>0</v>
      </c>
      <c r="K588" s="17"/>
    </row>
    <row r="589" spans="1:11">
      <c r="A589" s="4" t="s">
        <v>195</v>
      </c>
      <c r="B589" s="38">
        <f>SUMPRODUCT($C564:$E564,$B51:$D51)</f>
        <v>0</v>
      </c>
      <c r="C589" s="38">
        <f>SUMPRODUCT($G564:$I564,$B51:$D51)</f>
        <v>0</v>
      </c>
      <c r="D589" s="38">
        <f>SUMPRODUCT($K564:$M564,$B51:$D51)</f>
        <v>0</v>
      </c>
      <c r="E589" s="38">
        <f>SUMPRODUCT($O564:$Q564,$B51:$D51)</f>
        <v>0</v>
      </c>
      <c r="F589" s="38">
        <f>SUMPRODUCT($S564:$U564,$B51:$D51)</f>
        <v>0</v>
      </c>
      <c r="G589" s="38">
        <f>SUMPRODUCT($W564:$Y564,$B51:$D51)</f>
        <v>0</v>
      </c>
      <c r="H589" s="38">
        <f>SUMPRODUCT($AA564:$AC564,$B51:$D51)</f>
        <v>0</v>
      </c>
      <c r="I589" s="38">
        <f>SUMPRODUCT($AE564:$AG564,$B51:$D51)</f>
        <v>0</v>
      </c>
      <c r="J589" s="38">
        <f>SUMPRODUCT($AI564:$AK564,$B51:$D51)</f>
        <v>0</v>
      </c>
      <c r="K589" s="17"/>
    </row>
    <row r="590" spans="1:11">
      <c r="A590" s="4" t="s">
        <v>180</v>
      </c>
      <c r="B590" s="38">
        <f>SUMPRODUCT($C565:$E565,$B52:$D52)</f>
        <v>0</v>
      </c>
      <c r="C590" s="38">
        <f>SUMPRODUCT($G565:$I565,$B52:$D52)</f>
        <v>0</v>
      </c>
      <c r="D590" s="38">
        <f>SUMPRODUCT($K565:$M565,$B52:$D52)</f>
        <v>0</v>
      </c>
      <c r="E590" s="38">
        <f>SUMPRODUCT($O565:$Q565,$B52:$D52)</f>
        <v>0</v>
      </c>
      <c r="F590" s="38">
        <f>SUMPRODUCT($S565:$U565,$B52:$D52)</f>
        <v>0</v>
      </c>
      <c r="G590" s="38">
        <f>SUMPRODUCT($W565:$Y565,$B52:$D52)</f>
        <v>0</v>
      </c>
      <c r="H590" s="38">
        <f>SUMPRODUCT($AA565:$AC565,$B52:$D52)</f>
        <v>0</v>
      </c>
      <c r="I590" s="38">
        <f>SUMPRODUCT($AE565:$AG565,$B52:$D52)</f>
        <v>0</v>
      </c>
      <c r="J590" s="38">
        <f>SUMPRODUCT($AI565:$AK565,$B52:$D52)</f>
        <v>0</v>
      </c>
      <c r="K590" s="17"/>
    </row>
    <row r="591" spans="1:11">
      <c r="A591" s="4" t="s">
        <v>181</v>
      </c>
      <c r="B591" s="38">
        <f>SUMPRODUCT($C566:$E566,$B53:$D53)</f>
        <v>0</v>
      </c>
      <c r="C591" s="38">
        <f>SUMPRODUCT($G566:$I566,$B53:$D53)</f>
        <v>0</v>
      </c>
      <c r="D591" s="38">
        <f>SUMPRODUCT($K566:$M566,$B53:$D53)</f>
        <v>0</v>
      </c>
      <c r="E591" s="38">
        <f>SUMPRODUCT($O566:$Q566,$B53:$D53)</f>
        <v>0</v>
      </c>
      <c r="F591" s="38">
        <f>SUMPRODUCT($S566:$U566,$B53:$D53)</f>
        <v>0</v>
      </c>
      <c r="G591" s="38">
        <f>SUMPRODUCT($W566:$Y566,$B53:$D53)</f>
        <v>0</v>
      </c>
      <c r="H591" s="38">
        <f>SUMPRODUCT($AA566:$AC566,$B53:$D53)</f>
        <v>0</v>
      </c>
      <c r="I591" s="38">
        <f>SUMPRODUCT($AE566:$AG566,$B53:$D53)</f>
        <v>0</v>
      </c>
      <c r="J591" s="38">
        <f>SUMPRODUCT($AI566:$AK566,$B53:$D53)</f>
        <v>0</v>
      </c>
      <c r="K591" s="17"/>
    </row>
    <row r="592" spans="1:11">
      <c r="A592" s="4" t="s">
        <v>182</v>
      </c>
      <c r="B592" s="38">
        <f>SUMPRODUCT($C567:$E567,$B54:$D54)</f>
        <v>0</v>
      </c>
      <c r="C592" s="38">
        <f>SUMPRODUCT($G567:$I567,$B54:$D54)</f>
        <v>0</v>
      </c>
      <c r="D592" s="38">
        <f>SUMPRODUCT($K567:$M567,$B54:$D54)</f>
        <v>0</v>
      </c>
      <c r="E592" s="38">
        <f>SUMPRODUCT($O567:$Q567,$B54:$D54)</f>
        <v>0</v>
      </c>
      <c r="F592" s="38">
        <f>SUMPRODUCT($S567:$U567,$B54:$D54)</f>
        <v>0</v>
      </c>
      <c r="G592" s="38">
        <f>SUMPRODUCT($W567:$Y567,$B54:$D54)</f>
        <v>0</v>
      </c>
      <c r="H592" s="38">
        <f>SUMPRODUCT($AA567:$AC567,$B54:$D54)</f>
        <v>0</v>
      </c>
      <c r="I592" s="38">
        <f>SUMPRODUCT($AE567:$AG567,$B54:$D54)</f>
        <v>0</v>
      </c>
      <c r="J592" s="38">
        <f>SUMPRODUCT($AI567:$AK567,$B54:$D54)</f>
        <v>0</v>
      </c>
      <c r="K592" s="17"/>
    </row>
    <row r="593" spans="1:11">
      <c r="A593" s="4" t="s">
        <v>183</v>
      </c>
      <c r="B593" s="38">
        <f>SUMPRODUCT($C568:$E568,$B55:$D55)</f>
        <v>0</v>
      </c>
      <c r="C593" s="38">
        <f>SUMPRODUCT($G568:$I568,$B55:$D55)</f>
        <v>0</v>
      </c>
      <c r="D593" s="38">
        <f>SUMPRODUCT($K568:$M568,$B55:$D55)</f>
        <v>0</v>
      </c>
      <c r="E593" s="38">
        <f>SUMPRODUCT($O568:$Q568,$B55:$D55)</f>
        <v>0</v>
      </c>
      <c r="F593" s="38">
        <f>SUMPRODUCT($S568:$U568,$B55:$D55)</f>
        <v>0</v>
      </c>
      <c r="G593" s="38">
        <f>SUMPRODUCT($W568:$Y568,$B55:$D55)</f>
        <v>0</v>
      </c>
      <c r="H593" s="38">
        <f>SUMPRODUCT($AA568:$AC568,$B55:$D55)</f>
        <v>0</v>
      </c>
      <c r="I593" s="38">
        <f>SUMPRODUCT($AE568:$AG568,$B55:$D55)</f>
        <v>0</v>
      </c>
      <c r="J593" s="38">
        <f>SUMPRODUCT($AI568:$AK568,$B55:$D55)</f>
        <v>0</v>
      </c>
      <c r="K593" s="17"/>
    </row>
    <row r="594" spans="1:11">
      <c r="A594" s="4" t="s">
        <v>196</v>
      </c>
      <c r="B594" s="38">
        <f>SUMPRODUCT($C569:$E569,$B56:$D56)</f>
        <v>0</v>
      </c>
      <c r="C594" s="38">
        <f>SUMPRODUCT($G569:$I569,$B56:$D56)</f>
        <v>0</v>
      </c>
      <c r="D594" s="38">
        <f>SUMPRODUCT($K569:$M569,$B56:$D56)</f>
        <v>0</v>
      </c>
      <c r="E594" s="38">
        <f>SUMPRODUCT($O569:$Q569,$B56:$D56)</f>
        <v>0</v>
      </c>
      <c r="F594" s="38">
        <f>SUMPRODUCT($S569:$U569,$B56:$D56)</f>
        <v>0</v>
      </c>
      <c r="G594" s="38">
        <f>SUMPRODUCT($W569:$Y569,$B56:$D56)</f>
        <v>0</v>
      </c>
      <c r="H594" s="38">
        <f>SUMPRODUCT($AA569:$AC569,$B56:$D56)</f>
        <v>0</v>
      </c>
      <c r="I594" s="38">
        <f>SUMPRODUCT($AE569:$AG569,$B56:$D56)</f>
        <v>0</v>
      </c>
      <c r="J594" s="38">
        <f>SUMPRODUCT($AI569:$AK569,$B56:$D56)</f>
        <v>0</v>
      </c>
      <c r="K594" s="17"/>
    </row>
    <row r="595" spans="1:11">
      <c r="A595" s="4" t="s">
        <v>187</v>
      </c>
      <c r="B595" s="38">
        <f>SUMPRODUCT($C570:$E570,$B57:$D57)</f>
        <v>0</v>
      </c>
      <c r="C595" s="38">
        <f>SUMPRODUCT($G570:$I570,$B57:$D57)</f>
        <v>0</v>
      </c>
      <c r="D595" s="38">
        <f>SUMPRODUCT($K570:$M570,$B57:$D57)</f>
        <v>0</v>
      </c>
      <c r="E595" s="38">
        <f>SUMPRODUCT($O570:$Q570,$B57:$D57)</f>
        <v>0</v>
      </c>
      <c r="F595" s="38">
        <f>SUMPRODUCT($S570:$U570,$B57:$D57)</f>
        <v>0</v>
      </c>
      <c r="G595" s="38">
        <f>SUMPRODUCT($W570:$Y570,$B57:$D57)</f>
        <v>0</v>
      </c>
      <c r="H595" s="38">
        <f>SUMPRODUCT($AA570:$AC570,$B57:$D57)</f>
        <v>0</v>
      </c>
      <c r="I595" s="38">
        <f>SUMPRODUCT($AE570:$AG570,$B57:$D57)</f>
        <v>0</v>
      </c>
      <c r="J595" s="38">
        <f>SUMPRODUCT($AI570:$AK570,$B57:$D57)</f>
        <v>0</v>
      </c>
      <c r="K595" s="17"/>
    </row>
    <row r="596" spans="1:11">
      <c r="A596" s="4" t="s">
        <v>189</v>
      </c>
      <c r="B596" s="38">
        <f>SUMPRODUCT($C571:$E571,$B58:$D58)</f>
        <v>0</v>
      </c>
      <c r="C596" s="38">
        <f>SUMPRODUCT($G571:$I571,$B58:$D58)</f>
        <v>0</v>
      </c>
      <c r="D596" s="38">
        <f>SUMPRODUCT($K571:$M571,$B58:$D58)</f>
        <v>0</v>
      </c>
      <c r="E596" s="38">
        <f>SUMPRODUCT($O571:$Q571,$B58:$D58)</f>
        <v>0</v>
      </c>
      <c r="F596" s="38">
        <f>SUMPRODUCT($S571:$U571,$B58:$D58)</f>
        <v>0</v>
      </c>
      <c r="G596" s="38">
        <f>SUMPRODUCT($W571:$Y571,$B58:$D58)</f>
        <v>0</v>
      </c>
      <c r="H596" s="38">
        <f>SUMPRODUCT($AA571:$AC571,$B58:$D58)</f>
        <v>0</v>
      </c>
      <c r="I596" s="38">
        <f>SUMPRODUCT($AE571:$AG571,$B58:$D58)</f>
        <v>0</v>
      </c>
      <c r="J596" s="38">
        <f>SUMPRODUCT($AI571:$AK571,$B58:$D58)</f>
        <v>0</v>
      </c>
      <c r="K596" s="17"/>
    </row>
    <row r="597" spans="1:11">
      <c r="A597" s="4" t="s">
        <v>198</v>
      </c>
      <c r="B597" s="38">
        <f>SUMPRODUCT($C572:$E572,$B59:$D59)</f>
        <v>0</v>
      </c>
      <c r="C597" s="38">
        <f>SUMPRODUCT($G572:$I572,$B59:$D59)</f>
        <v>0</v>
      </c>
      <c r="D597" s="38">
        <f>SUMPRODUCT($K572:$M572,$B59:$D59)</f>
        <v>0</v>
      </c>
      <c r="E597" s="38">
        <f>SUMPRODUCT($O572:$Q572,$B59:$D59)</f>
        <v>0</v>
      </c>
      <c r="F597" s="38">
        <f>SUMPRODUCT($S572:$U572,$B59:$D59)</f>
        <v>0</v>
      </c>
      <c r="G597" s="38">
        <f>SUMPRODUCT($W572:$Y572,$B59:$D59)</f>
        <v>0</v>
      </c>
      <c r="H597" s="38">
        <f>SUMPRODUCT($AA572:$AC572,$B59:$D59)</f>
        <v>0</v>
      </c>
      <c r="I597" s="38">
        <f>SUMPRODUCT($AE572:$AG572,$B59:$D59)</f>
        <v>0</v>
      </c>
      <c r="J597" s="38">
        <f>SUMPRODUCT($AI572:$AK572,$B59:$D59)</f>
        <v>0</v>
      </c>
      <c r="K597" s="17"/>
    </row>
    <row r="599" spans="1:11" ht="21" customHeight="1">
      <c r="A599" s="1" t="s">
        <v>702</v>
      </c>
    </row>
    <row r="600" spans="1:11">
      <c r="A600" s="2" t="s">
        <v>353</v>
      </c>
    </row>
    <row r="601" spans="1:11">
      <c r="A601" s="33" t="s">
        <v>700</v>
      </c>
    </row>
    <row r="602" spans="1:11">
      <c r="A602" s="33" t="s">
        <v>703</v>
      </c>
    </row>
    <row r="603" spans="1:11">
      <c r="A603" s="2" t="s">
        <v>366</v>
      </c>
    </row>
    <row r="605" spans="1:11">
      <c r="B605" s="15" t="s">
        <v>142</v>
      </c>
      <c r="C605" s="15" t="s">
        <v>143</v>
      </c>
      <c r="D605" s="15" t="s">
        <v>144</v>
      </c>
      <c r="E605" s="15" t="s">
        <v>145</v>
      </c>
      <c r="F605" s="15" t="s">
        <v>146</v>
      </c>
      <c r="G605" s="15" t="s">
        <v>151</v>
      </c>
      <c r="H605" s="15" t="s">
        <v>147</v>
      </c>
      <c r="I605" s="15" t="s">
        <v>148</v>
      </c>
      <c r="J605" s="15" t="s">
        <v>149</v>
      </c>
    </row>
    <row r="606" spans="1:11">
      <c r="A606" s="4" t="s">
        <v>175</v>
      </c>
      <c r="B606" s="38">
        <f>SUMPRODUCT($C$557:$E$557,$B85:$D85)</f>
        <v>0</v>
      </c>
      <c r="C606" s="38">
        <f>SUMPRODUCT($G$557:$I$557,$B85:$D85)</f>
        <v>0</v>
      </c>
      <c r="D606" s="38">
        <f>SUMPRODUCT($K$557:$M$557,$B85:$D85)</f>
        <v>0</v>
      </c>
      <c r="E606" s="38">
        <f>SUMPRODUCT($O$557:$Q$557,$B85:$D85)</f>
        <v>0</v>
      </c>
      <c r="F606" s="38">
        <f>SUMPRODUCT($S$557:$U$557,$B85:$D85)</f>
        <v>0</v>
      </c>
      <c r="G606" s="38">
        <f>SUMPRODUCT($W$557:$Y$557,$B85:$D85)</f>
        <v>0</v>
      </c>
      <c r="H606" s="38">
        <f>SUMPRODUCT($AA$557:$AC$557,$B85:$D85)</f>
        <v>0</v>
      </c>
      <c r="I606" s="38">
        <f>SUMPRODUCT($AE$557:$AG$557,$B85:$D85)</f>
        <v>0</v>
      </c>
      <c r="J606" s="38">
        <f>SUMPRODUCT($AI$557:$AK$557,$B85:$D85)</f>
        <v>0</v>
      </c>
      <c r="K606" s="17"/>
    </row>
    <row r="607" spans="1:11">
      <c r="A607" s="4" t="s">
        <v>177</v>
      </c>
      <c r="B607" s="38">
        <f>SUMPRODUCT($C$560:$E$560,$B86:$D86)</f>
        <v>0</v>
      </c>
      <c r="C607" s="38">
        <f>SUMPRODUCT($G$560:$I$560,$B86:$D86)</f>
        <v>0</v>
      </c>
      <c r="D607" s="38">
        <f>SUMPRODUCT($K$560:$M$560,$B86:$D86)</f>
        <v>0</v>
      </c>
      <c r="E607" s="38">
        <f>SUMPRODUCT($O$560:$Q$560,$B86:$D86)</f>
        <v>0</v>
      </c>
      <c r="F607" s="38">
        <f>SUMPRODUCT($S$560:$U$560,$B86:$D86)</f>
        <v>0</v>
      </c>
      <c r="G607" s="38">
        <f>SUMPRODUCT($W$560:$Y$560,$B86:$D86)</f>
        <v>0</v>
      </c>
      <c r="H607" s="38">
        <f>SUMPRODUCT($AA$560:$AC$560,$B86:$D86)</f>
        <v>0</v>
      </c>
      <c r="I607" s="38">
        <f>SUMPRODUCT($AE$560:$AG$560,$B86:$D86)</f>
        <v>0</v>
      </c>
      <c r="J607" s="38">
        <f>SUMPRODUCT($AI$560:$AK$560,$B86:$D86)</f>
        <v>0</v>
      </c>
      <c r="K607" s="17"/>
    </row>
    <row r="608" spans="1:11">
      <c r="A608" s="4" t="s">
        <v>178</v>
      </c>
      <c r="B608" s="38">
        <f>SUMPRODUCT($C$562:$E$562,$B87:$D87)</f>
        <v>0</v>
      </c>
      <c r="C608" s="38">
        <f>SUMPRODUCT($G$562:$I$562,$B87:$D87)</f>
        <v>0</v>
      </c>
      <c r="D608" s="38">
        <f>SUMPRODUCT($K$562:$M$562,$B87:$D87)</f>
        <v>0</v>
      </c>
      <c r="E608" s="38">
        <f>SUMPRODUCT($O$562:$Q$562,$B87:$D87)</f>
        <v>0</v>
      </c>
      <c r="F608" s="38">
        <f>SUMPRODUCT($S$562:$U$562,$B87:$D87)</f>
        <v>0</v>
      </c>
      <c r="G608" s="38">
        <f>SUMPRODUCT($W$562:$Y$562,$B87:$D87)</f>
        <v>0</v>
      </c>
      <c r="H608" s="38">
        <f>SUMPRODUCT($AA$562:$AC$562,$B87:$D87)</f>
        <v>0</v>
      </c>
      <c r="I608" s="38">
        <f>SUMPRODUCT($AE$562:$AG$562,$B87:$D87)</f>
        <v>0</v>
      </c>
      <c r="J608" s="38">
        <f>SUMPRODUCT($AI$562:$AK$562,$B87:$D87)</f>
        <v>0</v>
      </c>
      <c r="K608" s="17"/>
    </row>
    <row r="609" spans="1:11">
      <c r="A609" s="4" t="s">
        <v>179</v>
      </c>
      <c r="B609" s="38">
        <f>SUMPRODUCT($C$563:$E$563,$B88:$D88)</f>
        <v>0</v>
      </c>
      <c r="C609" s="38">
        <f>SUMPRODUCT($G$563:$I$563,$B88:$D88)</f>
        <v>0</v>
      </c>
      <c r="D609" s="38">
        <f>SUMPRODUCT($K$563:$M$563,$B88:$D88)</f>
        <v>0</v>
      </c>
      <c r="E609" s="38">
        <f>SUMPRODUCT($O$563:$Q$563,$B88:$D88)</f>
        <v>0</v>
      </c>
      <c r="F609" s="38">
        <f>SUMPRODUCT($S$563:$U$563,$B88:$D88)</f>
        <v>0</v>
      </c>
      <c r="G609" s="38">
        <f>SUMPRODUCT($W$563:$Y$563,$B88:$D88)</f>
        <v>0</v>
      </c>
      <c r="H609" s="38">
        <f>SUMPRODUCT($AA$563:$AC$563,$B88:$D88)</f>
        <v>0</v>
      </c>
      <c r="I609" s="38">
        <f>SUMPRODUCT($AE$563:$AG$563,$B88:$D88)</f>
        <v>0</v>
      </c>
      <c r="J609" s="38">
        <f>SUMPRODUCT($AI$563:$AK$563,$B88:$D88)</f>
        <v>0</v>
      </c>
      <c r="K609" s="17"/>
    </row>
    <row r="610" spans="1:11">
      <c r="A610" s="4" t="s">
        <v>195</v>
      </c>
      <c r="B610" s="38">
        <f>SUMPRODUCT($C$564:$E$564,$B89:$D89)</f>
        <v>0</v>
      </c>
      <c r="C610" s="38">
        <f>SUMPRODUCT($G$564:$I$564,$B89:$D89)</f>
        <v>0</v>
      </c>
      <c r="D610" s="38">
        <f>SUMPRODUCT($K$564:$M$564,$B89:$D89)</f>
        <v>0</v>
      </c>
      <c r="E610" s="38">
        <f>SUMPRODUCT($O$564:$Q$564,$B89:$D89)</f>
        <v>0</v>
      </c>
      <c r="F610" s="38">
        <f>SUMPRODUCT($S$564:$U$564,$B89:$D89)</f>
        <v>0</v>
      </c>
      <c r="G610" s="38">
        <f>SUMPRODUCT($W$564:$Y$564,$B89:$D89)</f>
        <v>0</v>
      </c>
      <c r="H610" s="38">
        <f>SUMPRODUCT($AA$564:$AC$564,$B89:$D89)</f>
        <v>0</v>
      </c>
      <c r="I610" s="38">
        <f>SUMPRODUCT($AE$564:$AG$564,$B89:$D89)</f>
        <v>0</v>
      </c>
      <c r="J610" s="38">
        <f>SUMPRODUCT($AI$564:$AK$564,$B89:$D89)</f>
        <v>0</v>
      </c>
      <c r="K610" s="17"/>
    </row>
    <row r="611" spans="1:11">
      <c r="A611" s="4" t="s">
        <v>180</v>
      </c>
      <c r="B611" s="38">
        <f>SUMPRODUCT($C$565:$E$565,$B90:$D90)</f>
        <v>0</v>
      </c>
      <c r="C611" s="38">
        <f>SUMPRODUCT($G$565:$I$565,$B90:$D90)</f>
        <v>0</v>
      </c>
      <c r="D611" s="38">
        <f>SUMPRODUCT($K$565:$M$565,$B90:$D90)</f>
        <v>0</v>
      </c>
      <c r="E611" s="38">
        <f>SUMPRODUCT($O$565:$Q$565,$B90:$D90)</f>
        <v>0</v>
      </c>
      <c r="F611" s="38">
        <f>SUMPRODUCT($S$565:$U$565,$B90:$D90)</f>
        <v>0</v>
      </c>
      <c r="G611" s="38">
        <f>SUMPRODUCT($W$565:$Y$565,$B90:$D90)</f>
        <v>0</v>
      </c>
      <c r="H611" s="38">
        <f>SUMPRODUCT($AA$565:$AC$565,$B90:$D90)</f>
        <v>0</v>
      </c>
      <c r="I611" s="38">
        <f>SUMPRODUCT($AE$565:$AG$565,$B90:$D90)</f>
        <v>0</v>
      </c>
      <c r="J611" s="38">
        <f>SUMPRODUCT($AI$565:$AK$565,$B90:$D90)</f>
        <v>0</v>
      </c>
      <c r="K611" s="17"/>
    </row>
    <row r="612" spans="1:11">
      <c r="A612" s="4" t="s">
        <v>181</v>
      </c>
      <c r="B612" s="38">
        <f>SUMPRODUCT($C$566:$E$566,$B91:$D91)</f>
        <v>0</v>
      </c>
      <c r="C612" s="38">
        <f>SUMPRODUCT($G$566:$I$566,$B91:$D91)</f>
        <v>0</v>
      </c>
      <c r="D612" s="38">
        <f>SUMPRODUCT($K$566:$M$566,$B91:$D91)</f>
        <v>0</v>
      </c>
      <c r="E612" s="38">
        <f>SUMPRODUCT($O$566:$Q$566,$B91:$D91)</f>
        <v>0</v>
      </c>
      <c r="F612" s="38">
        <f>SUMPRODUCT($S$566:$U$566,$B91:$D91)</f>
        <v>0</v>
      </c>
      <c r="G612" s="38">
        <f>SUMPRODUCT($W$566:$Y$566,$B91:$D91)</f>
        <v>0</v>
      </c>
      <c r="H612" s="38">
        <f>SUMPRODUCT($AA$566:$AC$566,$B91:$D91)</f>
        <v>0</v>
      </c>
      <c r="I612" s="38">
        <f>SUMPRODUCT($AE$566:$AG$566,$B91:$D91)</f>
        <v>0</v>
      </c>
      <c r="J612" s="38">
        <f>SUMPRODUCT($AI$566:$AK$566,$B91:$D91)</f>
        <v>0</v>
      </c>
      <c r="K612" s="17"/>
    </row>
    <row r="613" spans="1:11">
      <c r="A613" s="4" t="s">
        <v>182</v>
      </c>
      <c r="B613" s="38">
        <f>SUMPRODUCT($C$567:$E$567,$B92:$D92)</f>
        <v>0</v>
      </c>
      <c r="C613" s="38">
        <f>SUMPRODUCT($G$567:$I$567,$B92:$D92)</f>
        <v>0</v>
      </c>
      <c r="D613" s="38">
        <f>SUMPRODUCT($K$567:$M$567,$B92:$D92)</f>
        <v>0</v>
      </c>
      <c r="E613" s="38">
        <f>SUMPRODUCT($O$567:$Q$567,$B92:$D92)</f>
        <v>0</v>
      </c>
      <c r="F613" s="38">
        <f>SUMPRODUCT($S$567:$U$567,$B92:$D92)</f>
        <v>0</v>
      </c>
      <c r="G613" s="38">
        <f>SUMPRODUCT($W$567:$Y$567,$B92:$D92)</f>
        <v>0</v>
      </c>
      <c r="H613" s="38">
        <f>SUMPRODUCT($AA$567:$AC$567,$B92:$D92)</f>
        <v>0</v>
      </c>
      <c r="I613" s="38">
        <f>SUMPRODUCT($AE$567:$AG$567,$B92:$D92)</f>
        <v>0</v>
      </c>
      <c r="J613" s="38">
        <f>SUMPRODUCT($AI$567:$AK$567,$B92:$D92)</f>
        <v>0</v>
      </c>
      <c r="K613" s="17"/>
    </row>
    <row r="614" spans="1:11">
      <c r="A614" s="4" t="s">
        <v>183</v>
      </c>
      <c r="B614" s="38">
        <f>SUMPRODUCT($C$568:$E$568,$B93:$D93)</f>
        <v>0</v>
      </c>
      <c r="C614" s="38">
        <f>SUMPRODUCT($G$568:$I$568,$B93:$D93)</f>
        <v>0</v>
      </c>
      <c r="D614" s="38">
        <f>SUMPRODUCT($K$568:$M$568,$B93:$D93)</f>
        <v>0</v>
      </c>
      <c r="E614" s="38">
        <f>SUMPRODUCT($O$568:$Q$568,$B93:$D93)</f>
        <v>0</v>
      </c>
      <c r="F614" s="38">
        <f>SUMPRODUCT($S$568:$U$568,$B93:$D93)</f>
        <v>0</v>
      </c>
      <c r="G614" s="38">
        <f>SUMPRODUCT($W$568:$Y$568,$B93:$D93)</f>
        <v>0</v>
      </c>
      <c r="H614" s="38">
        <f>SUMPRODUCT($AA$568:$AC$568,$B93:$D93)</f>
        <v>0</v>
      </c>
      <c r="I614" s="38">
        <f>SUMPRODUCT($AE$568:$AG$568,$B93:$D93)</f>
        <v>0</v>
      </c>
      <c r="J614" s="38">
        <f>SUMPRODUCT($AI$568:$AK$568,$B93:$D93)</f>
        <v>0</v>
      </c>
      <c r="K614" s="17"/>
    </row>
    <row r="615" spans="1:11">
      <c r="A615" s="4" t="s">
        <v>196</v>
      </c>
      <c r="B615" s="38">
        <f>SUMPRODUCT($C$569:$E$569,$B94:$D94)</f>
        <v>0</v>
      </c>
      <c r="C615" s="38">
        <f>SUMPRODUCT($G$569:$I$569,$B94:$D94)</f>
        <v>0</v>
      </c>
      <c r="D615" s="38">
        <f>SUMPRODUCT($K$569:$M$569,$B94:$D94)</f>
        <v>0</v>
      </c>
      <c r="E615" s="38">
        <f>SUMPRODUCT($O$569:$Q$569,$B94:$D94)</f>
        <v>0</v>
      </c>
      <c r="F615" s="38">
        <f>SUMPRODUCT($S$569:$U$569,$B94:$D94)</f>
        <v>0</v>
      </c>
      <c r="G615" s="38">
        <f>SUMPRODUCT($W$569:$Y$569,$B94:$D94)</f>
        <v>0</v>
      </c>
      <c r="H615" s="38">
        <f>SUMPRODUCT($AA$569:$AC$569,$B94:$D94)</f>
        <v>0</v>
      </c>
      <c r="I615" s="38">
        <f>SUMPRODUCT($AE$569:$AG$569,$B94:$D94)</f>
        <v>0</v>
      </c>
      <c r="J615" s="38">
        <f>SUMPRODUCT($AI$569:$AK$569,$B94:$D94)</f>
        <v>0</v>
      </c>
      <c r="K615" s="17"/>
    </row>
    <row r="616" spans="1:11">
      <c r="A616" s="4" t="s">
        <v>187</v>
      </c>
      <c r="B616" s="38">
        <f>SUMPRODUCT($C$570:$E$570,$B95:$D95)</f>
        <v>0</v>
      </c>
      <c r="C616" s="38">
        <f>SUMPRODUCT($G$570:$I$570,$B95:$D95)</f>
        <v>0</v>
      </c>
      <c r="D616" s="38">
        <f>SUMPRODUCT($K$570:$M$570,$B95:$D95)</f>
        <v>0</v>
      </c>
      <c r="E616" s="38">
        <f>SUMPRODUCT($O$570:$Q$570,$B95:$D95)</f>
        <v>0</v>
      </c>
      <c r="F616" s="38">
        <f>SUMPRODUCT($S$570:$U$570,$B95:$D95)</f>
        <v>0</v>
      </c>
      <c r="G616" s="38">
        <f>SUMPRODUCT($W$570:$Y$570,$B95:$D95)</f>
        <v>0</v>
      </c>
      <c r="H616" s="38">
        <f>SUMPRODUCT($AA$570:$AC$570,$B95:$D95)</f>
        <v>0</v>
      </c>
      <c r="I616" s="38">
        <f>SUMPRODUCT($AE$570:$AG$570,$B95:$D95)</f>
        <v>0</v>
      </c>
      <c r="J616" s="38">
        <f>SUMPRODUCT($AI$570:$AK$570,$B95:$D95)</f>
        <v>0</v>
      </c>
      <c r="K616" s="17"/>
    </row>
    <row r="617" spans="1:11">
      <c r="A617" s="4" t="s">
        <v>189</v>
      </c>
      <c r="B617" s="38">
        <f>SUMPRODUCT($C$571:$E$571,$B96:$D96)</f>
        <v>0</v>
      </c>
      <c r="C617" s="38">
        <f>SUMPRODUCT($G$571:$I$571,$B96:$D96)</f>
        <v>0</v>
      </c>
      <c r="D617" s="38">
        <f>SUMPRODUCT($K$571:$M$571,$B96:$D96)</f>
        <v>0</v>
      </c>
      <c r="E617" s="38">
        <f>SUMPRODUCT($O$571:$Q$571,$B96:$D96)</f>
        <v>0</v>
      </c>
      <c r="F617" s="38">
        <f>SUMPRODUCT($S$571:$U$571,$B96:$D96)</f>
        <v>0</v>
      </c>
      <c r="G617" s="38">
        <f>SUMPRODUCT($W$571:$Y$571,$B96:$D96)</f>
        <v>0</v>
      </c>
      <c r="H617" s="38">
        <f>SUMPRODUCT($AA$571:$AC$571,$B96:$D96)</f>
        <v>0</v>
      </c>
      <c r="I617" s="38">
        <f>SUMPRODUCT($AE$571:$AG$571,$B96:$D96)</f>
        <v>0</v>
      </c>
      <c r="J617" s="38">
        <f>SUMPRODUCT($AI$571:$AK$571,$B96:$D96)</f>
        <v>0</v>
      </c>
      <c r="K617" s="17"/>
    </row>
    <row r="618" spans="1:11">
      <c r="A618" s="4" t="s">
        <v>198</v>
      </c>
      <c r="B618" s="38">
        <f>SUMPRODUCT($C$572:$E$572,$B97:$D97)</f>
        <v>0</v>
      </c>
      <c r="C618" s="38">
        <f>SUMPRODUCT($G$572:$I$572,$B97:$D97)</f>
        <v>0</v>
      </c>
      <c r="D618" s="38">
        <f>SUMPRODUCT($K$572:$M$572,$B97:$D97)</f>
        <v>0</v>
      </c>
      <c r="E618" s="38">
        <f>SUMPRODUCT($O$572:$Q$572,$B97:$D97)</f>
        <v>0</v>
      </c>
      <c r="F618" s="38">
        <f>SUMPRODUCT($S$572:$U$572,$B97:$D97)</f>
        <v>0</v>
      </c>
      <c r="G618" s="38">
        <f>SUMPRODUCT($W$572:$Y$572,$B97:$D97)</f>
        <v>0</v>
      </c>
      <c r="H618" s="38">
        <f>SUMPRODUCT($AA$572:$AC$572,$B97:$D97)</f>
        <v>0</v>
      </c>
      <c r="I618" s="38">
        <f>SUMPRODUCT($AE$572:$AG$572,$B97:$D97)</f>
        <v>0</v>
      </c>
      <c r="J618" s="38">
        <f>SUMPRODUCT($AI$572:$AK$572,$B97:$D97)</f>
        <v>0</v>
      </c>
      <c r="K618" s="17"/>
    </row>
    <row r="620" spans="1:11" ht="21" customHeight="1">
      <c r="A620" s="1" t="s">
        <v>704</v>
      </c>
    </row>
    <row r="621" spans="1:11">
      <c r="A621" s="2" t="s">
        <v>353</v>
      </c>
    </row>
    <row r="622" spans="1:11">
      <c r="A622" s="33" t="s">
        <v>700</v>
      </c>
    </row>
    <row r="623" spans="1:11">
      <c r="A623" s="33" t="s">
        <v>705</v>
      </c>
    </row>
    <row r="624" spans="1:11">
      <c r="A624" s="2" t="s">
        <v>366</v>
      </c>
    </row>
    <row r="626" spans="1:11">
      <c r="B626" s="15" t="s">
        <v>142</v>
      </c>
      <c r="C626" s="15" t="s">
        <v>143</v>
      </c>
      <c r="D626" s="15" t="s">
        <v>144</v>
      </c>
      <c r="E626" s="15" t="s">
        <v>145</v>
      </c>
      <c r="F626" s="15" t="s">
        <v>146</v>
      </c>
      <c r="G626" s="15" t="s">
        <v>151</v>
      </c>
      <c r="H626" s="15" t="s">
        <v>147</v>
      </c>
      <c r="I626" s="15" t="s">
        <v>148</v>
      </c>
      <c r="J626" s="15" t="s">
        <v>149</v>
      </c>
    </row>
    <row r="627" spans="1:11">
      <c r="A627" s="4" t="s">
        <v>180</v>
      </c>
      <c r="B627" s="38">
        <f>SUMPRODUCT($C$565:$E$565,$B102:$D102)</f>
        <v>0</v>
      </c>
      <c r="C627" s="38">
        <f>SUMPRODUCT($G$565:$I$565,$B102:$D102)</f>
        <v>0</v>
      </c>
      <c r="D627" s="38">
        <f>SUMPRODUCT($K$565:$M$565,$B102:$D102)</f>
        <v>0</v>
      </c>
      <c r="E627" s="38">
        <f>SUMPRODUCT($O$565:$Q$565,$B102:$D102)</f>
        <v>0</v>
      </c>
      <c r="F627" s="38">
        <f>SUMPRODUCT($S$565:$U$565,$B102:$D102)</f>
        <v>0</v>
      </c>
      <c r="G627" s="38">
        <f>SUMPRODUCT($W$565:$Y$565,$B102:$D102)</f>
        <v>0</v>
      </c>
      <c r="H627" s="38">
        <f>SUMPRODUCT($AA$565:$AC$565,$B102:$D102)</f>
        <v>0</v>
      </c>
      <c r="I627" s="38">
        <f>SUMPRODUCT($AE$565:$AG$565,$B102:$D102)</f>
        <v>0</v>
      </c>
      <c r="J627" s="38">
        <f>SUMPRODUCT($AI$565:$AK$565,$B102:$D102)</f>
        <v>0</v>
      </c>
      <c r="K627" s="17"/>
    </row>
    <row r="628" spans="1:11">
      <c r="A628" s="4" t="s">
        <v>181</v>
      </c>
      <c r="B628" s="38">
        <f>SUMPRODUCT($C$566:$E$566,$B103:$D103)</f>
        <v>0</v>
      </c>
      <c r="C628" s="38">
        <f>SUMPRODUCT($G$566:$I$566,$B103:$D103)</f>
        <v>0</v>
      </c>
      <c r="D628" s="38">
        <f>SUMPRODUCT($K$566:$M$566,$B103:$D103)</f>
        <v>0</v>
      </c>
      <c r="E628" s="38">
        <f>SUMPRODUCT($O$566:$Q$566,$B103:$D103)</f>
        <v>0</v>
      </c>
      <c r="F628" s="38">
        <f>SUMPRODUCT($S$566:$U$566,$B103:$D103)</f>
        <v>0</v>
      </c>
      <c r="G628" s="38">
        <f>SUMPRODUCT($W$566:$Y$566,$B103:$D103)</f>
        <v>0</v>
      </c>
      <c r="H628" s="38">
        <f>SUMPRODUCT($AA$566:$AC$566,$B103:$D103)</f>
        <v>0</v>
      </c>
      <c r="I628" s="38">
        <f>SUMPRODUCT($AE$566:$AG$566,$B103:$D103)</f>
        <v>0</v>
      </c>
      <c r="J628" s="38">
        <f>SUMPRODUCT($AI$566:$AK$566,$B103:$D103)</f>
        <v>0</v>
      </c>
      <c r="K628" s="17"/>
    </row>
    <row r="629" spans="1:11">
      <c r="A629" s="4" t="s">
        <v>182</v>
      </c>
      <c r="B629" s="38">
        <f>SUMPRODUCT($C$567:$E$567,$B104:$D104)</f>
        <v>0</v>
      </c>
      <c r="C629" s="38">
        <f>SUMPRODUCT($G$567:$I$567,$B104:$D104)</f>
        <v>0</v>
      </c>
      <c r="D629" s="38">
        <f>SUMPRODUCT($K$567:$M$567,$B104:$D104)</f>
        <v>0</v>
      </c>
      <c r="E629" s="38">
        <f>SUMPRODUCT($O$567:$Q$567,$B104:$D104)</f>
        <v>0</v>
      </c>
      <c r="F629" s="38">
        <f>SUMPRODUCT($S$567:$U$567,$B104:$D104)</f>
        <v>0</v>
      </c>
      <c r="G629" s="38">
        <f>SUMPRODUCT($W$567:$Y$567,$B104:$D104)</f>
        <v>0</v>
      </c>
      <c r="H629" s="38">
        <f>SUMPRODUCT($AA$567:$AC$567,$B104:$D104)</f>
        <v>0</v>
      </c>
      <c r="I629" s="38">
        <f>SUMPRODUCT($AE$567:$AG$567,$B104:$D104)</f>
        <v>0</v>
      </c>
      <c r="J629" s="38">
        <f>SUMPRODUCT($AI$567:$AK$567,$B104:$D104)</f>
        <v>0</v>
      </c>
      <c r="K629" s="17"/>
    </row>
    <row r="630" spans="1:11">
      <c r="A630" s="4" t="s">
        <v>183</v>
      </c>
      <c r="B630" s="38">
        <f>SUMPRODUCT($C$568:$E$568,$B105:$D105)</f>
        <v>0</v>
      </c>
      <c r="C630" s="38">
        <f>SUMPRODUCT($G$568:$I$568,$B105:$D105)</f>
        <v>0</v>
      </c>
      <c r="D630" s="38">
        <f>SUMPRODUCT($K$568:$M$568,$B105:$D105)</f>
        <v>0</v>
      </c>
      <c r="E630" s="38">
        <f>SUMPRODUCT($O$568:$Q$568,$B105:$D105)</f>
        <v>0</v>
      </c>
      <c r="F630" s="38">
        <f>SUMPRODUCT($S$568:$U$568,$B105:$D105)</f>
        <v>0</v>
      </c>
      <c r="G630" s="38">
        <f>SUMPRODUCT($W$568:$Y$568,$B105:$D105)</f>
        <v>0</v>
      </c>
      <c r="H630" s="38">
        <f>SUMPRODUCT($AA$568:$AC$568,$B105:$D105)</f>
        <v>0</v>
      </c>
      <c r="I630" s="38">
        <f>SUMPRODUCT($AE$568:$AG$568,$B105:$D105)</f>
        <v>0</v>
      </c>
      <c r="J630" s="38">
        <f>SUMPRODUCT($AI$568:$AK$568,$B105:$D105)</f>
        <v>0</v>
      </c>
      <c r="K630" s="17"/>
    </row>
    <row r="631" spans="1:11">
      <c r="A631" s="4" t="s">
        <v>196</v>
      </c>
      <c r="B631" s="38">
        <f>SUMPRODUCT($C$569:$E$569,$B106:$D106)</f>
        <v>0</v>
      </c>
      <c r="C631" s="38">
        <f>SUMPRODUCT($G$569:$I$569,$B106:$D106)</f>
        <v>0</v>
      </c>
      <c r="D631" s="38">
        <f>SUMPRODUCT($K$569:$M$569,$B106:$D106)</f>
        <v>0</v>
      </c>
      <c r="E631" s="38">
        <f>SUMPRODUCT($O$569:$Q$569,$B106:$D106)</f>
        <v>0</v>
      </c>
      <c r="F631" s="38">
        <f>SUMPRODUCT($S$569:$U$569,$B106:$D106)</f>
        <v>0</v>
      </c>
      <c r="G631" s="38">
        <f>SUMPRODUCT($W$569:$Y$569,$B106:$D106)</f>
        <v>0</v>
      </c>
      <c r="H631" s="38">
        <f>SUMPRODUCT($AA$569:$AC$569,$B106:$D106)</f>
        <v>0</v>
      </c>
      <c r="I631" s="38">
        <f>SUMPRODUCT($AE$569:$AG$569,$B106:$D106)</f>
        <v>0</v>
      </c>
      <c r="J631" s="38">
        <f>SUMPRODUCT($AI$569:$AK$569,$B106:$D106)</f>
        <v>0</v>
      </c>
      <c r="K631" s="17"/>
    </row>
    <row r="632" spans="1:11">
      <c r="A632" s="4" t="s">
        <v>187</v>
      </c>
      <c r="B632" s="38">
        <f>SUMPRODUCT($C$570:$E$570,$B107:$D107)</f>
        <v>0</v>
      </c>
      <c r="C632" s="38">
        <f>SUMPRODUCT($G$570:$I$570,$B107:$D107)</f>
        <v>0</v>
      </c>
      <c r="D632" s="38">
        <f>SUMPRODUCT($K$570:$M$570,$B107:$D107)</f>
        <v>0</v>
      </c>
      <c r="E632" s="38">
        <f>SUMPRODUCT($O$570:$Q$570,$B107:$D107)</f>
        <v>0</v>
      </c>
      <c r="F632" s="38">
        <f>SUMPRODUCT($S$570:$U$570,$B107:$D107)</f>
        <v>0</v>
      </c>
      <c r="G632" s="38">
        <f>SUMPRODUCT($W$570:$Y$570,$B107:$D107)</f>
        <v>0</v>
      </c>
      <c r="H632" s="38">
        <f>SUMPRODUCT($AA$570:$AC$570,$B107:$D107)</f>
        <v>0</v>
      </c>
      <c r="I632" s="38">
        <f>SUMPRODUCT($AE$570:$AG$570,$B107:$D107)</f>
        <v>0</v>
      </c>
      <c r="J632" s="38">
        <f>SUMPRODUCT($AI$570:$AK$570,$B107:$D107)</f>
        <v>0</v>
      </c>
      <c r="K632" s="17"/>
    </row>
    <row r="633" spans="1:11">
      <c r="A633" s="4" t="s">
        <v>189</v>
      </c>
      <c r="B633" s="38">
        <f>SUMPRODUCT($C$571:$E$571,$B108:$D108)</f>
        <v>0</v>
      </c>
      <c r="C633" s="38">
        <f>SUMPRODUCT($G$571:$I$571,$B108:$D108)</f>
        <v>0</v>
      </c>
      <c r="D633" s="38">
        <f>SUMPRODUCT($K$571:$M$571,$B108:$D108)</f>
        <v>0</v>
      </c>
      <c r="E633" s="38">
        <f>SUMPRODUCT($O$571:$Q$571,$B108:$D108)</f>
        <v>0</v>
      </c>
      <c r="F633" s="38">
        <f>SUMPRODUCT($S$571:$U$571,$B108:$D108)</f>
        <v>0</v>
      </c>
      <c r="G633" s="38">
        <f>SUMPRODUCT($W$571:$Y$571,$B108:$D108)</f>
        <v>0</v>
      </c>
      <c r="H633" s="38">
        <f>SUMPRODUCT($AA$571:$AC$571,$B108:$D108)</f>
        <v>0</v>
      </c>
      <c r="I633" s="38">
        <f>SUMPRODUCT($AE$571:$AG$571,$B108:$D108)</f>
        <v>0</v>
      </c>
      <c r="J633" s="38">
        <f>SUMPRODUCT($AI$571:$AK$571,$B108:$D108)</f>
        <v>0</v>
      </c>
      <c r="K633" s="17"/>
    </row>
    <row r="634" spans="1:11">
      <c r="A634" s="4" t="s">
        <v>198</v>
      </c>
      <c r="B634" s="38">
        <f>SUMPRODUCT($C$572:$E$572,$B109:$D109)</f>
        <v>0</v>
      </c>
      <c r="C634" s="38">
        <f>SUMPRODUCT($G$572:$I$572,$B109:$D109)</f>
        <v>0</v>
      </c>
      <c r="D634" s="38">
        <f>SUMPRODUCT($K$572:$M$572,$B109:$D109)</f>
        <v>0</v>
      </c>
      <c r="E634" s="38">
        <f>SUMPRODUCT($O$572:$Q$572,$B109:$D109)</f>
        <v>0</v>
      </c>
      <c r="F634" s="38">
        <f>SUMPRODUCT($S$572:$U$572,$B109:$D109)</f>
        <v>0</v>
      </c>
      <c r="G634" s="38">
        <f>SUMPRODUCT($W$572:$Y$572,$B109:$D109)</f>
        <v>0</v>
      </c>
      <c r="H634" s="38">
        <f>SUMPRODUCT($AA$572:$AC$572,$B109:$D109)</f>
        <v>0</v>
      </c>
      <c r="I634" s="38">
        <f>SUMPRODUCT($AE$572:$AG$572,$B109:$D109)</f>
        <v>0</v>
      </c>
      <c r="J634" s="38">
        <f>SUMPRODUCT($AI$572:$AK$572,$B109:$D109)</f>
        <v>0</v>
      </c>
      <c r="K634" s="17"/>
    </row>
    <row r="636" spans="1:11" ht="21" customHeight="1">
      <c r="A636" s="1" t="s">
        <v>706</v>
      </c>
    </row>
    <row r="637" spans="1:11">
      <c r="A637" s="2" t="s">
        <v>353</v>
      </c>
    </row>
    <row r="638" spans="1:11">
      <c r="A638" s="33" t="s">
        <v>707</v>
      </c>
    </row>
    <row r="639" spans="1:11">
      <c r="A639" s="33" t="s">
        <v>540</v>
      </c>
    </row>
    <row r="640" spans="1:11">
      <c r="A640" s="33" t="s">
        <v>708</v>
      </c>
    </row>
    <row r="641" spans="1:6">
      <c r="A641" s="34" t="s">
        <v>356</v>
      </c>
      <c r="B641" s="34" t="s">
        <v>487</v>
      </c>
      <c r="C641" s="34" t="s">
        <v>486</v>
      </c>
      <c r="D641" s="34"/>
      <c r="E641" s="34"/>
    </row>
    <row r="642" spans="1:6">
      <c r="A642" s="34" t="s">
        <v>359</v>
      </c>
      <c r="B642" s="34" t="s">
        <v>533</v>
      </c>
      <c r="C642" s="34" t="s">
        <v>542</v>
      </c>
      <c r="D642" s="34"/>
      <c r="E642" s="34"/>
    </row>
    <row r="644" spans="1:6">
      <c r="C644" s="31" t="s">
        <v>709</v>
      </c>
      <c r="D644" s="31"/>
      <c r="E644" s="31"/>
    </row>
    <row r="645" spans="1:6">
      <c r="B645" s="15" t="s">
        <v>543</v>
      </c>
      <c r="C645" s="15" t="s">
        <v>326</v>
      </c>
      <c r="D645" s="15" t="s">
        <v>327</v>
      </c>
      <c r="E645" s="15" t="s">
        <v>323</v>
      </c>
    </row>
    <row r="646" spans="1:6">
      <c r="A646" s="4" t="s">
        <v>710</v>
      </c>
      <c r="B646" s="43">
        <f>SUM('Input'!$B436:$D436)</f>
        <v>0</v>
      </c>
      <c r="C646" s="43">
        <f>'Input'!B436*24*'Input'!$F58/$B646</f>
        <v>0</v>
      </c>
      <c r="D646" s="43">
        <f>'Input'!C436*24*'Input'!$F58/$B646</f>
        <v>0</v>
      </c>
      <c r="E646" s="43">
        <f>'Input'!D436*24*'Input'!$F58/$B646</f>
        <v>0</v>
      </c>
      <c r="F646" s="17"/>
    </row>
    <row r="648" spans="1:6" ht="21" customHeight="1">
      <c r="A648" s="1" t="s">
        <v>711</v>
      </c>
    </row>
    <row r="649" spans="1:6">
      <c r="A649" s="2" t="s">
        <v>353</v>
      </c>
    </row>
    <row r="650" spans="1:6">
      <c r="A650" s="33" t="s">
        <v>712</v>
      </c>
    </row>
    <row r="651" spans="1:6">
      <c r="A651" s="33" t="s">
        <v>713</v>
      </c>
    </row>
    <row r="652" spans="1:6">
      <c r="A652" s="33" t="s">
        <v>714</v>
      </c>
    </row>
    <row r="653" spans="1:6">
      <c r="A653" s="33" t="s">
        <v>550</v>
      </c>
    </row>
    <row r="654" spans="1:6">
      <c r="A654" s="34" t="s">
        <v>356</v>
      </c>
      <c r="B654" s="34" t="s">
        <v>487</v>
      </c>
      <c r="C654" s="34" t="s">
        <v>486</v>
      </c>
      <c r="D654" s="34"/>
      <c r="E654" s="34"/>
    </row>
    <row r="655" spans="1:6">
      <c r="A655" s="34" t="s">
        <v>359</v>
      </c>
      <c r="B655" s="34" t="s">
        <v>533</v>
      </c>
      <c r="C655" s="34" t="s">
        <v>551</v>
      </c>
      <c r="D655" s="34"/>
      <c r="E655" s="34"/>
    </row>
    <row r="657" spans="1:6">
      <c r="C657" s="31" t="s">
        <v>715</v>
      </c>
      <c r="D657" s="31"/>
      <c r="E657" s="31"/>
    </row>
    <row r="658" spans="1:6">
      <c r="B658" s="15" t="s">
        <v>552</v>
      </c>
      <c r="C658" s="15" t="s">
        <v>326</v>
      </c>
      <c r="D658" s="15" t="s">
        <v>327</v>
      </c>
      <c r="E658" s="15" t="s">
        <v>323</v>
      </c>
    </row>
    <row r="659" spans="1:6">
      <c r="A659" s="4" t="s">
        <v>243</v>
      </c>
      <c r="B659" s="40">
        <f>SUM('Input'!$B426:$D426)</f>
        <v>0</v>
      </c>
      <c r="C659" s="40">
        <f>IF($B659,'Input'!B426/$B659,C$646/'Input'!$F$58/24)</f>
        <v>0</v>
      </c>
      <c r="D659" s="40">
        <f>IF($B659,'Input'!C426/$B659,D$646/'Input'!$F$58/24)</f>
        <v>0</v>
      </c>
      <c r="E659" s="40">
        <f>IF($B659,'Input'!D426/$B659,E$646/'Input'!$F$58/24)</f>
        <v>0</v>
      </c>
      <c r="F659" s="17"/>
    </row>
    <row r="660" spans="1:6">
      <c r="A660" s="4" t="s">
        <v>247</v>
      </c>
      <c r="B660" s="40">
        <f>SUM('Input'!$B427:$D427)</f>
        <v>0</v>
      </c>
      <c r="C660" s="40">
        <f>IF($B660,'Input'!B427/$B660,C$646/'Input'!$F$58/24)</f>
        <v>0</v>
      </c>
      <c r="D660" s="40">
        <f>IF($B660,'Input'!C427/$B660,D$646/'Input'!$F$58/24)</f>
        <v>0</v>
      </c>
      <c r="E660" s="40">
        <f>IF($B660,'Input'!D427/$B660,E$646/'Input'!$F$58/24)</f>
        <v>0</v>
      </c>
      <c r="F660" s="17"/>
    </row>
    <row r="661" spans="1:6">
      <c r="A661" s="4" t="s">
        <v>251</v>
      </c>
      <c r="B661" s="40">
        <f>SUM('Input'!$B428:$D428)</f>
        <v>0</v>
      </c>
      <c r="C661" s="40">
        <f>IF($B661,'Input'!B428/$B661,C$646/'Input'!$F$58/24)</f>
        <v>0</v>
      </c>
      <c r="D661" s="40">
        <f>IF($B661,'Input'!C428/$B661,D$646/'Input'!$F$58/24)</f>
        <v>0</v>
      </c>
      <c r="E661" s="40">
        <f>IF($B661,'Input'!D428/$B661,E$646/'Input'!$F$58/24)</f>
        <v>0</v>
      </c>
      <c r="F661" s="17"/>
    </row>
    <row r="662" spans="1:6">
      <c r="A662" s="4" t="s">
        <v>255</v>
      </c>
      <c r="B662" s="40">
        <f>SUM('Input'!$B429:$D429)</f>
        <v>0</v>
      </c>
      <c r="C662" s="40">
        <f>IF($B662,'Input'!B429/$B662,C$646/'Input'!$F$58/24)</f>
        <v>0</v>
      </c>
      <c r="D662" s="40">
        <f>IF($B662,'Input'!C429/$B662,D$646/'Input'!$F$58/24)</f>
        <v>0</v>
      </c>
      <c r="E662" s="40">
        <f>IF($B662,'Input'!D429/$B662,E$646/'Input'!$F$58/24)</f>
        <v>0</v>
      </c>
      <c r="F662" s="17"/>
    </row>
    <row r="664" spans="1:6" ht="21" customHeight="1">
      <c r="A664" s="1" t="s">
        <v>716</v>
      </c>
    </row>
    <row r="665" spans="1:6">
      <c r="A665" s="2" t="s">
        <v>353</v>
      </c>
    </row>
    <row r="666" spans="1:6">
      <c r="A666" s="33" t="s">
        <v>717</v>
      </c>
    </row>
    <row r="667" spans="1:6">
      <c r="A667" s="2" t="s">
        <v>718</v>
      </c>
    </row>
    <row r="668" spans="1:6">
      <c r="A668" s="2" t="s">
        <v>371</v>
      </c>
    </row>
    <row r="670" spans="1:6">
      <c r="B670" s="15" t="s">
        <v>326</v>
      </c>
      <c r="C670" s="15" t="s">
        <v>327</v>
      </c>
      <c r="D670" s="15" t="s">
        <v>323</v>
      </c>
    </row>
    <row r="671" spans="1:6">
      <c r="A671" s="4" t="s">
        <v>243</v>
      </c>
      <c r="B671" s="42">
        <f>C$659</f>
        <v>0</v>
      </c>
      <c r="C671" s="42">
        <f>D$659</f>
        <v>0</v>
      </c>
      <c r="D671" s="42">
        <f>E$659</f>
        <v>0</v>
      </c>
      <c r="E671" s="17"/>
    </row>
    <row r="672" spans="1:6">
      <c r="A672" s="4" t="s">
        <v>247</v>
      </c>
      <c r="B672" s="42">
        <f>C$660</f>
        <v>0</v>
      </c>
      <c r="C672" s="42">
        <f>D$660</f>
        <v>0</v>
      </c>
      <c r="D672" s="42">
        <f>E$660</f>
        <v>0</v>
      </c>
      <c r="E672" s="17"/>
    </row>
    <row r="673" spans="1:5">
      <c r="A673" s="4" t="s">
        <v>251</v>
      </c>
      <c r="B673" s="42">
        <f>C$661</f>
        <v>0</v>
      </c>
      <c r="C673" s="42">
        <f>D$661</f>
        <v>0</v>
      </c>
      <c r="D673" s="42">
        <f>E$661</f>
        <v>0</v>
      </c>
      <c r="E673" s="17"/>
    </row>
    <row r="674" spans="1:5">
      <c r="A674" s="4" t="s">
        <v>255</v>
      </c>
      <c r="B674" s="42">
        <f>C$662</f>
        <v>0</v>
      </c>
      <c r="C674" s="42">
        <f>D$662</f>
        <v>0</v>
      </c>
      <c r="D674" s="42">
        <f>E$662</f>
        <v>0</v>
      </c>
      <c r="E674" s="17"/>
    </row>
    <row r="675" spans="1:5">
      <c r="A675" s="4" t="s">
        <v>259</v>
      </c>
      <c r="B675" s="41">
        <v>1</v>
      </c>
      <c r="C675" s="41">
        <v>0</v>
      </c>
      <c r="D675" s="41">
        <v>0</v>
      </c>
      <c r="E675" s="17"/>
    </row>
    <row r="677" spans="1:5" ht="21" customHeight="1">
      <c r="A677" s="1" t="s">
        <v>719</v>
      </c>
    </row>
    <row r="679" spans="1:5">
      <c r="B679" s="15" t="s">
        <v>326</v>
      </c>
      <c r="C679" s="15" t="s">
        <v>327</v>
      </c>
      <c r="D679" s="15" t="s">
        <v>323</v>
      </c>
    </row>
    <row r="680" spans="1:5">
      <c r="A680" s="4" t="s">
        <v>259</v>
      </c>
      <c r="B680" s="41">
        <v>0</v>
      </c>
      <c r="C680" s="41">
        <v>1</v>
      </c>
      <c r="D680" s="41">
        <v>0</v>
      </c>
      <c r="E680" s="17"/>
    </row>
    <row r="682" spans="1:5" ht="21" customHeight="1">
      <c r="A682" s="1" t="s">
        <v>720</v>
      </c>
    </row>
    <row r="684" spans="1:5">
      <c r="B684" s="15" t="s">
        <v>326</v>
      </c>
      <c r="C684" s="15" t="s">
        <v>327</v>
      </c>
      <c r="D684" s="15" t="s">
        <v>323</v>
      </c>
    </row>
    <row r="685" spans="1:5">
      <c r="A685" s="4" t="s">
        <v>259</v>
      </c>
      <c r="B685" s="41">
        <v>0</v>
      </c>
      <c r="C685" s="41">
        <v>0</v>
      </c>
      <c r="D685" s="41">
        <v>1</v>
      </c>
      <c r="E685" s="17"/>
    </row>
    <row r="687" spans="1:5" ht="21" customHeight="1">
      <c r="A687" s="1" t="s">
        <v>721</v>
      </c>
    </row>
    <row r="688" spans="1:5">
      <c r="A688" s="2" t="s">
        <v>353</v>
      </c>
    </row>
    <row r="689" spans="1:6">
      <c r="A689" s="33" t="s">
        <v>572</v>
      </c>
    </row>
    <row r="690" spans="1:6">
      <c r="A690" s="33" t="s">
        <v>573</v>
      </c>
    </row>
    <row r="691" spans="1:6">
      <c r="A691" s="33" t="s">
        <v>722</v>
      </c>
    </row>
    <row r="692" spans="1:6">
      <c r="A692" s="33" t="s">
        <v>723</v>
      </c>
    </row>
    <row r="693" spans="1:6">
      <c r="A693" s="33" t="s">
        <v>724</v>
      </c>
    </row>
    <row r="694" spans="1:6">
      <c r="A694" s="33" t="s">
        <v>577</v>
      </c>
    </row>
    <row r="695" spans="1:6">
      <c r="A695" s="34" t="s">
        <v>356</v>
      </c>
      <c r="B695" s="34" t="s">
        <v>486</v>
      </c>
      <c r="C695" s="34"/>
      <c r="D695" s="34"/>
      <c r="E695" s="34" t="s">
        <v>486</v>
      </c>
    </row>
    <row r="696" spans="1:6">
      <c r="A696" s="34" t="s">
        <v>359</v>
      </c>
      <c r="B696" s="34" t="s">
        <v>578</v>
      </c>
      <c r="C696" s="34"/>
      <c r="D696" s="34"/>
      <c r="E696" s="34" t="s">
        <v>579</v>
      </c>
    </row>
    <row r="698" spans="1:6">
      <c r="B698" s="31" t="s">
        <v>725</v>
      </c>
      <c r="C698" s="31"/>
      <c r="D698" s="31"/>
    </row>
    <row r="699" spans="1:6">
      <c r="B699" s="15" t="s">
        <v>326</v>
      </c>
      <c r="C699" s="15" t="s">
        <v>327</v>
      </c>
      <c r="D699" s="15" t="s">
        <v>323</v>
      </c>
      <c r="E699" s="15" t="s">
        <v>726</v>
      </c>
    </row>
    <row r="700" spans="1:6">
      <c r="A700" s="4" t="s">
        <v>243</v>
      </c>
      <c r="B700" s="40">
        <f>IF($B$133&gt;0,('Loads'!$B$213*B$671)/$B$133,0)</f>
        <v>0</v>
      </c>
      <c r="C700" s="40">
        <f>IF($B$133&gt;0,('Loads'!$B$213*C$671)/$B$133,0)</f>
        <v>0</v>
      </c>
      <c r="D700" s="40">
        <f>IF($B$133&gt;0,('Loads'!$B$213*D$671)/$B$133,0)</f>
        <v>0</v>
      </c>
      <c r="E700" s="38">
        <f>IF($C$646&gt;0,$B700*'Input'!$F$58*24/$C$646,0)</f>
        <v>0</v>
      </c>
      <c r="F700" s="17"/>
    </row>
    <row r="701" spans="1:6">
      <c r="A701" s="4" t="s">
        <v>247</v>
      </c>
      <c r="B701" s="40">
        <f>IF($B$134&gt;0,('Loads'!$B$214*B$672)/$B$134,0)</f>
        <v>0</v>
      </c>
      <c r="C701" s="40">
        <f>IF($B$134&gt;0,('Loads'!$B$214*C$672)/$B$134,0)</f>
        <v>0</v>
      </c>
      <c r="D701" s="40">
        <f>IF($B$134&gt;0,('Loads'!$B$214*D$672)/$B$134,0)</f>
        <v>0</v>
      </c>
      <c r="E701" s="38">
        <f>IF($C$646&gt;0,$B701*'Input'!$F$58*24/$C$646,0)</f>
        <v>0</v>
      </c>
      <c r="F701" s="17"/>
    </row>
    <row r="702" spans="1:6">
      <c r="A702" s="4" t="s">
        <v>251</v>
      </c>
      <c r="B702" s="40">
        <f>IF($B$135&gt;0,('Loads'!$B$215*B$673)/$B$135,0)</f>
        <v>0</v>
      </c>
      <c r="C702" s="40">
        <f>IF($B$135&gt;0,('Loads'!$B$215*C$673)/$B$135,0)</f>
        <v>0</v>
      </c>
      <c r="D702" s="40">
        <f>IF($B$135&gt;0,('Loads'!$B$215*D$673)/$B$135,0)</f>
        <v>0</v>
      </c>
      <c r="E702" s="38">
        <f>IF($C$646&gt;0,$B702*'Input'!$F$58*24/$C$646,0)</f>
        <v>0</v>
      </c>
      <c r="F702" s="17"/>
    </row>
    <row r="703" spans="1:6">
      <c r="A703" s="4" t="s">
        <v>255</v>
      </c>
      <c r="B703" s="40">
        <f>IF($B$136&gt;0,('Loads'!$B$216*B$674)/$B$136,0)</f>
        <v>0</v>
      </c>
      <c r="C703" s="40">
        <f>IF($B$136&gt;0,('Loads'!$B$216*C$674)/$B$136,0)</f>
        <v>0</v>
      </c>
      <c r="D703" s="40">
        <f>IF($B$136&gt;0,('Loads'!$B$216*D$674)/$B$136,0)</f>
        <v>0</v>
      </c>
      <c r="E703" s="38">
        <f>IF($C$646&gt;0,$B703*'Input'!$F$58*24/$C$646,0)</f>
        <v>0</v>
      </c>
      <c r="F703" s="17"/>
    </row>
    <row r="705" spans="1:5" ht="21" customHeight="1">
      <c r="A705" s="1" t="s">
        <v>727</v>
      </c>
    </row>
    <row r="706" spans="1:5">
      <c r="A706" s="2" t="s">
        <v>353</v>
      </c>
    </row>
    <row r="707" spans="1:5">
      <c r="A707" s="33" t="s">
        <v>572</v>
      </c>
    </row>
    <row r="708" spans="1:5">
      <c r="A708" s="33" t="s">
        <v>573</v>
      </c>
    </row>
    <row r="709" spans="1:5">
      <c r="A709" s="33" t="s">
        <v>722</v>
      </c>
    </row>
    <row r="710" spans="1:5">
      <c r="A710" s="33" t="s">
        <v>583</v>
      </c>
    </row>
    <row r="711" spans="1:5">
      <c r="A711" s="33" t="s">
        <v>728</v>
      </c>
    </row>
    <row r="712" spans="1:5">
      <c r="A712" s="33" t="s">
        <v>593</v>
      </c>
    </row>
    <row r="713" spans="1:5">
      <c r="A713" s="33" t="s">
        <v>729</v>
      </c>
    </row>
    <row r="714" spans="1:5">
      <c r="A714" s="33" t="s">
        <v>730</v>
      </c>
    </row>
    <row r="715" spans="1:5">
      <c r="A715" s="33" t="s">
        <v>731</v>
      </c>
    </row>
    <row r="716" spans="1:5">
      <c r="A716" s="33" t="s">
        <v>597</v>
      </c>
    </row>
    <row r="717" spans="1:5">
      <c r="A717" s="34" t="s">
        <v>356</v>
      </c>
      <c r="B717" s="34" t="s">
        <v>486</v>
      </c>
      <c r="C717" s="34"/>
      <c r="D717" s="34"/>
      <c r="E717" s="34" t="s">
        <v>486</v>
      </c>
    </row>
    <row r="718" spans="1:5">
      <c r="A718" s="34" t="s">
        <v>359</v>
      </c>
      <c r="B718" s="34" t="s">
        <v>598</v>
      </c>
      <c r="C718" s="34"/>
      <c r="D718" s="34"/>
      <c r="E718" s="34" t="s">
        <v>599</v>
      </c>
    </row>
    <row r="720" spans="1:5">
      <c r="B720" s="31" t="s">
        <v>732</v>
      </c>
      <c r="C720" s="31"/>
      <c r="D720" s="31"/>
    </row>
    <row r="721" spans="1:6">
      <c r="B721" s="15" t="s">
        <v>326</v>
      </c>
      <c r="C721" s="15" t="s">
        <v>327</v>
      </c>
      <c r="D721" s="15" t="s">
        <v>323</v>
      </c>
      <c r="E721" s="15" t="s">
        <v>733</v>
      </c>
    </row>
    <row r="722" spans="1:6">
      <c r="A722" s="4" t="s">
        <v>259</v>
      </c>
      <c r="B722" s="40">
        <f>IF($B$137&gt;0,('Loads'!$B$217*B$675+'Loads'!$C$217*B$680+'Loads'!$D$217*B$685)/$B$137,0)</f>
        <v>0</v>
      </c>
      <c r="C722" s="40">
        <f>IF($B$137&gt;0,('Loads'!$B$217*C$675+'Loads'!$C$217*C$680+'Loads'!$D$217*C$685)/$B$137,0)</f>
        <v>0</v>
      </c>
      <c r="D722" s="40">
        <f>IF($B$137&gt;0,('Loads'!$B$217*D$675+'Loads'!$C$217*D$680+'Loads'!$D$217*D$685)/$B$137,0)</f>
        <v>0</v>
      </c>
      <c r="E722" s="38">
        <f>IF($C$646&gt;0,$B722*'Input'!$F$58*24/$C$646,0)</f>
        <v>0</v>
      </c>
      <c r="F722" s="17"/>
    </row>
    <row r="724" spans="1:6" ht="21" customHeight="1">
      <c r="A724" s="1" t="s">
        <v>734</v>
      </c>
    </row>
    <row r="725" spans="1:6">
      <c r="A725" s="2" t="s">
        <v>353</v>
      </c>
    </row>
    <row r="726" spans="1:6">
      <c r="A726" s="33" t="s">
        <v>735</v>
      </c>
    </row>
    <row r="727" spans="1:6">
      <c r="A727" s="33" t="s">
        <v>736</v>
      </c>
    </row>
    <row r="728" spans="1:6">
      <c r="A728" s="33" t="s">
        <v>737</v>
      </c>
    </row>
    <row r="729" spans="1:6">
      <c r="A729" s="33" t="s">
        <v>738</v>
      </c>
    </row>
    <row r="730" spans="1:6">
      <c r="A730" s="33" t="s">
        <v>739</v>
      </c>
    </row>
    <row r="731" spans="1:6">
      <c r="A731" s="33" t="s">
        <v>740</v>
      </c>
    </row>
    <row r="732" spans="1:6">
      <c r="A732" s="34" t="s">
        <v>356</v>
      </c>
      <c r="B732" s="34" t="s">
        <v>517</v>
      </c>
      <c r="C732" s="34" t="s">
        <v>486</v>
      </c>
      <c r="D732" s="34" t="s">
        <v>486</v>
      </c>
    </row>
    <row r="733" spans="1:6">
      <c r="A733" s="34" t="s">
        <v>359</v>
      </c>
      <c r="B733" s="34" t="s">
        <v>518</v>
      </c>
      <c r="C733" s="34" t="s">
        <v>741</v>
      </c>
      <c r="D733" s="34" t="s">
        <v>742</v>
      </c>
    </row>
    <row r="735" spans="1:6">
      <c r="B735" s="15" t="s">
        <v>743</v>
      </c>
      <c r="C735" s="15" t="s">
        <v>744</v>
      </c>
      <c r="D735" s="15" t="s">
        <v>745</v>
      </c>
    </row>
    <row r="736" spans="1:6">
      <c r="A736" s="4" t="s">
        <v>243</v>
      </c>
      <c r="B736" s="39">
        <f>E$700</f>
        <v>0</v>
      </c>
      <c r="C736" s="21">
        <f>B736*$B$133/24/'Input'!$F$58*1000</f>
        <v>0</v>
      </c>
      <c r="D736" s="21">
        <f>'Loads'!B$60*B$133/24/'Input'!F$58*1000</f>
        <v>0</v>
      </c>
      <c r="E736" s="17"/>
    </row>
    <row r="737" spans="1:5">
      <c r="A737" s="4" t="s">
        <v>247</v>
      </c>
      <c r="B737" s="39">
        <f>E$701</f>
        <v>0</v>
      </c>
      <c r="C737" s="21">
        <f>B737*$B$134/24/'Input'!$F$58*1000</f>
        <v>0</v>
      </c>
      <c r="D737" s="21">
        <f>'Loads'!B$61*B$134/24/'Input'!F$58*1000</f>
        <v>0</v>
      </c>
      <c r="E737" s="17"/>
    </row>
    <row r="738" spans="1:5">
      <c r="A738" s="4" t="s">
        <v>251</v>
      </c>
      <c r="B738" s="39">
        <f>E$702</f>
        <v>0</v>
      </c>
      <c r="C738" s="21">
        <f>B738*$B$135/24/'Input'!$F$58*1000</f>
        <v>0</v>
      </c>
      <c r="D738" s="21">
        <f>'Loads'!B$62*B$135/24/'Input'!F$58*1000</f>
        <v>0</v>
      </c>
      <c r="E738" s="17"/>
    </row>
    <row r="739" spans="1:5">
      <c r="A739" s="4" t="s">
        <v>255</v>
      </c>
      <c r="B739" s="39">
        <f>E$703</f>
        <v>0</v>
      </c>
      <c r="C739" s="21">
        <f>B739*$B$136/24/'Input'!$F$58*1000</f>
        <v>0</v>
      </c>
      <c r="D739" s="21">
        <f>'Loads'!B$63*B$136/24/'Input'!F$58*1000</f>
        <v>0</v>
      </c>
      <c r="E739" s="17"/>
    </row>
    <row r="740" spans="1:5">
      <c r="A740" s="4" t="s">
        <v>259</v>
      </c>
      <c r="B740" s="39">
        <f>E$722</f>
        <v>0</v>
      </c>
      <c r="C740" s="21">
        <f>B740*$B$137/24/'Input'!$F$58*1000</f>
        <v>0</v>
      </c>
      <c r="D740" s="21">
        <f>'Loads'!B$64*B$137/24/'Input'!F$58*1000</f>
        <v>0</v>
      </c>
      <c r="E740" s="17"/>
    </row>
    <row r="742" spans="1:5" ht="21" customHeight="1">
      <c r="A742" s="1" t="s">
        <v>746</v>
      </c>
    </row>
    <row r="743" spans="1:5">
      <c r="A743" s="2" t="s">
        <v>353</v>
      </c>
    </row>
    <row r="744" spans="1:5">
      <c r="A744" s="33" t="s">
        <v>747</v>
      </c>
    </row>
    <row r="745" spans="1:5">
      <c r="A745" s="33" t="s">
        <v>748</v>
      </c>
    </row>
    <row r="746" spans="1:5">
      <c r="A746" s="2" t="s">
        <v>749</v>
      </c>
    </row>
    <row r="748" spans="1:5">
      <c r="B748" s="15" t="s">
        <v>750</v>
      </c>
    </row>
    <row r="749" spans="1:5">
      <c r="A749" s="4" t="s">
        <v>750</v>
      </c>
      <c r="B749" s="38">
        <f>IF(SUM($C$736:$C$740),SUM($D$736:$D$740)/SUM($C$736:$C$740),0)</f>
        <v>0</v>
      </c>
      <c r="C749" s="17"/>
    </row>
    <row r="751" spans="1:5" ht="21" customHeight="1">
      <c r="A751" s="1" t="s">
        <v>751</v>
      </c>
    </row>
    <row r="752" spans="1:5">
      <c r="A752" s="2" t="s">
        <v>353</v>
      </c>
    </row>
    <row r="753" spans="1:8">
      <c r="A753" s="33" t="s">
        <v>621</v>
      </c>
    </row>
    <row r="754" spans="1:8">
      <c r="A754" s="33" t="s">
        <v>752</v>
      </c>
    </row>
    <row r="755" spans="1:8">
      <c r="A755" s="33" t="s">
        <v>406</v>
      </c>
    </row>
    <row r="756" spans="1:8">
      <c r="A756" s="33" t="s">
        <v>575</v>
      </c>
    </row>
    <row r="757" spans="1:8">
      <c r="A757" s="33" t="s">
        <v>753</v>
      </c>
    </row>
    <row r="758" spans="1:8">
      <c r="A758" s="33" t="s">
        <v>754</v>
      </c>
    </row>
    <row r="759" spans="1:8">
      <c r="A759" s="33" t="s">
        <v>755</v>
      </c>
    </row>
    <row r="760" spans="1:8">
      <c r="A760" s="33" t="s">
        <v>730</v>
      </c>
    </row>
    <row r="761" spans="1:8">
      <c r="A761" s="33" t="s">
        <v>756</v>
      </c>
    </row>
    <row r="762" spans="1:8">
      <c r="A762" s="33" t="s">
        <v>757</v>
      </c>
    </row>
    <row r="763" spans="1:8">
      <c r="A763" s="34" t="s">
        <v>356</v>
      </c>
      <c r="B763" s="34" t="s">
        <v>415</v>
      </c>
      <c r="C763" s="34" t="s">
        <v>415</v>
      </c>
      <c r="D763" s="34" t="s">
        <v>415</v>
      </c>
      <c r="E763" s="34" t="s">
        <v>486</v>
      </c>
      <c r="F763" s="34" t="s">
        <v>486</v>
      </c>
      <c r="G763" s="34" t="s">
        <v>486</v>
      </c>
    </row>
    <row r="764" spans="1:8">
      <c r="A764" s="34" t="s">
        <v>359</v>
      </c>
      <c r="B764" s="34" t="s">
        <v>417</v>
      </c>
      <c r="C764" s="34" t="s">
        <v>417</v>
      </c>
      <c r="D764" s="34" t="s">
        <v>417</v>
      </c>
      <c r="E764" s="34" t="s">
        <v>758</v>
      </c>
      <c r="F764" s="34" t="s">
        <v>759</v>
      </c>
      <c r="G764" s="34" t="s">
        <v>760</v>
      </c>
    </row>
    <row r="766" spans="1:8">
      <c r="B766" s="15" t="s">
        <v>761</v>
      </c>
      <c r="C766" s="15" t="s">
        <v>762</v>
      </c>
      <c r="D766" s="15" t="s">
        <v>763</v>
      </c>
      <c r="E766" s="15" t="s">
        <v>764</v>
      </c>
      <c r="F766" s="15" t="s">
        <v>765</v>
      </c>
      <c r="G766" s="15" t="s">
        <v>336</v>
      </c>
    </row>
    <row r="767" spans="1:8">
      <c r="A767" s="4" t="s">
        <v>142</v>
      </c>
      <c r="B767" s="42">
        <f>$C247</f>
        <v>0</v>
      </c>
      <c r="C767" s="42">
        <f>$D247</f>
        <v>0</v>
      </c>
      <c r="D767" s="42">
        <f>$E247</f>
        <v>0</v>
      </c>
      <c r="E767" s="38">
        <f>C767*24*'Input'!$F$58/$D$13</f>
        <v>0</v>
      </c>
      <c r="F767" s="40">
        <f>IF('Input'!$E450,MAX(0,$C767+$B767-'Input'!$E450),$E767*$D$646/'Input'!$F$58/24)</f>
        <v>0</v>
      </c>
      <c r="G767" s="40">
        <f>1-$F767-$D767</f>
        <v>0</v>
      </c>
      <c r="H767" s="17"/>
    </row>
    <row r="768" spans="1:8">
      <c r="A768" s="4" t="s">
        <v>143</v>
      </c>
      <c r="B768" s="42">
        <f>$C248</f>
        <v>0</v>
      </c>
      <c r="C768" s="42">
        <f>$D248</f>
        <v>0</v>
      </c>
      <c r="D768" s="42">
        <f>$E248</f>
        <v>0</v>
      </c>
      <c r="E768" s="38">
        <f>C768*24*'Input'!$F$58/$D$13</f>
        <v>0</v>
      </c>
      <c r="F768" s="40">
        <f>IF('Input'!$E451,MAX(0,$C768+$B768-'Input'!$E451),$E768*$D$646/'Input'!$F$58/24)</f>
        <v>0</v>
      </c>
      <c r="G768" s="40">
        <f>1-$F768-$D768</f>
        <v>0</v>
      </c>
      <c r="H768" s="17"/>
    </row>
    <row r="769" spans="1:8">
      <c r="A769" s="4" t="s">
        <v>144</v>
      </c>
      <c r="B769" s="42">
        <f>$C249</f>
        <v>0</v>
      </c>
      <c r="C769" s="42">
        <f>$D249</f>
        <v>0</v>
      </c>
      <c r="D769" s="42">
        <f>$E249</f>
        <v>0</v>
      </c>
      <c r="E769" s="38">
        <f>C769*24*'Input'!$F$58/$D$13</f>
        <v>0</v>
      </c>
      <c r="F769" s="40">
        <f>IF('Input'!$E452,MAX(0,$C769+$B769-'Input'!$E452),$E769*$D$646/'Input'!$F$58/24)</f>
        <v>0</v>
      </c>
      <c r="G769" s="40">
        <f>1-$F769-$D769</f>
        <v>0</v>
      </c>
      <c r="H769" s="17"/>
    </row>
    <row r="770" spans="1:8">
      <c r="A770" s="4" t="s">
        <v>145</v>
      </c>
      <c r="B770" s="42">
        <f>$C250</f>
        <v>0</v>
      </c>
      <c r="C770" s="42">
        <f>$D250</f>
        <v>0</v>
      </c>
      <c r="D770" s="42">
        <f>$E250</f>
        <v>0</v>
      </c>
      <c r="E770" s="38">
        <f>C770*24*'Input'!$F$58/$D$13</f>
        <v>0</v>
      </c>
      <c r="F770" s="40">
        <f>IF('Input'!$E453,MAX(0,$C770+$B770-'Input'!$E453),$E770*$D$646/'Input'!$F$58/24)</f>
        <v>0</v>
      </c>
      <c r="G770" s="40">
        <f>1-$F770-$D770</f>
        <v>0</v>
      </c>
      <c r="H770" s="17"/>
    </row>
    <row r="771" spans="1:8">
      <c r="A771" s="4" t="s">
        <v>146</v>
      </c>
      <c r="B771" s="42">
        <f>$C251</f>
        <v>0</v>
      </c>
      <c r="C771" s="42">
        <f>$D251</f>
        <v>0</v>
      </c>
      <c r="D771" s="42">
        <f>$E251</f>
        <v>0</v>
      </c>
      <c r="E771" s="38">
        <f>C771*24*'Input'!$F$58/$D$13</f>
        <v>0</v>
      </c>
      <c r="F771" s="40">
        <f>IF('Input'!$E454,MAX(0,$C771+$B771-'Input'!$E454),$E771*$D$646/'Input'!$F$58/24)</f>
        <v>0</v>
      </c>
      <c r="G771" s="40">
        <f>1-$F771-$D771</f>
        <v>0</v>
      </c>
      <c r="H771" s="17"/>
    </row>
    <row r="772" spans="1:8">
      <c r="A772" s="4" t="s">
        <v>151</v>
      </c>
      <c r="B772" s="42">
        <f>$C252</f>
        <v>0</v>
      </c>
      <c r="C772" s="42">
        <f>$D252</f>
        <v>0</v>
      </c>
      <c r="D772" s="42">
        <f>$E252</f>
        <v>0</v>
      </c>
      <c r="E772" s="38">
        <f>C772*24*'Input'!$F$58/$D$13</f>
        <v>0</v>
      </c>
      <c r="F772" s="40">
        <f>IF('Input'!$E455,MAX(0,$C772+$B772-'Input'!$E455),$E772*$D$646/'Input'!$F$58/24)</f>
        <v>0</v>
      </c>
      <c r="G772" s="40">
        <f>1-$F772-$D772</f>
        <v>0</v>
      </c>
      <c r="H772" s="17"/>
    </row>
    <row r="773" spans="1:8">
      <c r="A773" s="4" t="s">
        <v>147</v>
      </c>
      <c r="B773" s="42">
        <f>$C253</f>
        <v>0</v>
      </c>
      <c r="C773" s="42">
        <f>$D253</f>
        <v>0</v>
      </c>
      <c r="D773" s="42">
        <f>$E253</f>
        <v>0</v>
      </c>
      <c r="E773" s="38">
        <f>C773*24*'Input'!$F$58/$D$13</f>
        <v>0</v>
      </c>
      <c r="F773" s="40">
        <f>IF('Input'!$E456,MAX(0,$C773+$B773-'Input'!$E456),$E773*$D$646/'Input'!$F$58/24)</f>
        <v>0</v>
      </c>
      <c r="G773" s="40">
        <f>1-$F773-$D773</f>
        <v>0</v>
      </c>
      <c r="H773" s="17"/>
    </row>
    <row r="774" spans="1:8">
      <c r="A774" s="4" t="s">
        <v>148</v>
      </c>
      <c r="B774" s="42">
        <f>$C254</f>
        <v>0</v>
      </c>
      <c r="C774" s="42">
        <f>$D254</f>
        <v>0</v>
      </c>
      <c r="D774" s="42">
        <f>$E254</f>
        <v>0</v>
      </c>
      <c r="E774" s="38">
        <f>C774*24*'Input'!$F$58/$D$13</f>
        <v>0</v>
      </c>
      <c r="F774" s="40">
        <f>IF('Input'!$E457,MAX(0,$C774+$B774-'Input'!$E457),$E774*$D$646/'Input'!$F$58/24)</f>
        <v>0</v>
      </c>
      <c r="G774" s="40">
        <f>1-$F774-$D774</f>
        <v>0</v>
      </c>
      <c r="H774" s="17"/>
    </row>
    <row r="775" spans="1:8">
      <c r="A775" s="4" t="s">
        <v>149</v>
      </c>
      <c r="B775" s="42">
        <f>$C255</f>
        <v>0</v>
      </c>
      <c r="C775" s="42">
        <f>$D255</f>
        <v>0</v>
      </c>
      <c r="D775" s="42">
        <f>$E255</f>
        <v>0</v>
      </c>
      <c r="E775" s="38">
        <f>C775*24*'Input'!$F$58/$D$13</f>
        <v>0</v>
      </c>
      <c r="F775" s="40">
        <f>IF('Input'!$E458,MAX(0,$C775+$B775-'Input'!$E458),$E775*$D$646/'Input'!$F$58/24)</f>
        <v>0</v>
      </c>
      <c r="G775" s="40">
        <f>1-$F775-$D775</f>
        <v>0</v>
      </c>
      <c r="H775" s="17"/>
    </row>
    <row r="777" spans="1:8" ht="21" customHeight="1">
      <c r="A777" s="1" t="s">
        <v>766</v>
      </c>
    </row>
    <row r="778" spans="1:8">
      <c r="A778" s="2" t="s">
        <v>353</v>
      </c>
    </row>
    <row r="779" spans="1:8">
      <c r="A779" s="33" t="s">
        <v>767</v>
      </c>
    </row>
    <row r="780" spans="1:8">
      <c r="A780" s="33" t="s">
        <v>768</v>
      </c>
    </row>
    <row r="781" spans="1:8">
      <c r="A781" s="33" t="s">
        <v>769</v>
      </c>
    </row>
    <row r="782" spans="1:8">
      <c r="A782" s="2" t="s">
        <v>396</v>
      </c>
    </row>
    <row r="784" spans="1:8">
      <c r="B784" s="15" t="s">
        <v>326</v>
      </c>
      <c r="C784" s="15" t="s">
        <v>327</v>
      </c>
      <c r="D784" s="15" t="s">
        <v>323</v>
      </c>
    </row>
    <row r="785" spans="1:37">
      <c r="A785" s="4" t="s">
        <v>142</v>
      </c>
      <c r="B785" s="42">
        <f>$G$767</f>
        <v>0</v>
      </c>
      <c r="C785" s="42">
        <f>$F$767</f>
        <v>0</v>
      </c>
      <c r="D785" s="42">
        <f>$D$767</f>
        <v>0</v>
      </c>
      <c r="E785" s="17"/>
    </row>
    <row r="786" spans="1:37">
      <c r="A786" s="4" t="s">
        <v>143</v>
      </c>
      <c r="B786" s="42">
        <f>$G$768</f>
        <v>0</v>
      </c>
      <c r="C786" s="42">
        <f>$F$768</f>
        <v>0</v>
      </c>
      <c r="D786" s="42">
        <f>$D$768</f>
        <v>0</v>
      </c>
      <c r="E786" s="17"/>
    </row>
    <row r="787" spans="1:37">
      <c r="A787" s="4" t="s">
        <v>144</v>
      </c>
      <c r="B787" s="42">
        <f>$G$769</f>
        <v>0</v>
      </c>
      <c r="C787" s="42">
        <f>$F$769</f>
        <v>0</v>
      </c>
      <c r="D787" s="42">
        <f>$D$769</f>
        <v>0</v>
      </c>
      <c r="E787" s="17"/>
    </row>
    <row r="788" spans="1:37">
      <c r="A788" s="4" t="s">
        <v>145</v>
      </c>
      <c r="B788" s="42">
        <f>$G$770</f>
        <v>0</v>
      </c>
      <c r="C788" s="42">
        <f>$F$770</f>
        <v>0</v>
      </c>
      <c r="D788" s="42">
        <f>$D$770</f>
        <v>0</v>
      </c>
      <c r="E788" s="17"/>
    </row>
    <row r="789" spans="1:37">
      <c r="A789" s="4" t="s">
        <v>146</v>
      </c>
      <c r="B789" s="42">
        <f>$G$771</f>
        <v>0</v>
      </c>
      <c r="C789" s="42">
        <f>$F$771</f>
        <v>0</v>
      </c>
      <c r="D789" s="42">
        <f>$D$771</f>
        <v>0</v>
      </c>
      <c r="E789" s="17"/>
    </row>
    <row r="790" spans="1:37">
      <c r="A790" s="4" t="s">
        <v>151</v>
      </c>
      <c r="B790" s="42">
        <f>$G$772</f>
        <v>0</v>
      </c>
      <c r="C790" s="42">
        <f>$F$772</f>
        <v>0</v>
      </c>
      <c r="D790" s="42">
        <f>$D$772</f>
        <v>0</v>
      </c>
      <c r="E790" s="17"/>
    </row>
    <row r="791" spans="1:37">
      <c r="A791" s="4" t="s">
        <v>147</v>
      </c>
      <c r="B791" s="42">
        <f>$G$773</f>
        <v>0</v>
      </c>
      <c r="C791" s="42">
        <f>$F$773</f>
        <v>0</v>
      </c>
      <c r="D791" s="42">
        <f>$D$773</f>
        <v>0</v>
      </c>
      <c r="E791" s="17"/>
    </row>
    <row r="792" spans="1:37">
      <c r="A792" s="4" t="s">
        <v>148</v>
      </c>
      <c r="B792" s="42">
        <f>$G$774</f>
        <v>0</v>
      </c>
      <c r="C792" s="42">
        <f>$F$774</f>
        <v>0</v>
      </c>
      <c r="D792" s="42">
        <f>$D$774</f>
        <v>0</v>
      </c>
      <c r="E792" s="17"/>
    </row>
    <row r="793" spans="1:37">
      <c r="A793" s="4" t="s">
        <v>149</v>
      </c>
      <c r="B793" s="42">
        <f>$G$775</f>
        <v>0</v>
      </c>
      <c r="C793" s="42">
        <f>$F$775</f>
        <v>0</v>
      </c>
      <c r="D793" s="42">
        <f>$D$775</f>
        <v>0</v>
      </c>
      <c r="E793" s="17"/>
    </row>
    <row r="795" spans="1:37" ht="21" customHeight="1">
      <c r="A795" s="1" t="s">
        <v>770</v>
      </c>
    </row>
    <row r="796" spans="1:37">
      <c r="A796" s="2" t="s">
        <v>353</v>
      </c>
    </row>
    <row r="797" spans="1:37">
      <c r="A797" s="33" t="s">
        <v>771</v>
      </c>
    </row>
    <row r="798" spans="1:37">
      <c r="A798" s="2" t="s">
        <v>622</v>
      </c>
    </row>
    <row r="800" spans="1:37">
      <c r="B800" s="29" t="s">
        <v>142</v>
      </c>
      <c r="C800" s="15" t="s">
        <v>326</v>
      </c>
      <c r="D800" s="15" t="s">
        <v>327</v>
      </c>
      <c r="E800" s="15" t="s">
        <v>323</v>
      </c>
      <c r="F800" s="29" t="s">
        <v>143</v>
      </c>
      <c r="G800" s="15" t="s">
        <v>326</v>
      </c>
      <c r="H800" s="15" t="s">
        <v>327</v>
      </c>
      <c r="I800" s="15" t="s">
        <v>323</v>
      </c>
      <c r="J800" s="29" t="s">
        <v>144</v>
      </c>
      <c r="K800" s="15" t="s">
        <v>326</v>
      </c>
      <c r="L800" s="15" t="s">
        <v>327</v>
      </c>
      <c r="M800" s="15" t="s">
        <v>323</v>
      </c>
      <c r="N800" s="29" t="s">
        <v>145</v>
      </c>
      <c r="O800" s="15" t="s">
        <v>326</v>
      </c>
      <c r="P800" s="15" t="s">
        <v>327</v>
      </c>
      <c r="Q800" s="15" t="s">
        <v>323</v>
      </c>
      <c r="R800" s="29" t="s">
        <v>146</v>
      </c>
      <c r="S800" s="15" t="s">
        <v>326</v>
      </c>
      <c r="T800" s="15" t="s">
        <v>327</v>
      </c>
      <c r="U800" s="15" t="s">
        <v>323</v>
      </c>
      <c r="V800" s="29" t="s">
        <v>151</v>
      </c>
      <c r="W800" s="15" t="s">
        <v>326</v>
      </c>
      <c r="X800" s="15" t="s">
        <v>327</v>
      </c>
      <c r="Y800" s="15" t="s">
        <v>323</v>
      </c>
      <c r="Z800" s="29" t="s">
        <v>147</v>
      </c>
      <c r="AA800" s="15" t="s">
        <v>326</v>
      </c>
      <c r="AB800" s="15" t="s">
        <v>327</v>
      </c>
      <c r="AC800" s="15" t="s">
        <v>323</v>
      </c>
      <c r="AD800" s="29" t="s">
        <v>148</v>
      </c>
      <c r="AE800" s="15" t="s">
        <v>326</v>
      </c>
      <c r="AF800" s="15" t="s">
        <v>327</v>
      </c>
      <c r="AG800" s="15" t="s">
        <v>323</v>
      </c>
      <c r="AH800" s="29" t="s">
        <v>149</v>
      </c>
      <c r="AI800" s="15" t="s">
        <v>326</v>
      </c>
      <c r="AJ800" s="15" t="s">
        <v>327</v>
      </c>
      <c r="AK800" s="15" t="s">
        <v>323</v>
      </c>
    </row>
    <row r="801" spans="1:38">
      <c r="A801" s="4" t="s">
        <v>623</v>
      </c>
      <c r="C801" s="42">
        <f>B$785</f>
        <v>0</v>
      </c>
      <c r="D801" s="42">
        <f>C$785</f>
        <v>0</v>
      </c>
      <c r="E801" s="42">
        <f>D$785</f>
        <v>0</v>
      </c>
      <c r="G801" s="42">
        <f>B$786</f>
        <v>0</v>
      </c>
      <c r="H801" s="42">
        <f>C$786</f>
        <v>0</v>
      </c>
      <c r="I801" s="42">
        <f>D$786</f>
        <v>0</v>
      </c>
      <c r="K801" s="42">
        <f>B$787</f>
        <v>0</v>
      </c>
      <c r="L801" s="42">
        <f>C$787</f>
        <v>0</v>
      </c>
      <c r="M801" s="42">
        <f>D$787</f>
        <v>0</v>
      </c>
      <c r="O801" s="42">
        <f>B$788</f>
        <v>0</v>
      </c>
      <c r="P801" s="42">
        <f>C$788</f>
        <v>0</v>
      </c>
      <c r="Q801" s="42">
        <f>D$788</f>
        <v>0</v>
      </c>
      <c r="S801" s="42">
        <f>B$789</f>
        <v>0</v>
      </c>
      <c r="T801" s="42">
        <f>C$789</f>
        <v>0</v>
      </c>
      <c r="U801" s="42">
        <f>D$789</f>
        <v>0</v>
      </c>
      <c r="W801" s="42">
        <f>B$790</f>
        <v>0</v>
      </c>
      <c r="X801" s="42">
        <f>C$790</f>
        <v>0</v>
      </c>
      <c r="Y801" s="42">
        <f>D$790</f>
        <v>0</v>
      </c>
      <c r="AA801" s="42">
        <f>B$791</f>
        <v>0</v>
      </c>
      <c r="AB801" s="42">
        <f>C$791</f>
        <v>0</v>
      </c>
      <c r="AC801" s="42">
        <f>D$791</f>
        <v>0</v>
      </c>
      <c r="AE801" s="42">
        <f>B$792</f>
        <v>0</v>
      </c>
      <c r="AF801" s="42">
        <f>C$792</f>
        <v>0</v>
      </c>
      <c r="AG801" s="42">
        <f>D$792</f>
        <v>0</v>
      </c>
      <c r="AI801" s="42">
        <f>B$793</f>
        <v>0</v>
      </c>
      <c r="AJ801" s="42">
        <f>C$793</f>
        <v>0</v>
      </c>
      <c r="AK801" s="42">
        <f>D$793</f>
        <v>0</v>
      </c>
      <c r="AL801" s="17"/>
    </row>
    <row r="803" spans="1:38" ht="21" customHeight="1">
      <c r="A803" s="1" t="s">
        <v>772</v>
      </c>
    </row>
    <row r="804" spans="1:38">
      <c r="A804" s="2" t="s">
        <v>353</v>
      </c>
    </row>
    <row r="805" spans="1:38">
      <c r="A805" s="33" t="s">
        <v>773</v>
      </c>
    </row>
    <row r="806" spans="1:38">
      <c r="A806" s="33" t="s">
        <v>774</v>
      </c>
    </row>
    <row r="807" spans="1:38">
      <c r="A807" s="33" t="s">
        <v>775</v>
      </c>
    </row>
    <row r="808" spans="1:38">
      <c r="A808" s="33" t="s">
        <v>550</v>
      </c>
    </row>
    <row r="809" spans="1:38">
      <c r="A809" s="2" t="s">
        <v>628</v>
      </c>
    </row>
    <row r="811" spans="1:38">
      <c r="B811" s="29" t="s">
        <v>142</v>
      </c>
      <c r="C811" s="15" t="s">
        <v>326</v>
      </c>
      <c r="D811" s="15" t="s">
        <v>327</v>
      </c>
      <c r="E811" s="15" t="s">
        <v>323</v>
      </c>
      <c r="F811" s="29" t="s">
        <v>143</v>
      </c>
      <c r="G811" s="15" t="s">
        <v>326</v>
      </c>
      <c r="H811" s="15" t="s">
        <v>327</v>
      </c>
      <c r="I811" s="15" t="s">
        <v>323</v>
      </c>
      <c r="J811" s="29" t="s">
        <v>144</v>
      </c>
      <c r="K811" s="15" t="s">
        <v>326</v>
      </c>
      <c r="L811" s="15" t="s">
        <v>327</v>
      </c>
      <c r="M811" s="15" t="s">
        <v>323</v>
      </c>
      <c r="N811" s="29" t="s">
        <v>145</v>
      </c>
      <c r="O811" s="15" t="s">
        <v>326</v>
      </c>
      <c r="P811" s="15" t="s">
        <v>327</v>
      </c>
      <c r="Q811" s="15" t="s">
        <v>323</v>
      </c>
      <c r="R811" s="29" t="s">
        <v>146</v>
      </c>
      <c r="S811" s="15" t="s">
        <v>326</v>
      </c>
      <c r="T811" s="15" t="s">
        <v>327</v>
      </c>
      <c r="U811" s="15" t="s">
        <v>323</v>
      </c>
      <c r="V811" s="29" t="s">
        <v>151</v>
      </c>
      <c r="W811" s="15" t="s">
        <v>326</v>
      </c>
      <c r="X811" s="15" t="s">
        <v>327</v>
      </c>
      <c r="Y811" s="15" t="s">
        <v>323</v>
      </c>
      <c r="Z811" s="29" t="s">
        <v>147</v>
      </c>
      <c r="AA811" s="15" t="s">
        <v>326</v>
      </c>
      <c r="AB811" s="15" t="s">
        <v>327</v>
      </c>
      <c r="AC811" s="15" t="s">
        <v>323</v>
      </c>
      <c r="AD811" s="29" t="s">
        <v>148</v>
      </c>
      <c r="AE811" s="15" t="s">
        <v>326</v>
      </c>
      <c r="AF811" s="15" t="s">
        <v>327</v>
      </c>
      <c r="AG811" s="15" t="s">
        <v>323</v>
      </c>
      <c r="AH811" s="29" t="s">
        <v>149</v>
      </c>
      <c r="AI811" s="15" t="s">
        <v>326</v>
      </c>
      <c r="AJ811" s="15" t="s">
        <v>327</v>
      </c>
      <c r="AK811" s="15" t="s">
        <v>323</v>
      </c>
    </row>
    <row r="812" spans="1:38">
      <c r="A812" s="4" t="s">
        <v>776</v>
      </c>
      <c r="C812" s="38">
        <f>IF(C646&gt;0,$B749*C801*24*'Input'!$F58/C646,0)</f>
        <v>0</v>
      </c>
      <c r="D812" s="38">
        <f>IF(D646&gt;0,$B749*D801*24*'Input'!$F58/D646,0)</f>
        <v>0</v>
      </c>
      <c r="E812" s="38">
        <f>IF(E646&gt;0,$B749*E801*24*'Input'!$F58/E646,0)</f>
        <v>0</v>
      </c>
      <c r="G812" s="38">
        <f>IF(C646&gt;0,$B749*G801*24*'Input'!$F58/C646,0)</f>
        <v>0</v>
      </c>
      <c r="H812" s="38">
        <f>IF(D646&gt;0,$B749*H801*24*'Input'!$F58/D646,0)</f>
        <v>0</v>
      </c>
      <c r="I812" s="38">
        <f>IF(E646&gt;0,$B749*I801*24*'Input'!$F58/E646,0)</f>
        <v>0</v>
      </c>
      <c r="K812" s="38">
        <f>IF(C646&gt;0,$B749*K801*24*'Input'!$F58/C646,0)</f>
        <v>0</v>
      </c>
      <c r="L812" s="38">
        <f>IF(D646&gt;0,$B749*L801*24*'Input'!$F58/D646,0)</f>
        <v>0</v>
      </c>
      <c r="M812" s="38">
        <f>IF(E646&gt;0,$B749*M801*24*'Input'!$F58/E646,0)</f>
        <v>0</v>
      </c>
      <c r="O812" s="38">
        <f>IF(C646&gt;0,$B749*O801*24*'Input'!$F58/C646,0)</f>
        <v>0</v>
      </c>
      <c r="P812" s="38">
        <f>IF(D646&gt;0,$B749*P801*24*'Input'!$F58/D646,0)</f>
        <v>0</v>
      </c>
      <c r="Q812" s="38">
        <f>IF(E646&gt;0,$B749*Q801*24*'Input'!$F58/E646,0)</f>
        <v>0</v>
      </c>
      <c r="S812" s="38">
        <f>IF(C646&gt;0,$B749*S801*24*'Input'!$F58/C646,0)</f>
        <v>0</v>
      </c>
      <c r="T812" s="38">
        <f>IF(D646&gt;0,$B749*T801*24*'Input'!$F58/D646,0)</f>
        <v>0</v>
      </c>
      <c r="U812" s="38">
        <f>IF(E646&gt;0,$B749*U801*24*'Input'!$F58/E646,0)</f>
        <v>0</v>
      </c>
      <c r="W812" s="38">
        <f>IF(C646&gt;0,$B749*W801*24*'Input'!$F58/C646,0)</f>
        <v>0</v>
      </c>
      <c r="X812" s="38">
        <f>IF(D646&gt;0,$B749*X801*24*'Input'!$F58/D646,0)</f>
        <v>0</v>
      </c>
      <c r="Y812" s="38">
        <f>IF(E646&gt;0,$B749*Y801*24*'Input'!$F58/E646,0)</f>
        <v>0</v>
      </c>
      <c r="AA812" s="38">
        <f>IF(C646&gt;0,$B749*AA801*24*'Input'!$F58/C646,0)</f>
        <v>0</v>
      </c>
      <c r="AB812" s="38">
        <f>IF(D646&gt;0,$B749*AB801*24*'Input'!$F58/D646,0)</f>
        <v>0</v>
      </c>
      <c r="AC812" s="38">
        <f>IF(E646&gt;0,$B749*AC801*24*'Input'!$F58/E646,0)</f>
        <v>0</v>
      </c>
      <c r="AE812" s="38">
        <f>IF(C646&gt;0,$B749*AE801*24*'Input'!$F58/C646,0)</f>
        <v>0</v>
      </c>
      <c r="AF812" s="38">
        <f>IF(D646&gt;0,$B749*AF801*24*'Input'!$F58/D646,0)</f>
        <v>0</v>
      </c>
      <c r="AG812" s="38">
        <f>IF(E646&gt;0,$B749*AG801*24*'Input'!$F58/E646,0)</f>
        <v>0</v>
      </c>
      <c r="AI812" s="38">
        <f>IF(C646&gt;0,$B749*AI801*24*'Input'!$F58/C646,0)</f>
        <v>0</v>
      </c>
      <c r="AJ812" s="38">
        <f>IF(D646&gt;0,$B749*AJ801*24*'Input'!$F58/D646,0)</f>
        <v>0</v>
      </c>
      <c r="AK812" s="38">
        <f>IF(E646&gt;0,$B749*AK801*24*'Input'!$F58/E646,0)</f>
        <v>0</v>
      </c>
      <c r="AL812" s="17"/>
    </row>
    <row r="814" spans="1:38" ht="21" customHeight="1">
      <c r="A814" s="1" t="s">
        <v>777</v>
      </c>
    </row>
    <row r="815" spans="1:38">
      <c r="A815" s="2" t="s">
        <v>353</v>
      </c>
    </row>
    <row r="816" spans="1:38">
      <c r="A816" s="33" t="s">
        <v>778</v>
      </c>
    </row>
    <row r="817" spans="1:11">
      <c r="A817" s="33" t="s">
        <v>779</v>
      </c>
    </row>
    <row r="818" spans="1:11">
      <c r="A818" s="2" t="s">
        <v>366</v>
      </c>
    </row>
    <row r="820" spans="1:11">
      <c r="B820" s="15" t="s">
        <v>142</v>
      </c>
      <c r="C820" s="15" t="s">
        <v>143</v>
      </c>
      <c r="D820" s="15" t="s">
        <v>144</v>
      </c>
      <c r="E820" s="15" t="s">
        <v>145</v>
      </c>
      <c r="F820" s="15" t="s">
        <v>146</v>
      </c>
      <c r="G820" s="15" t="s">
        <v>151</v>
      </c>
      <c r="H820" s="15" t="s">
        <v>147</v>
      </c>
      <c r="I820" s="15" t="s">
        <v>148</v>
      </c>
      <c r="J820" s="15" t="s">
        <v>149</v>
      </c>
    </row>
    <row r="821" spans="1:11">
      <c r="A821" s="4" t="s">
        <v>243</v>
      </c>
      <c r="B821" s="38">
        <f>SUMPRODUCT($C$812:$E$812,$B671:$D671)</f>
        <v>0</v>
      </c>
      <c r="C821" s="38">
        <f>SUMPRODUCT($G$812:$I$812,$B671:$D671)</f>
        <v>0</v>
      </c>
      <c r="D821" s="38">
        <f>SUMPRODUCT($K$812:$M$812,$B671:$D671)</f>
        <v>0</v>
      </c>
      <c r="E821" s="38">
        <f>SUMPRODUCT($O$812:$Q$812,$B671:$D671)</f>
        <v>0</v>
      </c>
      <c r="F821" s="38">
        <f>SUMPRODUCT($S$812:$U$812,$B671:$D671)</f>
        <v>0</v>
      </c>
      <c r="G821" s="38">
        <f>SUMPRODUCT($W$812:$Y$812,$B671:$D671)</f>
        <v>0</v>
      </c>
      <c r="H821" s="38">
        <f>SUMPRODUCT($AA$812:$AC$812,$B671:$D671)</f>
        <v>0</v>
      </c>
      <c r="I821" s="38">
        <f>SUMPRODUCT($AE$812:$AG$812,$B671:$D671)</f>
        <v>0</v>
      </c>
      <c r="J821" s="38">
        <f>SUMPRODUCT($AI$812:$AK$812,$B671:$D671)</f>
        <v>0</v>
      </c>
      <c r="K821" s="17"/>
    </row>
    <row r="822" spans="1:11">
      <c r="A822" s="4" t="s">
        <v>247</v>
      </c>
      <c r="B822" s="38">
        <f>SUMPRODUCT($C$812:$E$812,$B672:$D672)</f>
        <v>0</v>
      </c>
      <c r="C822" s="38">
        <f>SUMPRODUCT($G$812:$I$812,$B672:$D672)</f>
        <v>0</v>
      </c>
      <c r="D822" s="38">
        <f>SUMPRODUCT($K$812:$M$812,$B672:$D672)</f>
        <v>0</v>
      </c>
      <c r="E822" s="38">
        <f>SUMPRODUCT($O$812:$Q$812,$B672:$D672)</f>
        <v>0</v>
      </c>
      <c r="F822" s="38">
        <f>SUMPRODUCT($S$812:$U$812,$B672:$D672)</f>
        <v>0</v>
      </c>
      <c r="G822" s="38">
        <f>SUMPRODUCT($W$812:$Y$812,$B672:$D672)</f>
        <v>0</v>
      </c>
      <c r="H822" s="38">
        <f>SUMPRODUCT($AA$812:$AC$812,$B672:$D672)</f>
        <v>0</v>
      </c>
      <c r="I822" s="38">
        <f>SUMPRODUCT($AE$812:$AG$812,$B672:$D672)</f>
        <v>0</v>
      </c>
      <c r="J822" s="38">
        <f>SUMPRODUCT($AI$812:$AK$812,$B672:$D672)</f>
        <v>0</v>
      </c>
      <c r="K822" s="17"/>
    </row>
    <row r="823" spans="1:11">
      <c r="A823" s="4" t="s">
        <v>251</v>
      </c>
      <c r="B823" s="38">
        <f>SUMPRODUCT($C$812:$E$812,$B673:$D673)</f>
        <v>0</v>
      </c>
      <c r="C823" s="38">
        <f>SUMPRODUCT($G$812:$I$812,$B673:$D673)</f>
        <v>0</v>
      </c>
      <c r="D823" s="38">
        <f>SUMPRODUCT($K$812:$M$812,$B673:$D673)</f>
        <v>0</v>
      </c>
      <c r="E823" s="38">
        <f>SUMPRODUCT($O$812:$Q$812,$B673:$D673)</f>
        <v>0</v>
      </c>
      <c r="F823" s="38">
        <f>SUMPRODUCT($S$812:$U$812,$B673:$D673)</f>
        <v>0</v>
      </c>
      <c r="G823" s="38">
        <f>SUMPRODUCT($W$812:$Y$812,$B673:$D673)</f>
        <v>0</v>
      </c>
      <c r="H823" s="38">
        <f>SUMPRODUCT($AA$812:$AC$812,$B673:$D673)</f>
        <v>0</v>
      </c>
      <c r="I823" s="38">
        <f>SUMPRODUCT($AE$812:$AG$812,$B673:$D673)</f>
        <v>0</v>
      </c>
      <c r="J823" s="38">
        <f>SUMPRODUCT($AI$812:$AK$812,$B673:$D673)</f>
        <v>0</v>
      </c>
      <c r="K823" s="17"/>
    </row>
    <row r="824" spans="1:11">
      <c r="A824" s="4" t="s">
        <v>255</v>
      </c>
      <c r="B824" s="38">
        <f>SUMPRODUCT($C$812:$E$812,$B674:$D674)</f>
        <v>0</v>
      </c>
      <c r="C824" s="38">
        <f>SUMPRODUCT($G$812:$I$812,$B674:$D674)</f>
        <v>0</v>
      </c>
      <c r="D824" s="38">
        <f>SUMPRODUCT($K$812:$M$812,$B674:$D674)</f>
        <v>0</v>
      </c>
      <c r="E824" s="38">
        <f>SUMPRODUCT($O$812:$Q$812,$B674:$D674)</f>
        <v>0</v>
      </c>
      <c r="F824" s="38">
        <f>SUMPRODUCT($S$812:$U$812,$B674:$D674)</f>
        <v>0</v>
      </c>
      <c r="G824" s="38">
        <f>SUMPRODUCT($W$812:$Y$812,$B674:$D674)</f>
        <v>0</v>
      </c>
      <c r="H824" s="38">
        <f>SUMPRODUCT($AA$812:$AC$812,$B674:$D674)</f>
        <v>0</v>
      </c>
      <c r="I824" s="38">
        <f>SUMPRODUCT($AE$812:$AG$812,$B674:$D674)</f>
        <v>0</v>
      </c>
      <c r="J824" s="38">
        <f>SUMPRODUCT($AI$812:$AK$812,$B674:$D674)</f>
        <v>0</v>
      </c>
      <c r="K824" s="17"/>
    </row>
    <row r="825" spans="1:11">
      <c r="A825" s="4" t="s">
        <v>259</v>
      </c>
      <c r="B825" s="38">
        <f>SUMPRODUCT($C$812:$E$812,$B675:$D675)</f>
        <v>0</v>
      </c>
      <c r="C825" s="38">
        <f>SUMPRODUCT($G$812:$I$812,$B675:$D675)</f>
        <v>0</v>
      </c>
      <c r="D825" s="38">
        <f>SUMPRODUCT($K$812:$M$812,$B675:$D675)</f>
        <v>0</v>
      </c>
      <c r="E825" s="38">
        <f>SUMPRODUCT($O$812:$Q$812,$B675:$D675)</f>
        <v>0</v>
      </c>
      <c r="F825" s="38">
        <f>SUMPRODUCT($S$812:$U$812,$B675:$D675)</f>
        <v>0</v>
      </c>
      <c r="G825" s="38">
        <f>SUMPRODUCT($W$812:$Y$812,$B675:$D675)</f>
        <v>0</v>
      </c>
      <c r="H825" s="38">
        <f>SUMPRODUCT($AA$812:$AC$812,$B675:$D675)</f>
        <v>0</v>
      </c>
      <c r="I825" s="38">
        <f>SUMPRODUCT($AE$812:$AG$812,$B675:$D675)</f>
        <v>0</v>
      </c>
      <c r="J825" s="38">
        <f>SUMPRODUCT($AI$812:$AK$812,$B675:$D675)</f>
        <v>0</v>
      </c>
      <c r="K825" s="17"/>
    </row>
    <row r="827" spans="1:11" ht="21" customHeight="1">
      <c r="A827" s="1" t="s">
        <v>780</v>
      </c>
    </row>
    <row r="828" spans="1:11">
      <c r="A828" s="2" t="s">
        <v>353</v>
      </c>
    </row>
    <row r="829" spans="1:11">
      <c r="A829" s="33" t="s">
        <v>778</v>
      </c>
    </row>
    <row r="830" spans="1:11">
      <c r="A830" s="33" t="s">
        <v>781</v>
      </c>
    </row>
    <row r="831" spans="1:11">
      <c r="A831" s="2" t="s">
        <v>366</v>
      </c>
    </row>
    <row r="833" spans="1:11">
      <c r="B833" s="15" t="s">
        <v>142</v>
      </c>
      <c r="C833" s="15" t="s">
        <v>143</v>
      </c>
      <c r="D833" s="15" t="s">
        <v>144</v>
      </c>
      <c r="E833" s="15" t="s">
        <v>145</v>
      </c>
      <c r="F833" s="15" t="s">
        <v>146</v>
      </c>
      <c r="G833" s="15" t="s">
        <v>151</v>
      </c>
      <c r="H833" s="15" t="s">
        <v>147</v>
      </c>
      <c r="I833" s="15" t="s">
        <v>148</v>
      </c>
      <c r="J833" s="15" t="s">
        <v>149</v>
      </c>
    </row>
    <row r="834" spans="1:11">
      <c r="A834" s="4" t="s">
        <v>259</v>
      </c>
      <c r="B834" s="38">
        <f>SUMPRODUCT($C$812:$E$812,$B680:$D680)</f>
        <v>0</v>
      </c>
      <c r="C834" s="38">
        <f>SUMPRODUCT($G$812:$I$812,$B680:$D680)</f>
        <v>0</v>
      </c>
      <c r="D834" s="38">
        <f>SUMPRODUCT($K$812:$M$812,$B680:$D680)</f>
        <v>0</v>
      </c>
      <c r="E834" s="38">
        <f>SUMPRODUCT($O$812:$Q$812,$B680:$D680)</f>
        <v>0</v>
      </c>
      <c r="F834" s="38">
        <f>SUMPRODUCT($S$812:$U$812,$B680:$D680)</f>
        <v>0</v>
      </c>
      <c r="G834" s="38">
        <f>SUMPRODUCT($W$812:$Y$812,$B680:$D680)</f>
        <v>0</v>
      </c>
      <c r="H834" s="38">
        <f>SUMPRODUCT($AA$812:$AC$812,$B680:$D680)</f>
        <v>0</v>
      </c>
      <c r="I834" s="38">
        <f>SUMPRODUCT($AE$812:$AG$812,$B680:$D680)</f>
        <v>0</v>
      </c>
      <c r="J834" s="38">
        <f>SUMPRODUCT($AI$812:$AK$812,$B680:$D680)</f>
        <v>0</v>
      </c>
      <c r="K834" s="17"/>
    </row>
    <row r="836" spans="1:11" ht="21" customHeight="1">
      <c r="A836" s="1" t="s">
        <v>782</v>
      </c>
    </row>
    <row r="837" spans="1:11">
      <c r="A837" s="2" t="s">
        <v>353</v>
      </c>
    </row>
    <row r="838" spans="1:11">
      <c r="A838" s="33" t="s">
        <v>778</v>
      </c>
    </row>
    <row r="839" spans="1:11">
      <c r="A839" s="33" t="s">
        <v>783</v>
      </c>
    </row>
    <row r="840" spans="1:11">
      <c r="A840" s="2" t="s">
        <v>366</v>
      </c>
    </row>
    <row r="842" spans="1:11">
      <c r="B842" s="15" t="s">
        <v>142</v>
      </c>
      <c r="C842" s="15" t="s">
        <v>143</v>
      </c>
      <c r="D842" s="15" t="s">
        <v>144</v>
      </c>
      <c r="E842" s="15" t="s">
        <v>145</v>
      </c>
      <c r="F842" s="15" t="s">
        <v>146</v>
      </c>
      <c r="G842" s="15" t="s">
        <v>151</v>
      </c>
      <c r="H842" s="15" t="s">
        <v>147</v>
      </c>
      <c r="I842" s="15" t="s">
        <v>148</v>
      </c>
      <c r="J842" s="15" t="s">
        <v>149</v>
      </c>
    </row>
    <row r="843" spans="1:11">
      <c r="A843" s="4" t="s">
        <v>259</v>
      </c>
      <c r="B843" s="38">
        <f>SUMPRODUCT($C$812:$E$812,$B685:$D685)</f>
        <v>0</v>
      </c>
      <c r="C843" s="38">
        <f>SUMPRODUCT($G$812:$I$812,$B685:$D685)</f>
        <v>0</v>
      </c>
      <c r="D843" s="38">
        <f>SUMPRODUCT($K$812:$M$812,$B685:$D685)</f>
        <v>0</v>
      </c>
      <c r="E843" s="38">
        <f>SUMPRODUCT($O$812:$Q$812,$B685:$D685)</f>
        <v>0</v>
      </c>
      <c r="F843" s="38">
        <f>SUMPRODUCT($S$812:$U$812,$B685:$D685)</f>
        <v>0</v>
      </c>
      <c r="G843" s="38">
        <f>SUMPRODUCT($W$812:$Y$812,$B685:$D685)</f>
        <v>0</v>
      </c>
      <c r="H843" s="38">
        <f>SUMPRODUCT($AA$812:$AC$812,$B685:$D685)</f>
        <v>0</v>
      </c>
      <c r="I843" s="38">
        <f>SUMPRODUCT($AE$812:$AG$812,$B685:$D685)</f>
        <v>0</v>
      </c>
      <c r="J843" s="38">
        <f>SUMPRODUCT($AI$812:$AK$812,$B685:$D685)</f>
        <v>0</v>
      </c>
      <c r="K843" s="17"/>
    </row>
    <row r="845" spans="1:11" ht="21" customHeight="1">
      <c r="A845" s="1" t="s">
        <v>784</v>
      </c>
    </row>
    <row r="846" spans="1:11">
      <c r="A846" s="2" t="s">
        <v>353</v>
      </c>
    </row>
    <row r="847" spans="1:11">
      <c r="A847" s="33" t="s">
        <v>785</v>
      </c>
    </row>
    <row r="848" spans="1:11">
      <c r="A848" s="33" t="s">
        <v>786</v>
      </c>
    </row>
    <row r="849" spans="1:11">
      <c r="A849" s="2" t="s">
        <v>371</v>
      </c>
    </row>
    <row r="851" spans="1:11">
      <c r="B851" s="15" t="s">
        <v>142</v>
      </c>
      <c r="C851" s="15" t="s">
        <v>143</v>
      </c>
      <c r="D851" s="15" t="s">
        <v>144</v>
      </c>
      <c r="E851" s="15" t="s">
        <v>145</v>
      </c>
      <c r="F851" s="15" t="s">
        <v>146</v>
      </c>
      <c r="G851" s="15" t="s">
        <v>151</v>
      </c>
      <c r="H851" s="15" t="s">
        <v>147</v>
      </c>
      <c r="I851" s="15" t="s">
        <v>148</v>
      </c>
      <c r="J851" s="15" t="s">
        <v>149</v>
      </c>
    </row>
    <row r="852" spans="1:11">
      <c r="A852" s="4" t="s">
        <v>174</v>
      </c>
      <c r="B852" s="39">
        <f>$B$581</f>
        <v>0</v>
      </c>
      <c r="C852" s="39">
        <f>$C$581</f>
        <v>0</v>
      </c>
      <c r="D852" s="39">
        <f>$D$581</f>
        <v>0</v>
      </c>
      <c r="E852" s="39">
        <f>$E$581</f>
        <v>0</v>
      </c>
      <c r="F852" s="39">
        <f>$F$581</f>
        <v>0</v>
      </c>
      <c r="G852" s="39">
        <f>$G$581</f>
        <v>0</v>
      </c>
      <c r="H852" s="39">
        <f>$H$581</f>
        <v>0</v>
      </c>
      <c r="I852" s="39">
        <f>$I$581</f>
        <v>0</v>
      </c>
      <c r="J852" s="39">
        <f>$J$581</f>
        <v>0</v>
      </c>
      <c r="K852" s="17"/>
    </row>
    <row r="853" spans="1:11">
      <c r="A853" s="4" t="s">
        <v>175</v>
      </c>
      <c r="B853" s="39">
        <f>$B$582</f>
        <v>0</v>
      </c>
      <c r="C853" s="39">
        <f>$C$582</f>
        <v>0</v>
      </c>
      <c r="D853" s="39">
        <f>$D$582</f>
        <v>0</v>
      </c>
      <c r="E853" s="39">
        <f>$E$582</f>
        <v>0</v>
      </c>
      <c r="F853" s="39">
        <f>$F$582</f>
        <v>0</v>
      </c>
      <c r="G853" s="39">
        <f>$G$582</f>
        <v>0</v>
      </c>
      <c r="H853" s="39">
        <f>$H$582</f>
        <v>0</v>
      </c>
      <c r="I853" s="39">
        <f>$I$582</f>
        <v>0</v>
      </c>
      <c r="J853" s="39">
        <f>$J$582</f>
        <v>0</v>
      </c>
      <c r="K853" s="17"/>
    </row>
    <row r="854" spans="1:11">
      <c r="A854" s="4" t="s">
        <v>211</v>
      </c>
      <c r="B854" s="39">
        <f>$B$583</f>
        <v>0</v>
      </c>
      <c r="C854" s="39">
        <f>$C$583</f>
        <v>0</v>
      </c>
      <c r="D854" s="39">
        <f>$D$583</f>
        <v>0</v>
      </c>
      <c r="E854" s="39">
        <f>$E$583</f>
        <v>0</v>
      </c>
      <c r="F854" s="39">
        <f>$F$583</f>
        <v>0</v>
      </c>
      <c r="G854" s="39">
        <f>$G$583</f>
        <v>0</v>
      </c>
      <c r="H854" s="39">
        <f>$H$583</f>
        <v>0</v>
      </c>
      <c r="I854" s="39">
        <f>$I$583</f>
        <v>0</v>
      </c>
      <c r="J854" s="39">
        <f>$J$583</f>
        <v>0</v>
      </c>
      <c r="K854" s="17"/>
    </row>
    <row r="855" spans="1:11">
      <c r="A855" s="4" t="s">
        <v>176</v>
      </c>
      <c r="B855" s="39">
        <f>$B$584</f>
        <v>0</v>
      </c>
      <c r="C855" s="39">
        <f>$C$584</f>
        <v>0</v>
      </c>
      <c r="D855" s="39">
        <f>$D$584</f>
        <v>0</v>
      </c>
      <c r="E855" s="39">
        <f>$E$584</f>
        <v>0</v>
      </c>
      <c r="F855" s="39">
        <f>$F$584</f>
        <v>0</v>
      </c>
      <c r="G855" s="39">
        <f>$G$584</f>
        <v>0</v>
      </c>
      <c r="H855" s="39">
        <f>$H$584</f>
        <v>0</v>
      </c>
      <c r="I855" s="39">
        <f>$I$584</f>
        <v>0</v>
      </c>
      <c r="J855" s="39">
        <f>$J$584</f>
        <v>0</v>
      </c>
      <c r="K855" s="17"/>
    </row>
    <row r="856" spans="1:11">
      <c r="A856" s="4" t="s">
        <v>177</v>
      </c>
      <c r="B856" s="39">
        <f>$B$585</f>
        <v>0</v>
      </c>
      <c r="C856" s="39">
        <f>$C$585</f>
        <v>0</v>
      </c>
      <c r="D856" s="39">
        <f>$D$585</f>
        <v>0</v>
      </c>
      <c r="E856" s="39">
        <f>$E$585</f>
        <v>0</v>
      </c>
      <c r="F856" s="39">
        <f>$F$585</f>
        <v>0</v>
      </c>
      <c r="G856" s="39">
        <f>$G$585</f>
        <v>0</v>
      </c>
      <c r="H856" s="39">
        <f>$H$585</f>
        <v>0</v>
      </c>
      <c r="I856" s="39">
        <f>$I$585</f>
        <v>0</v>
      </c>
      <c r="J856" s="39">
        <f>$J$585</f>
        <v>0</v>
      </c>
      <c r="K856" s="17"/>
    </row>
    <row r="857" spans="1:11">
      <c r="A857" s="4" t="s">
        <v>221</v>
      </c>
      <c r="B857" s="39">
        <f>$B$586</f>
        <v>0</v>
      </c>
      <c r="C857" s="39">
        <f>$C$586</f>
        <v>0</v>
      </c>
      <c r="D857" s="39">
        <f>$D$586</f>
        <v>0</v>
      </c>
      <c r="E857" s="39">
        <f>$E$586</f>
        <v>0</v>
      </c>
      <c r="F857" s="39">
        <f>$F$586</f>
        <v>0</v>
      </c>
      <c r="G857" s="39">
        <f>$G$586</f>
        <v>0</v>
      </c>
      <c r="H857" s="39">
        <f>$H$586</f>
        <v>0</v>
      </c>
      <c r="I857" s="39">
        <f>$I$586</f>
        <v>0</v>
      </c>
      <c r="J857" s="39">
        <f>$J$586</f>
        <v>0</v>
      </c>
      <c r="K857" s="17"/>
    </row>
    <row r="858" spans="1:11">
      <c r="A858" s="4" t="s">
        <v>178</v>
      </c>
      <c r="B858" s="39">
        <f>$B$587</f>
        <v>0</v>
      </c>
      <c r="C858" s="39">
        <f>$C$587</f>
        <v>0</v>
      </c>
      <c r="D858" s="39">
        <f>$D$587</f>
        <v>0</v>
      </c>
      <c r="E858" s="39">
        <f>$E$587</f>
        <v>0</v>
      </c>
      <c r="F858" s="39">
        <f>$F$587</f>
        <v>0</v>
      </c>
      <c r="G858" s="39">
        <f>$G$587</f>
        <v>0</v>
      </c>
      <c r="H858" s="39">
        <f>$H$587</f>
        <v>0</v>
      </c>
      <c r="I858" s="39">
        <f>$I$587</f>
        <v>0</v>
      </c>
      <c r="J858" s="39">
        <f>$J$587</f>
        <v>0</v>
      </c>
      <c r="K858" s="17"/>
    </row>
    <row r="859" spans="1:11">
      <c r="A859" s="4" t="s">
        <v>179</v>
      </c>
      <c r="B859" s="39">
        <f>$B$588</f>
        <v>0</v>
      </c>
      <c r="C859" s="39">
        <f>$C$588</f>
        <v>0</v>
      </c>
      <c r="D859" s="39">
        <f>$D$588</f>
        <v>0</v>
      </c>
      <c r="E859" s="39">
        <f>$E$588</f>
        <v>0</v>
      </c>
      <c r="F859" s="39">
        <f>$F$588</f>
        <v>0</v>
      </c>
      <c r="G859" s="39">
        <f>$G$588</f>
        <v>0</v>
      </c>
      <c r="H859" s="39">
        <f>$H$588</f>
        <v>0</v>
      </c>
      <c r="I859" s="39">
        <f>$I$588</f>
        <v>0</v>
      </c>
      <c r="J859" s="39">
        <f>$J$588</f>
        <v>0</v>
      </c>
      <c r="K859" s="17"/>
    </row>
    <row r="860" spans="1:11">
      <c r="A860" s="4" t="s">
        <v>195</v>
      </c>
      <c r="B860" s="39">
        <f>$B$589</f>
        <v>0</v>
      </c>
      <c r="C860" s="39">
        <f>$C$589</f>
        <v>0</v>
      </c>
      <c r="D860" s="39">
        <f>$D$589</f>
        <v>0</v>
      </c>
      <c r="E860" s="39">
        <f>$E$589</f>
        <v>0</v>
      </c>
      <c r="F860" s="39">
        <f>$F$589</f>
        <v>0</v>
      </c>
      <c r="G860" s="39">
        <f>$G$589</f>
        <v>0</v>
      </c>
      <c r="H860" s="39">
        <f>$H$589</f>
        <v>0</v>
      </c>
      <c r="I860" s="39">
        <f>$I$589</f>
        <v>0</v>
      </c>
      <c r="J860" s="39">
        <f>$J$589</f>
        <v>0</v>
      </c>
      <c r="K860" s="17"/>
    </row>
    <row r="861" spans="1:11">
      <c r="A861" s="4" t="s">
        <v>180</v>
      </c>
      <c r="B861" s="39">
        <f>$B$590</f>
        <v>0</v>
      </c>
      <c r="C861" s="39">
        <f>$C$590</f>
        <v>0</v>
      </c>
      <c r="D861" s="39">
        <f>$D$590</f>
        <v>0</v>
      </c>
      <c r="E861" s="39">
        <f>$E$590</f>
        <v>0</v>
      </c>
      <c r="F861" s="39">
        <f>$F$590</f>
        <v>0</v>
      </c>
      <c r="G861" s="39">
        <f>$G$590</f>
        <v>0</v>
      </c>
      <c r="H861" s="39">
        <f>$H$590</f>
        <v>0</v>
      </c>
      <c r="I861" s="39">
        <f>$I$590</f>
        <v>0</v>
      </c>
      <c r="J861" s="39">
        <f>$J$590</f>
        <v>0</v>
      </c>
      <c r="K861" s="17"/>
    </row>
    <row r="862" spans="1:11">
      <c r="A862" s="4" t="s">
        <v>181</v>
      </c>
      <c r="B862" s="39">
        <f>$B$591</f>
        <v>0</v>
      </c>
      <c r="C862" s="39">
        <f>$C$591</f>
        <v>0</v>
      </c>
      <c r="D862" s="39">
        <f>$D$591</f>
        <v>0</v>
      </c>
      <c r="E862" s="39">
        <f>$E$591</f>
        <v>0</v>
      </c>
      <c r="F862" s="39">
        <f>$F$591</f>
        <v>0</v>
      </c>
      <c r="G862" s="39">
        <f>$G$591</f>
        <v>0</v>
      </c>
      <c r="H862" s="39">
        <f>$H$591</f>
        <v>0</v>
      </c>
      <c r="I862" s="39">
        <f>$I$591</f>
        <v>0</v>
      </c>
      <c r="J862" s="39">
        <f>$J$591</f>
        <v>0</v>
      </c>
      <c r="K862" s="17"/>
    </row>
    <row r="863" spans="1:11">
      <c r="A863" s="4" t="s">
        <v>182</v>
      </c>
      <c r="B863" s="39">
        <f>$B$592</f>
        <v>0</v>
      </c>
      <c r="C863" s="39">
        <f>$C$592</f>
        <v>0</v>
      </c>
      <c r="D863" s="39">
        <f>$D$592</f>
        <v>0</v>
      </c>
      <c r="E863" s="39">
        <f>$E$592</f>
        <v>0</v>
      </c>
      <c r="F863" s="39">
        <f>$F$592</f>
        <v>0</v>
      </c>
      <c r="G863" s="39">
        <f>$G$592</f>
        <v>0</v>
      </c>
      <c r="H863" s="39">
        <f>$H$592</f>
        <v>0</v>
      </c>
      <c r="I863" s="39">
        <f>$I$592</f>
        <v>0</v>
      </c>
      <c r="J863" s="39">
        <f>$J$592</f>
        <v>0</v>
      </c>
      <c r="K863" s="17"/>
    </row>
    <row r="864" spans="1:11">
      <c r="A864" s="4" t="s">
        <v>183</v>
      </c>
      <c r="B864" s="39">
        <f>$B$593</f>
        <v>0</v>
      </c>
      <c r="C864" s="39">
        <f>$C$593</f>
        <v>0</v>
      </c>
      <c r="D864" s="39">
        <f>$D$593</f>
        <v>0</v>
      </c>
      <c r="E864" s="39">
        <f>$E$593</f>
        <v>0</v>
      </c>
      <c r="F864" s="39">
        <f>$F$593</f>
        <v>0</v>
      </c>
      <c r="G864" s="39">
        <f>$G$593</f>
        <v>0</v>
      </c>
      <c r="H864" s="39">
        <f>$H$593</f>
        <v>0</v>
      </c>
      <c r="I864" s="39">
        <f>$I$593</f>
        <v>0</v>
      </c>
      <c r="J864" s="39">
        <f>$J$593</f>
        <v>0</v>
      </c>
      <c r="K864" s="17"/>
    </row>
    <row r="865" spans="1:11">
      <c r="A865" s="4" t="s">
        <v>196</v>
      </c>
      <c r="B865" s="39">
        <f>$B$594</f>
        <v>0</v>
      </c>
      <c r="C865" s="39">
        <f>$C$594</f>
        <v>0</v>
      </c>
      <c r="D865" s="39">
        <f>$D$594</f>
        <v>0</v>
      </c>
      <c r="E865" s="39">
        <f>$E$594</f>
        <v>0</v>
      </c>
      <c r="F865" s="39">
        <f>$F$594</f>
        <v>0</v>
      </c>
      <c r="G865" s="39">
        <f>$G$594</f>
        <v>0</v>
      </c>
      <c r="H865" s="39">
        <f>$H$594</f>
        <v>0</v>
      </c>
      <c r="I865" s="39">
        <f>$I$594</f>
        <v>0</v>
      </c>
      <c r="J865" s="39">
        <f>$J$594</f>
        <v>0</v>
      </c>
      <c r="K865" s="17"/>
    </row>
    <row r="866" spans="1:11">
      <c r="A866" s="4" t="s">
        <v>243</v>
      </c>
      <c r="B866" s="39">
        <f>$B$821</f>
        <v>0</v>
      </c>
      <c r="C866" s="39">
        <f>$C$821</f>
        <v>0</v>
      </c>
      <c r="D866" s="39">
        <f>$D$821</f>
        <v>0</v>
      </c>
      <c r="E866" s="39">
        <f>$E$821</f>
        <v>0</v>
      </c>
      <c r="F866" s="39">
        <f>$F$821</f>
        <v>0</v>
      </c>
      <c r="G866" s="39">
        <f>$G$821</f>
        <v>0</v>
      </c>
      <c r="H866" s="39">
        <f>$H$821</f>
        <v>0</v>
      </c>
      <c r="I866" s="39">
        <f>$I$821</f>
        <v>0</v>
      </c>
      <c r="J866" s="39">
        <f>$J$821</f>
        <v>0</v>
      </c>
      <c r="K866" s="17"/>
    </row>
    <row r="867" spans="1:11">
      <c r="A867" s="4" t="s">
        <v>247</v>
      </c>
      <c r="B867" s="39">
        <f>$B$822</f>
        <v>0</v>
      </c>
      <c r="C867" s="39">
        <f>$C$822</f>
        <v>0</v>
      </c>
      <c r="D867" s="39">
        <f>$D$822</f>
        <v>0</v>
      </c>
      <c r="E867" s="39">
        <f>$E$822</f>
        <v>0</v>
      </c>
      <c r="F867" s="39">
        <f>$F$822</f>
        <v>0</v>
      </c>
      <c r="G867" s="39">
        <f>$G$822</f>
        <v>0</v>
      </c>
      <c r="H867" s="39">
        <f>$H$822</f>
        <v>0</v>
      </c>
      <c r="I867" s="39">
        <f>$I$822</f>
        <v>0</v>
      </c>
      <c r="J867" s="39">
        <f>$J$822</f>
        <v>0</v>
      </c>
      <c r="K867" s="17"/>
    </row>
    <row r="868" spans="1:11">
      <c r="A868" s="4" t="s">
        <v>251</v>
      </c>
      <c r="B868" s="39">
        <f>$B$823</f>
        <v>0</v>
      </c>
      <c r="C868" s="39">
        <f>$C$823</f>
        <v>0</v>
      </c>
      <c r="D868" s="39">
        <f>$D$823</f>
        <v>0</v>
      </c>
      <c r="E868" s="39">
        <f>$E$823</f>
        <v>0</v>
      </c>
      <c r="F868" s="39">
        <f>$F$823</f>
        <v>0</v>
      </c>
      <c r="G868" s="39">
        <f>$G$823</f>
        <v>0</v>
      </c>
      <c r="H868" s="39">
        <f>$H$823</f>
        <v>0</v>
      </c>
      <c r="I868" s="39">
        <f>$I$823</f>
        <v>0</v>
      </c>
      <c r="J868" s="39">
        <f>$J$823</f>
        <v>0</v>
      </c>
      <c r="K868" s="17"/>
    </row>
    <row r="869" spans="1:11">
      <c r="A869" s="4" t="s">
        <v>255</v>
      </c>
      <c r="B869" s="39">
        <f>$B$824</f>
        <v>0</v>
      </c>
      <c r="C869" s="39">
        <f>$C$824</f>
        <v>0</v>
      </c>
      <c r="D869" s="39">
        <f>$D$824</f>
        <v>0</v>
      </c>
      <c r="E869" s="39">
        <f>$E$824</f>
        <v>0</v>
      </c>
      <c r="F869" s="39">
        <f>$F$824</f>
        <v>0</v>
      </c>
      <c r="G869" s="39">
        <f>$G$824</f>
        <v>0</v>
      </c>
      <c r="H869" s="39">
        <f>$H$824</f>
        <v>0</v>
      </c>
      <c r="I869" s="39">
        <f>$I$824</f>
        <v>0</v>
      </c>
      <c r="J869" s="39">
        <f>$J$824</f>
        <v>0</v>
      </c>
      <c r="K869" s="17"/>
    </row>
    <row r="870" spans="1:11">
      <c r="A870" s="4" t="s">
        <v>259</v>
      </c>
      <c r="B870" s="39">
        <f>$B$825</f>
        <v>0</v>
      </c>
      <c r="C870" s="39">
        <f>$C$825</f>
        <v>0</v>
      </c>
      <c r="D870" s="39">
        <f>$D$825</f>
        <v>0</v>
      </c>
      <c r="E870" s="39">
        <f>$E$825</f>
        <v>0</v>
      </c>
      <c r="F870" s="39">
        <f>$F$825</f>
        <v>0</v>
      </c>
      <c r="G870" s="39">
        <f>$G$825</f>
        <v>0</v>
      </c>
      <c r="H870" s="39">
        <f>$H$825</f>
        <v>0</v>
      </c>
      <c r="I870" s="39">
        <f>$I$825</f>
        <v>0</v>
      </c>
      <c r="J870" s="39">
        <f>$J$825</f>
        <v>0</v>
      </c>
      <c r="K870" s="17"/>
    </row>
    <row r="871" spans="1:11">
      <c r="A871" s="4" t="s">
        <v>187</v>
      </c>
      <c r="B871" s="39">
        <f>$B$595</f>
        <v>0</v>
      </c>
      <c r="C871" s="39">
        <f>$C$595</f>
        <v>0</v>
      </c>
      <c r="D871" s="39">
        <f>$D$595</f>
        <v>0</v>
      </c>
      <c r="E871" s="39">
        <f>$E$595</f>
        <v>0</v>
      </c>
      <c r="F871" s="39">
        <f>$F$595</f>
        <v>0</v>
      </c>
      <c r="G871" s="39">
        <f>$G$595</f>
        <v>0</v>
      </c>
      <c r="H871" s="39">
        <f>$H$595</f>
        <v>0</v>
      </c>
      <c r="I871" s="39">
        <f>$I$595</f>
        <v>0</v>
      </c>
      <c r="J871" s="39">
        <f>$J$595</f>
        <v>0</v>
      </c>
      <c r="K871" s="17"/>
    </row>
    <row r="872" spans="1:11">
      <c r="A872" s="4" t="s">
        <v>189</v>
      </c>
      <c r="B872" s="39">
        <f>$B$596</f>
        <v>0</v>
      </c>
      <c r="C872" s="39">
        <f>$C$596</f>
        <v>0</v>
      </c>
      <c r="D872" s="39">
        <f>$D$596</f>
        <v>0</v>
      </c>
      <c r="E872" s="39">
        <f>$E$596</f>
        <v>0</v>
      </c>
      <c r="F872" s="39">
        <f>$F$596</f>
        <v>0</v>
      </c>
      <c r="G872" s="39">
        <f>$G$596</f>
        <v>0</v>
      </c>
      <c r="H872" s="39">
        <f>$H$596</f>
        <v>0</v>
      </c>
      <c r="I872" s="39">
        <f>$I$596</f>
        <v>0</v>
      </c>
      <c r="J872" s="39">
        <f>$J$596</f>
        <v>0</v>
      </c>
      <c r="K872" s="17"/>
    </row>
    <row r="873" spans="1:11">
      <c r="A873" s="4" t="s">
        <v>198</v>
      </c>
      <c r="B873" s="39">
        <f>$B$597</f>
        <v>0</v>
      </c>
      <c r="C873" s="39">
        <f>$C$597</f>
        <v>0</v>
      </c>
      <c r="D873" s="39">
        <f>$D$597</f>
        <v>0</v>
      </c>
      <c r="E873" s="39">
        <f>$E$597</f>
        <v>0</v>
      </c>
      <c r="F873" s="39">
        <f>$F$597</f>
        <v>0</v>
      </c>
      <c r="G873" s="39">
        <f>$G$597</f>
        <v>0</v>
      </c>
      <c r="H873" s="39">
        <f>$H$597</f>
        <v>0</v>
      </c>
      <c r="I873" s="39">
        <f>$I$597</f>
        <v>0</v>
      </c>
      <c r="J873" s="39">
        <f>$J$597</f>
        <v>0</v>
      </c>
      <c r="K873" s="17"/>
    </row>
    <row r="875" spans="1:11" ht="21" customHeight="1">
      <c r="A875" s="1" t="s">
        <v>787</v>
      </c>
    </row>
    <row r="876" spans="1:11">
      <c r="A876" s="2" t="s">
        <v>353</v>
      </c>
    </row>
    <row r="877" spans="1:11">
      <c r="A877" s="33" t="s">
        <v>788</v>
      </c>
    </row>
    <row r="878" spans="1:11">
      <c r="A878" s="33" t="s">
        <v>789</v>
      </c>
    </row>
    <row r="879" spans="1:11">
      <c r="A879" s="2" t="s">
        <v>371</v>
      </c>
    </row>
    <row r="881" spans="1:11">
      <c r="B881" s="15" t="s">
        <v>142</v>
      </c>
      <c r="C881" s="15" t="s">
        <v>143</v>
      </c>
      <c r="D881" s="15" t="s">
        <v>144</v>
      </c>
      <c r="E881" s="15" t="s">
        <v>145</v>
      </c>
      <c r="F881" s="15" t="s">
        <v>146</v>
      </c>
      <c r="G881" s="15" t="s">
        <v>151</v>
      </c>
      <c r="H881" s="15" t="s">
        <v>147</v>
      </c>
      <c r="I881" s="15" t="s">
        <v>148</v>
      </c>
      <c r="J881" s="15" t="s">
        <v>149</v>
      </c>
    </row>
    <row r="882" spans="1:11">
      <c r="A882" s="4" t="s">
        <v>175</v>
      </c>
      <c r="B882" s="39">
        <f>$B$606</f>
        <v>0</v>
      </c>
      <c r="C882" s="39">
        <f>$C$606</f>
        <v>0</v>
      </c>
      <c r="D882" s="39">
        <f>$D$606</f>
        <v>0</v>
      </c>
      <c r="E882" s="39">
        <f>$E$606</f>
        <v>0</v>
      </c>
      <c r="F882" s="39">
        <f>$F$606</f>
        <v>0</v>
      </c>
      <c r="G882" s="39">
        <f>$G$606</f>
        <v>0</v>
      </c>
      <c r="H882" s="39">
        <f>$H$606</f>
        <v>0</v>
      </c>
      <c r="I882" s="39">
        <f>$I$606</f>
        <v>0</v>
      </c>
      <c r="J882" s="39">
        <f>$J$606</f>
        <v>0</v>
      </c>
      <c r="K882" s="17"/>
    </row>
    <row r="883" spans="1:11">
      <c r="A883" s="4" t="s">
        <v>177</v>
      </c>
      <c r="B883" s="39">
        <f>$B$607</f>
        <v>0</v>
      </c>
      <c r="C883" s="39">
        <f>$C$607</f>
        <v>0</v>
      </c>
      <c r="D883" s="39">
        <f>$D$607</f>
        <v>0</v>
      </c>
      <c r="E883" s="39">
        <f>$E$607</f>
        <v>0</v>
      </c>
      <c r="F883" s="39">
        <f>$F$607</f>
        <v>0</v>
      </c>
      <c r="G883" s="39">
        <f>$G$607</f>
        <v>0</v>
      </c>
      <c r="H883" s="39">
        <f>$H$607</f>
        <v>0</v>
      </c>
      <c r="I883" s="39">
        <f>$I$607</f>
        <v>0</v>
      </c>
      <c r="J883" s="39">
        <f>$J$607</f>
        <v>0</v>
      </c>
      <c r="K883" s="17"/>
    </row>
    <row r="884" spans="1:11">
      <c r="A884" s="4" t="s">
        <v>178</v>
      </c>
      <c r="B884" s="39">
        <f>$B$608</f>
        <v>0</v>
      </c>
      <c r="C884" s="39">
        <f>$C$608</f>
        <v>0</v>
      </c>
      <c r="D884" s="39">
        <f>$D$608</f>
        <v>0</v>
      </c>
      <c r="E884" s="39">
        <f>$E$608</f>
        <v>0</v>
      </c>
      <c r="F884" s="39">
        <f>$F$608</f>
        <v>0</v>
      </c>
      <c r="G884" s="39">
        <f>$G$608</f>
        <v>0</v>
      </c>
      <c r="H884" s="39">
        <f>$H$608</f>
        <v>0</v>
      </c>
      <c r="I884" s="39">
        <f>$I$608</f>
        <v>0</v>
      </c>
      <c r="J884" s="39">
        <f>$J$608</f>
        <v>0</v>
      </c>
      <c r="K884" s="17"/>
    </row>
    <row r="885" spans="1:11">
      <c r="A885" s="4" t="s">
        <v>179</v>
      </c>
      <c r="B885" s="39">
        <f>$B$609</f>
        <v>0</v>
      </c>
      <c r="C885" s="39">
        <f>$C$609</f>
        <v>0</v>
      </c>
      <c r="D885" s="39">
        <f>$D$609</f>
        <v>0</v>
      </c>
      <c r="E885" s="39">
        <f>$E$609</f>
        <v>0</v>
      </c>
      <c r="F885" s="39">
        <f>$F$609</f>
        <v>0</v>
      </c>
      <c r="G885" s="39">
        <f>$G$609</f>
        <v>0</v>
      </c>
      <c r="H885" s="39">
        <f>$H$609</f>
        <v>0</v>
      </c>
      <c r="I885" s="39">
        <f>$I$609</f>
        <v>0</v>
      </c>
      <c r="J885" s="39">
        <f>$J$609</f>
        <v>0</v>
      </c>
      <c r="K885" s="17"/>
    </row>
    <row r="886" spans="1:11">
      <c r="A886" s="4" t="s">
        <v>195</v>
      </c>
      <c r="B886" s="39">
        <f>$B$610</f>
        <v>0</v>
      </c>
      <c r="C886" s="39">
        <f>$C$610</f>
        <v>0</v>
      </c>
      <c r="D886" s="39">
        <f>$D$610</f>
        <v>0</v>
      </c>
      <c r="E886" s="39">
        <f>$E$610</f>
        <v>0</v>
      </c>
      <c r="F886" s="39">
        <f>$F$610</f>
        <v>0</v>
      </c>
      <c r="G886" s="39">
        <f>$G$610</f>
        <v>0</v>
      </c>
      <c r="H886" s="39">
        <f>$H$610</f>
        <v>0</v>
      </c>
      <c r="I886" s="39">
        <f>$I$610</f>
        <v>0</v>
      </c>
      <c r="J886" s="39">
        <f>$J$610</f>
        <v>0</v>
      </c>
      <c r="K886" s="17"/>
    </row>
    <row r="887" spans="1:11">
      <c r="A887" s="4" t="s">
        <v>180</v>
      </c>
      <c r="B887" s="39">
        <f>$B$611</f>
        <v>0</v>
      </c>
      <c r="C887" s="39">
        <f>$C$611</f>
        <v>0</v>
      </c>
      <c r="D887" s="39">
        <f>$D$611</f>
        <v>0</v>
      </c>
      <c r="E887" s="39">
        <f>$E$611</f>
        <v>0</v>
      </c>
      <c r="F887" s="39">
        <f>$F$611</f>
        <v>0</v>
      </c>
      <c r="G887" s="39">
        <f>$G$611</f>
        <v>0</v>
      </c>
      <c r="H887" s="39">
        <f>$H$611</f>
        <v>0</v>
      </c>
      <c r="I887" s="39">
        <f>$I$611</f>
        <v>0</v>
      </c>
      <c r="J887" s="39">
        <f>$J$611</f>
        <v>0</v>
      </c>
      <c r="K887" s="17"/>
    </row>
    <row r="888" spans="1:11">
      <c r="A888" s="4" t="s">
        <v>181</v>
      </c>
      <c r="B888" s="39">
        <f>$B$612</f>
        <v>0</v>
      </c>
      <c r="C888" s="39">
        <f>$C$612</f>
        <v>0</v>
      </c>
      <c r="D888" s="39">
        <f>$D$612</f>
        <v>0</v>
      </c>
      <c r="E888" s="39">
        <f>$E$612</f>
        <v>0</v>
      </c>
      <c r="F888" s="39">
        <f>$F$612</f>
        <v>0</v>
      </c>
      <c r="G888" s="39">
        <f>$G$612</f>
        <v>0</v>
      </c>
      <c r="H888" s="39">
        <f>$H$612</f>
        <v>0</v>
      </c>
      <c r="I888" s="39">
        <f>$I$612</f>
        <v>0</v>
      </c>
      <c r="J888" s="39">
        <f>$J$612</f>
        <v>0</v>
      </c>
      <c r="K888" s="17"/>
    </row>
    <row r="889" spans="1:11">
      <c r="A889" s="4" t="s">
        <v>182</v>
      </c>
      <c r="B889" s="39">
        <f>$B$613</f>
        <v>0</v>
      </c>
      <c r="C889" s="39">
        <f>$C$613</f>
        <v>0</v>
      </c>
      <c r="D889" s="39">
        <f>$D$613</f>
        <v>0</v>
      </c>
      <c r="E889" s="39">
        <f>$E$613</f>
        <v>0</v>
      </c>
      <c r="F889" s="39">
        <f>$F$613</f>
        <v>0</v>
      </c>
      <c r="G889" s="39">
        <f>$G$613</f>
        <v>0</v>
      </c>
      <c r="H889" s="39">
        <f>$H$613</f>
        <v>0</v>
      </c>
      <c r="I889" s="39">
        <f>$I$613</f>
        <v>0</v>
      </c>
      <c r="J889" s="39">
        <f>$J$613</f>
        <v>0</v>
      </c>
      <c r="K889" s="17"/>
    </row>
    <row r="890" spans="1:11">
      <c r="A890" s="4" t="s">
        <v>183</v>
      </c>
      <c r="B890" s="39">
        <f>$B$614</f>
        <v>0</v>
      </c>
      <c r="C890" s="39">
        <f>$C$614</f>
        <v>0</v>
      </c>
      <c r="D890" s="39">
        <f>$D$614</f>
        <v>0</v>
      </c>
      <c r="E890" s="39">
        <f>$E$614</f>
        <v>0</v>
      </c>
      <c r="F890" s="39">
        <f>$F$614</f>
        <v>0</v>
      </c>
      <c r="G890" s="39">
        <f>$G$614</f>
        <v>0</v>
      </c>
      <c r="H890" s="39">
        <f>$H$614</f>
        <v>0</v>
      </c>
      <c r="I890" s="39">
        <f>$I$614</f>
        <v>0</v>
      </c>
      <c r="J890" s="39">
        <f>$J$614</f>
        <v>0</v>
      </c>
      <c r="K890" s="17"/>
    </row>
    <row r="891" spans="1:11">
      <c r="A891" s="4" t="s">
        <v>196</v>
      </c>
      <c r="B891" s="39">
        <f>$B$615</f>
        <v>0</v>
      </c>
      <c r="C891" s="39">
        <f>$C$615</f>
        <v>0</v>
      </c>
      <c r="D891" s="39">
        <f>$D$615</f>
        <v>0</v>
      </c>
      <c r="E891" s="39">
        <f>$E$615</f>
        <v>0</v>
      </c>
      <c r="F891" s="39">
        <f>$F$615</f>
        <v>0</v>
      </c>
      <c r="G891" s="39">
        <f>$G$615</f>
        <v>0</v>
      </c>
      <c r="H891" s="39">
        <f>$H$615</f>
        <v>0</v>
      </c>
      <c r="I891" s="39">
        <f>$I$615</f>
        <v>0</v>
      </c>
      <c r="J891" s="39">
        <f>$J$615</f>
        <v>0</v>
      </c>
      <c r="K891" s="17"/>
    </row>
    <row r="892" spans="1:11">
      <c r="A892" s="4" t="s">
        <v>259</v>
      </c>
      <c r="B892" s="39">
        <f>$B$834</f>
        <v>0</v>
      </c>
      <c r="C892" s="39">
        <f>$C$834</f>
        <v>0</v>
      </c>
      <c r="D892" s="39">
        <f>$D$834</f>
        <v>0</v>
      </c>
      <c r="E892" s="39">
        <f>$E$834</f>
        <v>0</v>
      </c>
      <c r="F892" s="39">
        <f>$F$834</f>
        <v>0</v>
      </c>
      <c r="G892" s="39">
        <f>$G$834</f>
        <v>0</v>
      </c>
      <c r="H892" s="39">
        <f>$H$834</f>
        <v>0</v>
      </c>
      <c r="I892" s="39">
        <f>$I$834</f>
        <v>0</v>
      </c>
      <c r="J892" s="39">
        <f>$J$834</f>
        <v>0</v>
      </c>
      <c r="K892" s="17"/>
    </row>
    <row r="893" spans="1:11">
      <c r="A893" s="4" t="s">
        <v>187</v>
      </c>
      <c r="B893" s="39">
        <f>$B$616</f>
        <v>0</v>
      </c>
      <c r="C893" s="39">
        <f>$C$616</f>
        <v>0</v>
      </c>
      <c r="D893" s="39">
        <f>$D$616</f>
        <v>0</v>
      </c>
      <c r="E893" s="39">
        <f>$E$616</f>
        <v>0</v>
      </c>
      <c r="F893" s="39">
        <f>$F$616</f>
        <v>0</v>
      </c>
      <c r="G893" s="39">
        <f>$G$616</f>
        <v>0</v>
      </c>
      <c r="H893" s="39">
        <f>$H$616</f>
        <v>0</v>
      </c>
      <c r="I893" s="39">
        <f>$I$616</f>
        <v>0</v>
      </c>
      <c r="J893" s="39">
        <f>$J$616</f>
        <v>0</v>
      </c>
      <c r="K893" s="17"/>
    </row>
    <row r="894" spans="1:11">
      <c r="A894" s="4" t="s">
        <v>189</v>
      </c>
      <c r="B894" s="39">
        <f>$B$617</f>
        <v>0</v>
      </c>
      <c r="C894" s="39">
        <f>$C$617</f>
        <v>0</v>
      </c>
      <c r="D894" s="39">
        <f>$D$617</f>
        <v>0</v>
      </c>
      <c r="E894" s="39">
        <f>$E$617</f>
        <v>0</v>
      </c>
      <c r="F894" s="39">
        <f>$F$617</f>
        <v>0</v>
      </c>
      <c r="G894" s="39">
        <f>$G$617</f>
        <v>0</v>
      </c>
      <c r="H894" s="39">
        <f>$H$617</f>
        <v>0</v>
      </c>
      <c r="I894" s="39">
        <f>$I$617</f>
        <v>0</v>
      </c>
      <c r="J894" s="39">
        <f>$J$617</f>
        <v>0</v>
      </c>
      <c r="K894" s="17"/>
    </row>
    <row r="895" spans="1:11">
      <c r="A895" s="4" t="s">
        <v>198</v>
      </c>
      <c r="B895" s="39">
        <f>$B$618</f>
        <v>0</v>
      </c>
      <c r="C895" s="39">
        <f>$C$618</f>
        <v>0</v>
      </c>
      <c r="D895" s="39">
        <f>$D$618</f>
        <v>0</v>
      </c>
      <c r="E895" s="39">
        <f>$E$618</f>
        <v>0</v>
      </c>
      <c r="F895" s="39">
        <f>$F$618</f>
        <v>0</v>
      </c>
      <c r="G895" s="39">
        <f>$G$618</f>
        <v>0</v>
      </c>
      <c r="H895" s="39">
        <f>$H$618</f>
        <v>0</v>
      </c>
      <c r="I895" s="39">
        <f>$I$618</f>
        <v>0</v>
      </c>
      <c r="J895" s="39">
        <f>$J$618</f>
        <v>0</v>
      </c>
      <c r="K895" s="17"/>
    </row>
    <row r="897" spans="1:11" ht="21" customHeight="1">
      <c r="A897" s="1" t="s">
        <v>790</v>
      </c>
    </row>
    <row r="898" spans="1:11">
      <c r="A898" s="2" t="s">
        <v>353</v>
      </c>
    </row>
    <row r="899" spans="1:11">
      <c r="A899" s="33" t="s">
        <v>791</v>
      </c>
    </row>
    <row r="900" spans="1:11">
      <c r="A900" s="33" t="s">
        <v>792</v>
      </c>
    </row>
    <row r="901" spans="1:11">
      <c r="A901" s="2" t="s">
        <v>371</v>
      </c>
    </row>
    <row r="903" spans="1:11">
      <c r="B903" s="15" t="s">
        <v>142</v>
      </c>
      <c r="C903" s="15" t="s">
        <v>143</v>
      </c>
      <c r="D903" s="15" t="s">
        <v>144</v>
      </c>
      <c r="E903" s="15" t="s">
        <v>145</v>
      </c>
      <c r="F903" s="15" t="s">
        <v>146</v>
      </c>
      <c r="G903" s="15" t="s">
        <v>151</v>
      </c>
      <c r="H903" s="15" t="s">
        <v>147</v>
      </c>
      <c r="I903" s="15" t="s">
        <v>148</v>
      </c>
      <c r="J903" s="15" t="s">
        <v>149</v>
      </c>
    </row>
    <row r="904" spans="1:11">
      <c r="A904" s="4" t="s">
        <v>180</v>
      </c>
      <c r="B904" s="39">
        <f>$B$627</f>
        <v>0</v>
      </c>
      <c r="C904" s="39">
        <f>$C$627</f>
        <v>0</v>
      </c>
      <c r="D904" s="39">
        <f>$D$627</f>
        <v>0</v>
      </c>
      <c r="E904" s="39">
        <f>$E$627</f>
        <v>0</v>
      </c>
      <c r="F904" s="39">
        <f>$F$627</f>
        <v>0</v>
      </c>
      <c r="G904" s="39">
        <f>$G$627</f>
        <v>0</v>
      </c>
      <c r="H904" s="39">
        <f>$H$627</f>
        <v>0</v>
      </c>
      <c r="I904" s="39">
        <f>$I$627</f>
        <v>0</v>
      </c>
      <c r="J904" s="39">
        <f>$J$627</f>
        <v>0</v>
      </c>
      <c r="K904" s="17"/>
    </row>
    <row r="905" spans="1:11">
      <c r="A905" s="4" t="s">
        <v>181</v>
      </c>
      <c r="B905" s="39">
        <f>$B$628</f>
        <v>0</v>
      </c>
      <c r="C905" s="39">
        <f>$C$628</f>
        <v>0</v>
      </c>
      <c r="D905" s="39">
        <f>$D$628</f>
        <v>0</v>
      </c>
      <c r="E905" s="39">
        <f>$E$628</f>
        <v>0</v>
      </c>
      <c r="F905" s="39">
        <f>$F$628</f>
        <v>0</v>
      </c>
      <c r="G905" s="39">
        <f>$G$628</f>
        <v>0</v>
      </c>
      <c r="H905" s="39">
        <f>$H$628</f>
        <v>0</v>
      </c>
      <c r="I905" s="39">
        <f>$I$628</f>
        <v>0</v>
      </c>
      <c r="J905" s="39">
        <f>$J$628</f>
        <v>0</v>
      </c>
      <c r="K905" s="17"/>
    </row>
    <row r="906" spans="1:11">
      <c r="A906" s="4" t="s">
        <v>182</v>
      </c>
      <c r="B906" s="39">
        <f>$B$629</f>
        <v>0</v>
      </c>
      <c r="C906" s="39">
        <f>$C$629</f>
        <v>0</v>
      </c>
      <c r="D906" s="39">
        <f>$D$629</f>
        <v>0</v>
      </c>
      <c r="E906" s="39">
        <f>$E$629</f>
        <v>0</v>
      </c>
      <c r="F906" s="39">
        <f>$F$629</f>
        <v>0</v>
      </c>
      <c r="G906" s="39">
        <f>$G$629</f>
        <v>0</v>
      </c>
      <c r="H906" s="39">
        <f>$H$629</f>
        <v>0</v>
      </c>
      <c r="I906" s="39">
        <f>$I$629</f>
        <v>0</v>
      </c>
      <c r="J906" s="39">
        <f>$J$629</f>
        <v>0</v>
      </c>
      <c r="K906" s="17"/>
    </row>
    <row r="907" spans="1:11">
      <c r="A907" s="4" t="s">
        <v>183</v>
      </c>
      <c r="B907" s="39">
        <f>$B$630</f>
        <v>0</v>
      </c>
      <c r="C907" s="39">
        <f>$C$630</f>
        <v>0</v>
      </c>
      <c r="D907" s="39">
        <f>$D$630</f>
        <v>0</v>
      </c>
      <c r="E907" s="39">
        <f>$E$630</f>
        <v>0</v>
      </c>
      <c r="F907" s="39">
        <f>$F$630</f>
        <v>0</v>
      </c>
      <c r="G907" s="39">
        <f>$G$630</f>
        <v>0</v>
      </c>
      <c r="H907" s="39">
        <f>$H$630</f>
        <v>0</v>
      </c>
      <c r="I907" s="39">
        <f>$I$630</f>
        <v>0</v>
      </c>
      <c r="J907" s="39">
        <f>$J$630</f>
        <v>0</v>
      </c>
      <c r="K907" s="17"/>
    </row>
    <row r="908" spans="1:11">
      <c r="A908" s="4" t="s">
        <v>196</v>
      </c>
      <c r="B908" s="39">
        <f>$B$631</f>
        <v>0</v>
      </c>
      <c r="C908" s="39">
        <f>$C$631</f>
        <v>0</v>
      </c>
      <c r="D908" s="39">
        <f>$D$631</f>
        <v>0</v>
      </c>
      <c r="E908" s="39">
        <f>$E$631</f>
        <v>0</v>
      </c>
      <c r="F908" s="39">
        <f>$F$631</f>
        <v>0</v>
      </c>
      <c r="G908" s="39">
        <f>$G$631</f>
        <v>0</v>
      </c>
      <c r="H908" s="39">
        <f>$H$631</f>
        <v>0</v>
      </c>
      <c r="I908" s="39">
        <f>$I$631</f>
        <v>0</v>
      </c>
      <c r="J908" s="39">
        <f>$J$631</f>
        <v>0</v>
      </c>
      <c r="K908" s="17"/>
    </row>
    <row r="909" spans="1:11">
      <c r="A909" s="4" t="s">
        <v>259</v>
      </c>
      <c r="B909" s="39">
        <f>$B$843</f>
        <v>0</v>
      </c>
      <c r="C909" s="39">
        <f>$C$843</f>
        <v>0</v>
      </c>
      <c r="D909" s="39">
        <f>$D$843</f>
        <v>0</v>
      </c>
      <c r="E909" s="39">
        <f>$E$843</f>
        <v>0</v>
      </c>
      <c r="F909" s="39">
        <f>$F$843</f>
        <v>0</v>
      </c>
      <c r="G909" s="39">
        <f>$G$843</f>
        <v>0</v>
      </c>
      <c r="H909" s="39">
        <f>$H$843</f>
        <v>0</v>
      </c>
      <c r="I909" s="39">
        <f>$I$843</f>
        <v>0</v>
      </c>
      <c r="J909" s="39">
        <f>$J$843</f>
        <v>0</v>
      </c>
      <c r="K909" s="17"/>
    </row>
    <row r="910" spans="1:11">
      <c r="A910" s="4" t="s">
        <v>187</v>
      </c>
      <c r="B910" s="39">
        <f>$B$632</f>
        <v>0</v>
      </c>
      <c r="C910" s="39">
        <f>$C$632</f>
        <v>0</v>
      </c>
      <c r="D910" s="39">
        <f>$D$632</f>
        <v>0</v>
      </c>
      <c r="E910" s="39">
        <f>$E$632</f>
        <v>0</v>
      </c>
      <c r="F910" s="39">
        <f>$F$632</f>
        <v>0</v>
      </c>
      <c r="G910" s="39">
        <f>$G$632</f>
        <v>0</v>
      </c>
      <c r="H910" s="39">
        <f>$H$632</f>
        <v>0</v>
      </c>
      <c r="I910" s="39">
        <f>$I$632</f>
        <v>0</v>
      </c>
      <c r="J910" s="39">
        <f>$J$632</f>
        <v>0</v>
      </c>
      <c r="K910" s="17"/>
    </row>
    <row r="911" spans="1:11">
      <c r="A911" s="4" t="s">
        <v>189</v>
      </c>
      <c r="B911" s="39">
        <f>$B$633</f>
        <v>0</v>
      </c>
      <c r="C911" s="39">
        <f>$C$633</f>
        <v>0</v>
      </c>
      <c r="D911" s="39">
        <f>$D$633</f>
        <v>0</v>
      </c>
      <c r="E911" s="39">
        <f>$E$633</f>
        <v>0</v>
      </c>
      <c r="F911" s="39">
        <f>$F$633</f>
        <v>0</v>
      </c>
      <c r="G911" s="39">
        <f>$G$633</f>
        <v>0</v>
      </c>
      <c r="H911" s="39">
        <f>$H$633</f>
        <v>0</v>
      </c>
      <c r="I911" s="39">
        <f>$I$633</f>
        <v>0</v>
      </c>
      <c r="J911" s="39">
        <f>$J$633</f>
        <v>0</v>
      </c>
      <c r="K911" s="17"/>
    </row>
    <row r="912" spans="1:11">
      <c r="A912" s="4" t="s">
        <v>198</v>
      </c>
      <c r="B912" s="39">
        <f>$B$634</f>
        <v>0</v>
      </c>
      <c r="C912" s="39">
        <f>$C$634</f>
        <v>0</v>
      </c>
      <c r="D912" s="39">
        <f>$D$634</f>
        <v>0</v>
      </c>
      <c r="E912" s="39">
        <f>$E$634</f>
        <v>0</v>
      </c>
      <c r="F912" s="39">
        <f>$F$634</f>
        <v>0</v>
      </c>
      <c r="G912" s="39">
        <f>$G$634</f>
        <v>0</v>
      </c>
      <c r="H912" s="39">
        <f>$H$634</f>
        <v>0</v>
      </c>
      <c r="I912" s="39">
        <f>$I$634</f>
        <v>0</v>
      </c>
      <c r="J912" s="39">
        <f>$J$634</f>
        <v>0</v>
      </c>
      <c r="K912" s="17"/>
    </row>
  </sheetData>
  <sheetProtection sheet="1" objects="1" scenarios="1"/>
  <hyperlinks>
    <hyperlink ref="A5" location="'Input'!B442" display="x1 = 1068. Typical annual hours by distribution time band"/>
    <hyperlink ref="A6" location="'Input'!F57" display="x2 = 1010. Days in the charging year (in Financial and general assumptions)"/>
    <hyperlink ref="A7" location="'Multi'!B12" display="x3 = Total hours in the year according to time band hours input data (in Adjust annual hours by distribution time band to match days in year)"/>
    <hyperlink ref="A17" location="'Input'!B403" display="x1 = 1061. Average split of rate 1 units by distribution time band"/>
    <hyperlink ref="A18" location="'Multi'!B25" display="x2 = Total split (in Normalisation of split of rate 1 units by time band)"/>
    <hyperlink ref="A19" location="'Multi'!C12" display="x3 = 2401. Annual hours by distribution time band (reconciled to days in year) (in Adjust annual hours by distribution time band to match days in year)"/>
    <hyperlink ref="A20" location="'Input'!F57" display="x4 = 1010. Days in the charging year (in Financial and general assumptions)"/>
    <hyperlink ref="A38" location="'Multi'!C25" display="x1 = 2402. Normalised split of rate 1 units by distribution time band (in Normalisation of split of rate 1 units by time band)"/>
    <hyperlink ref="A63" location="'Input'!B416" display="x1 = 1062. Average split of rate 2 units by distribution time band"/>
    <hyperlink ref="A64" location="'Multi'!B71" display="x2 = Total split (in Normalisation of split of rate 2 units by time band)"/>
    <hyperlink ref="A65" location="'Multi'!C12" display="x3 = 2401. Annual hours by distribution time band (reconciled to days in year) (in Adjust annual hours by distribution time band to match days in year)"/>
    <hyperlink ref="A66" location="'Input'!F57" display="x4 = 1010. Days in the charging year (in Financial and general assumptions)"/>
    <hyperlink ref="A80" location="'Multi'!C71" display="x1 = 2404. Normalised split of rate 2 units by distribution time band (in Normalisation of split of rate 2 units by time band)"/>
    <hyperlink ref="A113" location="'Loads'!B198" display="x1 = 2304. Rate 1 units (MWh) (in Equivalent volume for each end user)"/>
    <hyperlink ref="A114" location="'Loads'!C198" display="x2 = 2304. Rate 2 units (MWh) (in Equivalent volume for each end user)"/>
    <hyperlink ref="A115" location="'Loads'!D198" display="x3 = 2304. Rate 3 units (MWh) (in Equivalent volume for each end user)"/>
    <hyperlink ref="A149" location="'Multi'!B118" display="x1 = 2407. All units (MWh)"/>
    <hyperlink ref="A150" location="'Loads'!B198" display="x2 = 2304. Rate 1 units (MWh) (in Equivalent volume for each end user)"/>
    <hyperlink ref="A151" location="'Multi'!B42" display="x3 = 2403. Split of rate 1 units between distribution time bands"/>
    <hyperlink ref="A152" location="'Multi'!C12" display="x4 = 2401. Annual hours by distribution time band (reconciled to days in year) (in Adjust annual hours by distribution time band to match days in year)"/>
    <hyperlink ref="A153" location="'Multi'!B159" display="x5 = Use of distribution time bands by units in demand forecast for one-rate tariffs (in Calculation of implied load coefficients for one-rate users)"/>
    <hyperlink ref="A154" location="'Input'!F57" display="x6 = 1010. Days in the charging year (in Financial and general assumptions)"/>
    <hyperlink ref="A165" location="'Multi'!B118" display="x1 = 2407. All units (MWh)"/>
    <hyperlink ref="A166" location="'Loads'!B198" display="x2 = 2304. Rate 1 units (MWh) (in Equivalent volume for each end user)"/>
    <hyperlink ref="A167" location="'Multi'!B42" display="x3 = 2403. Split of rate 1 units between distribution time bands"/>
    <hyperlink ref="A168" location="'Loads'!C198" display="x4 = 2304. Rate 2 units (MWh) (in Equivalent volume for each end user)"/>
    <hyperlink ref="A169" location="'Multi'!B84" display="x5 = 2405. Split of rate 2 units between distribution time bands"/>
    <hyperlink ref="A170" location="'Multi'!C12" display="x6 = 2401. Annual hours by distribution time band (reconciled to days in year) (in Adjust annual hours by distribution time band to match days in year)"/>
    <hyperlink ref="A171" location="'Multi'!B177" display="x7 = Use of distribution time bands by units in demand forecast for two-rate tariffs (in Calculation of implied load coefficients for two-rate users)"/>
    <hyperlink ref="A172" location="'Input'!F57" display="x8 = 1010. Days in the charging year (in Financial and general assumptions)"/>
    <hyperlink ref="A186" location="'Multi'!B118" display="x1 = 2407. All units (MWh)"/>
    <hyperlink ref="A187" location="'Loads'!B198" display="x2 = 2304. Rate 1 units (MWh) (in Equivalent volume for each end user)"/>
    <hyperlink ref="A188" location="'Multi'!B42" display="x3 = 2403. Split of rate 1 units between distribution time bands"/>
    <hyperlink ref="A189" location="'Loads'!C198" display="x4 = 2304. Rate 2 units (MWh) (in Equivalent volume for each end user)"/>
    <hyperlink ref="A190" location="'Multi'!B84" display="x5 = 2405. Split of rate 2 units between distribution time bands"/>
    <hyperlink ref="A191" location="'Loads'!D198" display="x6 = 2304. Rate 3 units (MWh) (in Equivalent volume for each end user)"/>
    <hyperlink ref="A192" location="'Multi'!B101" display="x7 = 2406. Split of rate 3 units between distribution time bands (default)"/>
    <hyperlink ref="A193" location="'Multi'!C12" display="x8 = 2401. Annual hours by distribution time band (reconciled to days in year) (in Adjust annual hours by distribution time band to match days in year)"/>
    <hyperlink ref="A194" location="'Multi'!B200" display="x9 = Use of distribution time bands by units in demand forecast for three-rate tariffs (in Calculation of implied load coefficients for three-rate users)"/>
    <hyperlink ref="A195" location="'Input'!F57" display="x10 = 1010. Days in the charging year (in Financial and general assumptions)"/>
    <hyperlink ref="A209" location="'Multi'!E159" display="x1 = 2408. Peak band load coefficient for one-rate tariffs (in Calculation of implied load coefficients for one-rate users)"/>
    <hyperlink ref="A210" location="'Multi'!E177" display="x2 = 2409. Peak band load coefficient for two-rate tariffs (in Calculation of implied load coefficients for two-rate users)"/>
    <hyperlink ref="A211" location="'Multi'!E200" display="x3 = 2410. Peak band load coefficient for three-rate tariffs (in Calculation of implied load coefficients for three-rate users)"/>
    <hyperlink ref="A212" location="'Multi'!B217" display="x4 = Peak band load coefficient (in Calculation of adjusted time band load coefficients)"/>
    <hyperlink ref="A213" location="'Loads'!B45" display="x5 = 2302. Load coefficient"/>
    <hyperlink ref="A238" location="'Input'!B449" display="x1 = 1069. Red, amber and green peaking probabilities (in Peaking probabilities by network level)"/>
    <hyperlink ref="A239" location="'Multi'!B246" display="x2 = Total probability (should be 100%) (in Normalisation of peaking probabilities)"/>
    <hyperlink ref="A240" location="'Input'!B442" display="x3 = 1068. Typical annual hours by distribution time band"/>
    <hyperlink ref="A241" location="'Multi'!B12" display="x4 = 2401. Total hours in the year according to time band hours input data (in Adjust annual hours by distribution time band to match days in year)"/>
    <hyperlink ref="A259" location="'Multi'!C246" display="x1 = 2412. Normalised peaking probabilities (in Normalisation of peaking probabilities)"/>
    <hyperlink ref="A267" location="'Multi'!C12" display="x1 = 2401. Annual hours by distribution time band (reconciled to days in year) (in Adjust annual hours by distribution time band to match days in year)"/>
    <hyperlink ref="A268" location="'Multi'!C217" display="x2 = 2411. Load coefficient correction factor (kW at peak in band / band average kW) (in Calculation of adjusted time band load coefficients)"/>
    <hyperlink ref="A269" location="'Multi'!B262" display="x3 = 2413. Peaking probabilities by network level (reshaped)"/>
    <hyperlink ref="A270" location="'Input'!F57" display="x4 = 1010. Days in the charging year (in Financial and general assumptions)"/>
    <hyperlink ref="A294" location="'Multi'!B273" display="x1 = 2414. Pseudo load coefficient by time band and network level"/>
    <hyperlink ref="A303" location="'Multi'!B118" display="x1 = 2407. All units (MWh)"/>
    <hyperlink ref="A312" location="'Multi'!B42" display="x1 = 2403. Split of rate 1 units between distribution time bands"/>
    <hyperlink ref="A321" location="'Multi'!B297" display="x1 = 2415. Single rate non half hourly pseudo timeband load coefficients"/>
    <hyperlink ref="A322" location="'Multi'!B315" display="x2 = 2417. Single rate non half hourly timeband use"/>
    <hyperlink ref="A331" location="'Multi'!B118" display="x1 = 2407. All units (MWh)"/>
    <hyperlink ref="A340" location="'Multi'!B273" display="x1 = 2414. Pseudo load coefficient by time band and network level"/>
    <hyperlink ref="A349" location="'Multi'!B177" display="x1 = 2409. Use of distribution time bands by units in demand forecast for two-rate tariffs (in Calculation of implied load coefficients for two-rate users)"/>
    <hyperlink ref="A358" location="'Multi'!B343" display="x1 = 2420. Multi rate non half hourly pseudo timeband load coefficients"/>
    <hyperlink ref="A359" location="'Multi'!B352" display="x2 = 2421. Multi rate non half hourly timeband use"/>
    <hyperlink ref="A368" location="'Multi'!B118" display="x1 = 2407. All units (MWh)"/>
    <hyperlink ref="A377" location="'Multi'!B273" display="x1 = 2414. Pseudo load coefficient by time band and network level"/>
    <hyperlink ref="A386" location="'Multi'!B42" display="x1 = 2403. Split of rate 1 units between distribution time bands"/>
    <hyperlink ref="A395" location="'Multi'!B380" display="x1 = 2424. Off-peak non half hourly pseudo timeband load coefficients"/>
    <hyperlink ref="A396" location="'Multi'!B389" display="x2 = 2425. Off-peak non half hourly timeband use"/>
    <hyperlink ref="A405" location="'Multi'!B118" display="x1 = 2407. All units (MWh)"/>
    <hyperlink ref="A414" location="'Multi'!B273" display="x1 = 2414. Pseudo load coefficient by time band and network level"/>
    <hyperlink ref="A423" location="'Multi'!B200" display="x1 = 2410. Use of distribution time bands by units in demand forecast for three-rate tariffs (in Calculation of implied load coefficients for three-rate users)"/>
    <hyperlink ref="A432" location="'Multi'!B417" display="x1 = 2428. Aggregated half hourly pseudo timeband load coefficients"/>
    <hyperlink ref="A433" location="'Multi'!B426" display="x2 = 2429. Aggregated half hourly timeband use"/>
    <hyperlink ref="A442" location="'Multi'!B306" display="x1 = 2416. Single rate non half hourly units (MWh)"/>
    <hyperlink ref="A443" location="'Multi'!B325" display="x2 = 2418. Single rate non half hourly tariff pseudo load coefficient"/>
    <hyperlink ref="A444" location="'Multi'!B334" display="x3 = 2419. Multi rate non half hourly units (MWh)"/>
    <hyperlink ref="A445" location="'Multi'!B362" display="x4 = 2422. Multi rate non half hourly tariff pseudo load coefficient"/>
    <hyperlink ref="A446" location="'Multi'!B371" display="x5 = 2423. Off-peak non half hourly units (MWh)"/>
    <hyperlink ref="A447" location="'Multi'!B399" display="x6 = 2426. Off-peak non half hourly tariff pseudo load coefficient"/>
    <hyperlink ref="A456" location="'Multi'!B306" display="x1 = 2416. Single rate non half hourly units (MWh)"/>
    <hyperlink ref="A457" location="'Multi'!B315" display="x2 = 2417. Single rate non half hourly timeband use"/>
    <hyperlink ref="A458" location="'Multi'!B334" display="x3 = 2419. Multi rate non half hourly units (MWh)"/>
    <hyperlink ref="A459" location="'Multi'!B352" display="x4 = 2421. Multi rate non half hourly timeband use"/>
    <hyperlink ref="A460" location="'Multi'!B371" display="x5 = 2423. Off-peak non half hourly units (MWh)"/>
    <hyperlink ref="A461" location="'Multi'!B389" display="x6 = 2425. Off-peak non half hourly timeband use"/>
    <hyperlink ref="A470" location="'Multi'!B417" display="x1 = 2428. Aggregated half hourly pseudo timeband load coefficients"/>
    <hyperlink ref="A471" location="'Multi'!B464" display="x2 = 2432. Average non half hourly timeband use"/>
    <hyperlink ref="A480" location="'Multi'!B450" display="x1 = 2431. Average non half hourly tariff pseudo load coefficient"/>
    <hyperlink ref="A481" location="'Multi'!B474" display="x2 = 2433. Aggregated half hourly tariff pseudo load coefficient using average non half hourly unit mix"/>
    <hyperlink ref="A490" location="'Multi'!B306" display="x1 = 2416. Single rate non half hourly units (MWh)"/>
    <hyperlink ref="A491" location="'Multi'!B325" display="x2 = 2418. Single rate non half hourly tariff pseudo load coefficient"/>
    <hyperlink ref="A492" location="'Multi'!B334" display="x3 = 2419. Multi rate non half hourly units (MWh)"/>
    <hyperlink ref="A493" location="'Multi'!B362" display="x4 = 2422. Multi rate non half hourly tariff pseudo load coefficient"/>
    <hyperlink ref="A494" location="'Multi'!B371" display="x5 = 2423. Off-peak non half hourly units (MWh)"/>
    <hyperlink ref="A495" location="'Multi'!B399" display="x6 = 2426. Off-peak non half hourly tariff pseudo load coefficient"/>
    <hyperlink ref="A496" location="'Multi'!B408" display="x7 = 2427. Aggregated half hourly units (MWh)"/>
    <hyperlink ref="A497" location="'Multi'!B436" display="x8 = 2430. Aggregated half hourly tariff pseudo load coefficient"/>
    <hyperlink ref="A498" location="'Multi'!B484" display="x9 = 2434. Relative correction factor for aggregated half hourly tariff"/>
    <hyperlink ref="A507" location="'Multi'!B297" display="x1 = 2415. Single rate non half hourly pseudo timeband load coefficients"/>
    <hyperlink ref="A508" location="'Multi'!B501" display="x2 = 2435. Correction factor for non half hourly tariffs"/>
    <hyperlink ref="A517" location="'Multi'!B343" display="x1 = 2420. Multi rate non half hourly pseudo timeband load coefficients"/>
    <hyperlink ref="A518" location="'Multi'!B501" display="x2 = 2435. Correction factor for non half hourly tariffs"/>
    <hyperlink ref="A527" location="'Multi'!B380" display="x1 = 2424. Off-peak non half hourly pseudo timeband load coefficients"/>
    <hyperlink ref="A528" location="'Multi'!B501" display="x2 = 2435. Correction factor for non half hourly tariffs"/>
    <hyperlink ref="A537" location="'Multi'!B417" display="x1 = 2428. Aggregated half hourly pseudo timeband load coefficients"/>
    <hyperlink ref="A538" location="'Multi'!B501" display="x2 = 2435. Correction factor for non half hourly tariffs"/>
    <hyperlink ref="A539" location="'Multi'!B484" display="x3 = 2434. Relative correction factor for aggregated half hourly tariff"/>
    <hyperlink ref="A548" location="'Multi'!B511" display="x1 = 2436. Single rate non half hourly corrected pseudo timeband load coefficient"/>
    <hyperlink ref="A549" location="'Multi'!B521" display="x2 = 2437. Multi rate non half hourly corrected pseudo timeband load coefficient"/>
    <hyperlink ref="A550" location="'Multi'!B531" display="x3 = 2438. Off-peak non half hourly corrected pseudo timeband load coefficient"/>
    <hyperlink ref="A551" location="'Multi'!B542" display="x4 = 2439. Aggregated half hourly corrected pseudo timeband load coefficient"/>
    <hyperlink ref="A552" location="'Multi'!B273" display="x5 = 2414. Pseudo load coefficient by time band and network level"/>
    <hyperlink ref="A576" location="'Multi'!B555" display="x1 = 2440. Pseudo load coefficient by time band and network level (equalised)"/>
    <hyperlink ref="A577" location="'Multi'!B42" display="x2 = 2403. Split of rate 1 units between distribution time bands"/>
    <hyperlink ref="A601" location="'Multi'!B555" display="x1 = 2440. Pseudo load coefficient by time band and network level (equalised)"/>
    <hyperlink ref="A602" location="'Multi'!B84" display="x2 = 2405. Split of rate 2 units between distribution time bands"/>
    <hyperlink ref="A622" location="'Multi'!B555" display="x1 = 2440. Pseudo load coefficient by time band and network level (equalised)"/>
    <hyperlink ref="A623" location="'Multi'!B101" display="x2 = 2406. Split of rate 3 units between distribution time bands (default)"/>
    <hyperlink ref="A638" location="'Input'!B435" display="x1 = 1066. Typical annual hours by special distribution time band"/>
    <hyperlink ref="A639" location="'Input'!F57" display="x2 = 1010. Days in the charging year (in Financial and general assumptions)"/>
    <hyperlink ref="A640" location="'Multi'!B645" display="x3 = Total hours in the year according to special time band hours input data (in Adjust annual hours by special distribution time band to match days in year)"/>
    <hyperlink ref="A650" location="'Input'!B425" display="x1 = 1064. Average split of rate 1 units by special distribution time band"/>
    <hyperlink ref="A651" location="'Multi'!B658" display="x2 = Total split (in Normalisation of split of rate 1 units by special time band)"/>
    <hyperlink ref="A652" location="'Multi'!C645" display="x3 = 2444. Annual hours by special distribution time band (reconciled to days in year) (in Adjust annual hours by special distribution time band to match days in year)"/>
    <hyperlink ref="A653" location="'Input'!F57" display="x4 = 1010. Days in the charging year (in Financial and general assumptions)"/>
    <hyperlink ref="A666" location="'Multi'!C658" display="x1 = 2445. Normalised split of rate 1 units by special distribution time band (in Normalisation of split of rate 1 units by special time band)"/>
    <hyperlink ref="A689" location="'Multi'!B118" display="x1 = 2407. All units (MWh)"/>
    <hyperlink ref="A690" location="'Loads'!B198" display="x2 = 2304. Rate 1 units (MWh) (in Equivalent volume for each end user)"/>
    <hyperlink ref="A691" location="'Multi'!B670" display="x3 = 2446. Split of rate 1 units between special distribution time bands"/>
    <hyperlink ref="A692" location="'Multi'!C645" display="x4 = 2444. Annual hours by special distribution time band (reconciled to days in year) (in Adjust annual hours by special distribution time band to match days in year)"/>
    <hyperlink ref="A693" location="'Multi'!B699" display="x5 = Use of special distribution time bands by units in demand forecast for one-rate tariffs (in Calculation of implied special load coefficients for one-rate users)"/>
    <hyperlink ref="A694" location="'Input'!F57" display="x6 = 1010. Days in the charging year (in Financial and general assumptions)"/>
    <hyperlink ref="A707" location="'Multi'!B118" display="x1 = 2407. All units (MWh)"/>
    <hyperlink ref="A708" location="'Loads'!B198" display="x2 = 2304. Rate 1 units (MWh) (in Equivalent volume for each end user)"/>
    <hyperlink ref="A709" location="'Multi'!B670" display="x3 = 2446. Split of rate 1 units between special distribution time bands"/>
    <hyperlink ref="A710" location="'Loads'!C198" display="x4 = 2304. Rate 2 units (MWh) (in Equivalent volume for each end user)"/>
    <hyperlink ref="A711" location="'Multi'!B679" display="x5 = 2447. Split of rate 2 units between special distribution time bands (default)"/>
    <hyperlink ref="A712" location="'Loads'!D198" display="x6 = 2304. Rate 3 units (MWh) (in Equivalent volume for each end user)"/>
    <hyperlink ref="A713" location="'Multi'!B684" display="x7 = 2448. Split of rate 3 units between special distribution time bands (default)"/>
    <hyperlink ref="A714" location="'Multi'!C645" display="x8 = 2444. Annual hours by special distribution time band (reconciled to days in year) (in Adjust annual hours by special distribution time band to match days in year)"/>
    <hyperlink ref="A715" location="'Multi'!B721" display="x9 = Use of special distribution time bands by units in demand forecast for three-rate tariffs (in Calculation of implied special load coefficients for three-rate users)"/>
    <hyperlink ref="A716" location="'Input'!F57" display="x10 = 1010. Days in the charging year (in Financial and general assumptions)"/>
    <hyperlink ref="A726" location="'Multi'!E699" display="x1 = 2449. Peak band special load coefficient for one-rate tariffs (in Calculation of implied special load coefficients for one-rate users)"/>
    <hyperlink ref="A727" location="'Multi'!E721" display="x2 = 2450. Peak band special load coefficient for three-rate tariffs (in Calculation of implied special load coefficients for three-rate users)"/>
    <hyperlink ref="A728" location="'Multi'!B735" display="x3 = Peak band special load coefficient (in Estimated contributions to peak demand)"/>
    <hyperlink ref="A729" location="'Multi'!B118" display="x4 = 2407. All units (MWh)"/>
    <hyperlink ref="A730" location="'Input'!F57" display="x5 = 1010. Days in the charging year (in Financial and general assumptions)"/>
    <hyperlink ref="A731" location="'Loads'!B45" display="x6 = 2302. Load coefficient"/>
    <hyperlink ref="A744" location="'Multi'!C735" display="x1 = 2451. Contribution to peak band kW (in Estimated contributions to peak demand)"/>
    <hyperlink ref="A745" location="'Multi'!D735" display="x2 = 2451. Contribution to system-peak-time kW (in Estimated contributions to peak demand)"/>
    <hyperlink ref="A753" location="'Multi'!C246" display="x1 = 2412. Normalised peaking probabilities (in Normalisation of peaking probabilities)"/>
    <hyperlink ref="A754" location="'Multi'!C766" display="x2 = Amber peaking probabilities (in Calculation of special peaking probabilities)"/>
    <hyperlink ref="A755" location="'Input'!F57" display="x3 = 1010. Days in the charging year (in Financial and general assumptions)"/>
    <hyperlink ref="A756" location="'Multi'!C12" display="x4 = 2401. Annual hours by distribution time band (reconciled to days in year) (in Adjust annual hours by distribution time band to match days in year)"/>
    <hyperlink ref="A757" location="'Input'!E449" display="x5 = 1069. Black peaking probabilities (in Peaking probabilities by network level)"/>
    <hyperlink ref="A758" location="'Multi'!B766" display="x6 = Red peaking probabilities (in Calculation of special peaking probabilities)"/>
    <hyperlink ref="A759" location="'Multi'!E766" display="x7 = Amber peaking rates (in Calculation of special peaking probabilities)"/>
    <hyperlink ref="A760" location="'Multi'!C645" display="x8 = 2444. Annual hours by special distribution time band (reconciled to days in year) (in Adjust annual hours by special distribution time band to match days in year)"/>
    <hyperlink ref="A761" location="'Multi'!F766" display="x9 = Yellow peaking probabilities (in Calculation of special peaking probabilities)"/>
    <hyperlink ref="A762" location="'Multi'!D766" display="x10 = Green peaking probabilities (in Calculation of special peaking probabilities)"/>
    <hyperlink ref="A779" location="'Multi'!D766" display="x1 = 2453. Green peaking probabilities (in Calculation of special peaking probabilities)"/>
    <hyperlink ref="A780" location="'Multi'!F766" display="x2 = 2453. Yellow peaking probabilities (in Calculation of special peaking probabilities)"/>
    <hyperlink ref="A781" location="'Multi'!G766" display="x3 = 2453. Black peaking probabilities (in Calculation of special peaking probabilities)"/>
    <hyperlink ref="A797" location="'Multi'!B784" display="x1 = 2454. Special peaking probabilities by network level"/>
    <hyperlink ref="A805" location="'Multi'!C645" display="x1 = 2444. Annual hours by special distribution time band (reconciled to days in year) (in Adjust annual hours by special distribution time band to match days in year)"/>
    <hyperlink ref="A806" location="'Multi'!B748" display="x2 = 2452. Load coefficient correction factor for the group"/>
    <hyperlink ref="A807" location="'Multi'!B800" display="x3 = 2455. Special peaking probabilities by network level (reshaped)"/>
    <hyperlink ref="A808" location="'Input'!F57" display="x4 = 1010. Days in the charging year (in Financial and general assumptions)"/>
    <hyperlink ref="A816" location="'Multi'!B811" display="x1 = 2456. Pseudo load coefficient by special time band and network level"/>
    <hyperlink ref="A817" location="'Multi'!B670" display="x2 = 2446. Split of rate 1 units between special distribution time bands"/>
    <hyperlink ref="A829" location="'Multi'!B811" display="x1 = 2456. Pseudo load coefficient by special time band and network level"/>
    <hyperlink ref="A830" location="'Multi'!B679" display="x2 = 2447. Split of rate 2 units between special distribution time bands (default)"/>
    <hyperlink ref="A838" location="'Multi'!B811" display="x1 = 2456. Pseudo load coefficient by special time band and network level"/>
    <hyperlink ref="A839" location="'Multi'!B684" display="x2 = 2448. Split of rate 3 units between special distribution time bands (default)"/>
    <hyperlink ref="A847" location="'Multi'!B580" display="x1 = 2441. Unit rate 1 pseudo load coefficient by network level"/>
    <hyperlink ref="A848" location="'Multi'!B820" display="x2 = 2457. Unit rate 1 pseudo load coefficient by network level (special)"/>
    <hyperlink ref="A877" location="'Multi'!B605" display="x1 = 2442. Unit rate 2 pseudo load coefficient by network level"/>
    <hyperlink ref="A878" location="'Multi'!B833" display="x2 = 2458. Unit rate 2 pseudo load coefficient by network level (special)"/>
    <hyperlink ref="A899" location="'Multi'!B626" display="x1 = 2443. Unit rate 3 pseudo load coefficient by network level"/>
    <hyperlink ref="A900" location="'Multi'!B842" display="x2 = 2459. Unit rate 3 pseudo load coefficient by network level (special)"/>
  </hyperlinks>
  <pageMargins left="0.7" right="0.7" top="0.75" bottom="0.75" header="0.3" footer="0.3"/>
  <pageSetup paperSize="9" fitToHeight="0" orientation="landscape"/>
  <headerFooter>
    <oddHeader>&amp;L&amp;A&amp;C&amp;R&amp;P of &amp;N</oddHeader>
    <oddFooter>&amp;F</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K141"/>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11" ht="21" customHeight="1">
      <c r="A1" s="1">
        <f>"Forecast simultaneous maximum load for "&amp;'Input'!B7&amp;" in "&amp;'Input'!C7&amp;" ("&amp;'Input'!D7&amp;")"</f>
        <v>0</v>
      </c>
    </row>
    <row r="3" spans="1:11" ht="21" customHeight="1">
      <c r="A3" s="1" t="s">
        <v>793</v>
      </c>
    </row>
    <row r="4" spans="1:11">
      <c r="A4" s="2" t="s">
        <v>353</v>
      </c>
    </row>
    <row r="5" spans="1:11">
      <c r="A5" s="33" t="s">
        <v>566</v>
      </c>
    </row>
    <row r="6" spans="1:11">
      <c r="A6" s="33" t="s">
        <v>794</v>
      </c>
    </row>
    <row r="7" spans="1:11">
      <c r="A7" s="33" t="s">
        <v>795</v>
      </c>
    </row>
    <row r="8" spans="1:11">
      <c r="A8" s="33" t="s">
        <v>550</v>
      </c>
    </row>
    <row r="9" spans="1:11">
      <c r="A9" s="2" t="s">
        <v>796</v>
      </c>
    </row>
    <row r="11" spans="1:11">
      <c r="B11" s="15" t="s">
        <v>142</v>
      </c>
      <c r="C11" s="15" t="s">
        <v>143</v>
      </c>
      <c r="D11" s="15" t="s">
        <v>144</v>
      </c>
      <c r="E11" s="15" t="s">
        <v>145</v>
      </c>
      <c r="F11" s="15" t="s">
        <v>146</v>
      </c>
      <c r="G11" s="15" t="s">
        <v>151</v>
      </c>
      <c r="H11" s="15" t="s">
        <v>147</v>
      </c>
      <c r="I11" s="15" t="s">
        <v>148</v>
      </c>
      <c r="J11" s="15" t="s">
        <v>149</v>
      </c>
    </row>
    <row r="12" spans="1:11">
      <c r="A12" s="4" t="s">
        <v>174</v>
      </c>
      <c r="B12" s="21">
        <f>('Loads'!$B$199*'Multi'!B$852)*'LAFs'!B$237/(24*'Input'!$F$58)*1000</f>
        <v>0</v>
      </c>
      <c r="C12" s="21">
        <f>('Loads'!$B$199*'Multi'!C$852)*'LAFs'!C$237/(24*'Input'!$F$58)*1000</f>
        <v>0</v>
      </c>
      <c r="D12" s="21">
        <f>('Loads'!$B$199*'Multi'!D$852)*'LAFs'!D$237/(24*'Input'!$F$58)*1000</f>
        <v>0</v>
      </c>
      <c r="E12" s="21">
        <f>('Loads'!$B$199*'Multi'!E$852)*'LAFs'!E$237/(24*'Input'!$F$58)*1000</f>
        <v>0</v>
      </c>
      <c r="F12" s="21">
        <f>('Loads'!$B$199*'Multi'!F$852)*'LAFs'!F$237/(24*'Input'!$F$58)*1000</f>
        <v>0</v>
      </c>
      <c r="G12" s="21">
        <f>('Loads'!$B$199*'Multi'!G$852)*'LAFs'!G$237/(24*'Input'!$F$58)*1000</f>
        <v>0</v>
      </c>
      <c r="H12" s="21">
        <f>('Loads'!$B$199*'Multi'!H$852)*'LAFs'!H$237/(24*'Input'!$F$58)*1000</f>
        <v>0</v>
      </c>
      <c r="I12" s="21">
        <f>('Loads'!$B$199*'Multi'!I$852)*'LAFs'!I$237/(24*'Input'!$F$58)*1000</f>
        <v>0</v>
      </c>
      <c r="J12" s="21">
        <f>('Loads'!$B$199*'Multi'!J$852)*'LAFs'!J$237/(24*'Input'!$F$58)*1000</f>
        <v>0</v>
      </c>
      <c r="K12" s="17"/>
    </row>
    <row r="13" spans="1:11">
      <c r="A13" s="4" t="s">
        <v>211</v>
      </c>
      <c r="B13" s="21">
        <f>('Loads'!$B$201*'Multi'!B$854)*'LAFs'!B$239/(24*'Input'!$F$58)*1000</f>
        <v>0</v>
      </c>
      <c r="C13" s="21">
        <f>('Loads'!$B$201*'Multi'!C$854)*'LAFs'!C$239/(24*'Input'!$F$58)*1000</f>
        <v>0</v>
      </c>
      <c r="D13" s="21">
        <f>('Loads'!$B$201*'Multi'!D$854)*'LAFs'!D$239/(24*'Input'!$F$58)*1000</f>
        <v>0</v>
      </c>
      <c r="E13" s="21">
        <f>('Loads'!$B$201*'Multi'!E$854)*'LAFs'!E$239/(24*'Input'!$F$58)*1000</f>
        <v>0</v>
      </c>
      <c r="F13" s="21">
        <f>('Loads'!$B$201*'Multi'!F$854)*'LAFs'!F$239/(24*'Input'!$F$58)*1000</f>
        <v>0</v>
      </c>
      <c r="G13" s="21">
        <f>('Loads'!$B$201*'Multi'!G$854)*'LAFs'!G$239/(24*'Input'!$F$58)*1000</f>
        <v>0</v>
      </c>
      <c r="H13" s="21">
        <f>('Loads'!$B$201*'Multi'!H$854)*'LAFs'!H$239/(24*'Input'!$F$58)*1000</f>
        <v>0</v>
      </c>
      <c r="I13" s="21">
        <f>('Loads'!$B$201*'Multi'!I$854)*'LAFs'!I$239/(24*'Input'!$F$58)*1000</f>
        <v>0</v>
      </c>
      <c r="J13" s="21">
        <f>('Loads'!$B$201*'Multi'!J$854)*'LAFs'!J$239/(24*'Input'!$F$58)*1000</f>
        <v>0</v>
      </c>
      <c r="K13" s="17"/>
    </row>
    <row r="14" spans="1:11">
      <c r="A14" s="4" t="s">
        <v>176</v>
      </c>
      <c r="B14" s="21">
        <f>('Loads'!$B$202*'Multi'!B$855)*'LAFs'!B$240/(24*'Input'!$F$58)*1000</f>
        <v>0</v>
      </c>
      <c r="C14" s="21">
        <f>('Loads'!$B$202*'Multi'!C$855)*'LAFs'!C$240/(24*'Input'!$F$58)*1000</f>
        <v>0</v>
      </c>
      <c r="D14" s="21">
        <f>('Loads'!$B$202*'Multi'!D$855)*'LAFs'!D$240/(24*'Input'!$F$58)*1000</f>
        <v>0</v>
      </c>
      <c r="E14" s="21">
        <f>('Loads'!$B$202*'Multi'!E$855)*'LAFs'!E$240/(24*'Input'!$F$58)*1000</f>
        <v>0</v>
      </c>
      <c r="F14" s="21">
        <f>('Loads'!$B$202*'Multi'!F$855)*'LAFs'!F$240/(24*'Input'!$F$58)*1000</f>
        <v>0</v>
      </c>
      <c r="G14" s="21">
        <f>('Loads'!$B$202*'Multi'!G$855)*'LAFs'!G$240/(24*'Input'!$F$58)*1000</f>
        <v>0</v>
      </c>
      <c r="H14" s="21">
        <f>('Loads'!$B$202*'Multi'!H$855)*'LAFs'!H$240/(24*'Input'!$F$58)*1000</f>
        <v>0</v>
      </c>
      <c r="I14" s="21">
        <f>('Loads'!$B$202*'Multi'!I$855)*'LAFs'!I$240/(24*'Input'!$F$58)*1000</f>
        <v>0</v>
      </c>
      <c r="J14" s="21">
        <f>('Loads'!$B$202*'Multi'!J$855)*'LAFs'!J$240/(24*'Input'!$F$58)*1000</f>
        <v>0</v>
      </c>
      <c r="K14" s="17"/>
    </row>
    <row r="15" spans="1:11">
      <c r="A15" s="4" t="s">
        <v>221</v>
      </c>
      <c r="B15" s="21">
        <f>('Loads'!$B$204*'Multi'!B$857)*'LAFs'!B$242/(24*'Input'!$F$58)*1000</f>
        <v>0</v>
      </c>
      <c r="C15" s="21">
        <f>('Loads'!$B$204*'Multi'!C$857)*'LAFs'!C$242/(24*'Input'!$F$58)*1000</f>
        <v>0</v>
      </c>
      <c r="D15" s="21">
        <f>('Loads'!$B$204*'Multi'!D$857)*'LAFs'!D$242/(24*'Input'!$F$58)*1000</f>
        <v>0</v>
      </c>
      <c r="E15" s="21">
        <f>('Loads'!$B$204*'Multi'!E$857)*'LAFs'!E$242/(24*'Input'!$F$58)*1000</f>
        <v>0</v>
      </c>
      <c r="F15" s="21">
        <f>('Loads'!$B$204*'Multi'!F$857)*'LAFs'!F$242/(24*'Input'!$F$58)*1000</f>
        <v>0</v>
      </c>
      <c r="G15" s="21">
        <f>('Loads'!$B$204*'Multi'!G$857)*'LAFs'!G$242/(24*'Input'!$F$58)*1000</f>
        <v>0</v>
      </c>
      <c r="H15" s="21">
        <f>('Loads'!$B$204*'Multi'!H$857)*'LAFs'!H$242/(24*'Input'!$F$58)*1000</f>
        <v>0</v>
      </c>
      <c r="I15" s="21">
        <f>('Loads'!$B$204*'Multi'!I$857)*'LAFs'!I$242/(24*'Input'!$F$58)*1000</f>
        <v>0</v>
      </c>
      <c r="J15" s="21">
        <f>('Loads'!$B$204*'Multi'!J$857)*'LAFs'!J$242/(24*'Input'!$F$58)*1000</f>
        <v>0</v>
      </c>
      <c r="K15" s="17"/>
    </row>
    <row r="16" spans="1:11">
      <c r="A16" s="4" t="s">
        <v>243</v>
      </c>
      <c r="B16" s="21">
        <f>('Loads'!$B$213*'Multi'!B$866)*'LAFs'!B$251/(24*'Input'!$F$58)*1000</f>
        <v>0</v>
      </c>
      <c r="C16" s="21">
        <f>('Loads'!$B$213*'Multi'!C$866)*'LAFs'!C$251/(24*'Input'!$F$58)*1000</f>
        <v>0</v>
      </c>
      <c r="D16" s="21">
        <f>('Loads'!$B$213*'Multi'!D$866)*'LAFs'!D$251/(24*'Input'!$F$58)*1000</f>
        <v>0</v>
      </c>
      <c r="E16" s="21">
        <f>('Loads'!$B$213*'Multi'!E$866)*'LAFs'!E$251/(24*'Input'!$F$58)*1000</f>
        <v>0</v>
      </c>
      <c r="F16" s="21">
        <f>('Loads'!$B$213*'Multi'!F$866)*'LAFs'!F$251/(24*'Input'!$F$58)*1000</f>
        <v>0</v>
      </c>
      <c r="G16" s="21">
        <f>('Loads'!$B$213*'Multi'!G$866)*'LAFs'!G$251/(24*'Input'!$F$58)*1000</f>
        <v>0</v>
      </c>
      <c r="H16" s="21">
        <f>('Loads'!$B$213*'Multi'!H$866)*'LAFs'!H$251/(24*'Input'!$F$58)*1000</f>
        <v>0</v>
      </c>
      <c r="I16" s="21">
        <f>('Loads'!$B$213*'Multi'!I$866)*'LAFs'!I$251/(24*'Input'!$F$58)*1000</f>
        <v>0</v>
      </c>
      <c r="J16" s="21">
        <f>('Loads'!$B$213*'Multi'!J$866)*'LAFs'!J$251/(24*'Input'!$F$58)*1000</f>
        <v>0</v>
      </c>
      <c r="K16" s="17"/>
    </row>
    <row r="17" spans="1:11">
      <c r="A17" s="4" t="s">
        <v>247</v>
      </c>
      <c r="B17" s="21">
        <f>('Loads'!$B$214*'Multi'!B$867)*'LAFs'!B$252/(24*'Input'!$F$58)*1000</f>
        <v>0</v>
      </c>
      <c r="C17" s="21">
        <f>('Loads'!$B$214*'Multi'!C$867)*'LAFs'!C$252/(24*'Input'!$F$58)*1000</f>
        <v>0</v>
      </c>
      <c r="D17" s="21">
        <f>('Loads'!$B$214*'Multi'!D$867)*'LAFs'!D$252/(24*'Input'!$F$58)*1000</f>
        <v>0</v>
      </c>
      <c r="E17" s="21">
        <f>('Loads'!$B$214*'Multi'!E$867)*'LAFs'!E$252/(24*'Input'!$F$58)*1000</f>
        <v>0</v>
      </c>
      <c r="F17" s="21">
        <f>('Loads'!$B$214*'Multi'!F$867)*'LAFs'!F$252/(24*'Input'!$F$58)*1000</f>
        <v>0</v>
      </c>
      <c r="G17" s="21">
        <f>('Loads'!$B$214*'Multi'!G$867)*'LAFs'!G$252/(24*'Input'!$F$58)*1000</f>
        <v>0</v>
      </c>
      <c r="H17" s="21">
        <f>('Loads'!$B$214*'Multi'!H$867)*'LAFs'!H$252/(24*'Input'!$F$58)*1000</f>
        <v>0</v>
      </c>
      <c r="I17" s="21">
        <f>('Loads'!$B$214*'Multi'!I$867)*'LAFs'!I$252/(24*'Input'!$F$58)*1000</f>
        <v>0</v>
      </c>
      <c r="J17" s="21">
        <f>('Loads'!$B$214*'Multi'!J$867)*'LAFs'!J$252/(24*'Input'!$F$58)*1000</f>
        <v>0</v>
      </c>
      <c r="K17" s="17"/>
    </row>
    <row r="18" spans="1:11">
      <c r="A18" s="4" t="s">
        <v>251</v>
      </c>
      <c r="B18" s="21">
        <f>('Loads'!$B$215*'Multi'!B$868)*'LAFs'!B$253/(24*'Input'!$F$58)*1000</f>
        <v>0</v>
      </c>
      <c r="C18" s="21">
        <f>('Loads'!$B$215*'Multi'!C$868)*'LAFs'!C$253/(24*'Input'!$F$58)*1000</f>
        <v>0</v>
      </c>
      <c r="D18" s="21">
        <f>('Loads'!$B$215*'Multi'!D$868)*'LAFs'!D$253/(24*'Input'!$F$58)*1000</f>
        <v>0</v>
      </c>
      <c r="E18" s="21">
        <f>('Loads'!$B$215*'Multi'!E$868)*'LAFs'!E$253/(24*'Input'!$F$58)*1000</f>
        <v>0</v>
      </c>
      <c r="F18" s="21">
        <f>('Loads'!$B$215*'Multi'!F$868)*'LAFs'!F$253/(24*'Input'!$F$58)*1000</f>
        <v>0</v>
      </c>
      <c r="G18" s="21">
        <f>('Loads'!$B$215*'Multi'!G$868)*'LAFs'!G$253/(24*'Input'!$F$58)*1000</f>
        <v>0</v>
      </c>
      <c r="H18" s="21">
        <f>('Loads'!$B$215*'Multi'!H$868)*'LAFs'!H$253/(24*'Input'!$F$58)*1000</f>
        <v>0</v>
      </c>
      <c r="I18" s="21">
        <f>('Loads'!$B$215*'Multi'!I$868)*'LAFs'!I$253/(24*'Input'!$F$58)*1000</f>
        <v>0</v>
      </c>
      <c r="J18" s="21">
        <f>('Loads'!$B$215*'Multi'!J$868)*'LAFs'!J$253/(24*'Input'!$F$58)*1000</f>
        <v>0</v>
      </c>
      <c r="K18" s="17"/>
    </row>
    <row r="19" spans="1:11">
      <c r="A19" s="4" t="s">
        <v>255</v>
      </c>
      <c r="B19" s="21">
        <f>('Loads'!$B$216*'Multi'!B$869)*'LAFs'!B$254/(24*'Input'!$F$58)*1000</f>
        <v>0</v>
      </c>
      <c r="C19" s="21">
        <f>('Loads'!$B$216*'Multi'!C$869)*'LAFs'!C$254/(24*'Input'!$F$58)*1000</f>
        <v>0</v>
      </c>
      <c r="D19" s="21">
        <f>('Loads'!$B$216*'Multi'!D$869)*'LAFs'!D$254/(24*'Input'!$F$58)*1000</f>
        <v>0</v>
      </c>
      <c r="E19" s="21">
        <f>('Loads'!$B$216*'Multi'!E$869)*'LAFs'!E$254/(24*'Input'!$F$58)*1000</f>
        <v>0</v>
      </c>
      <c r="F19" s="21">
        <f>('Loads'!$B$216*'Multi'!F$869)*'LAFs'!F$254/(24*'Input'!$F$58)*1000</f>
        <v>0</v>
      </c>
      <c r="G19" s="21">
        <f>('Loads'!$B$216*'Multi'!G$869)*'LAFs'!G$254/(24*'Input'!$F$58)*1000</f>
        <v>0</v>
      </c>
      <c r="H19" s="21">
        <f>('Loads'!$B$216*'Multi'!H$869)*'LAFs'!H$254/(24*'Input'!$F$58)*1000</f>
        <v>0</v>
      </c>
      <c r="I19" s="21">
        <f>('Loads'!$B$216*'Multi'!I$869)*'LAFs'!I$254/(24*'Input'!$F$58)*1000</f>
        <v>0</v>
      </c>
      <c r="J19" s="21">
        <f>('Loads'!$B$216*'Multi'!J$869)*'LAFs'!J$254/(24*'Input'!$F$58)*1000</f>
        <v>0</v>
      </c>
      <c r="K19" s="17"/>
    </row>
    <row r="21" spans="1:11" ht="21" customHeight="1">
      <c r="A21" s="1" t="s">
        <v>797</v>
      </c>
    </row>
    <row r="22" spans="1:11">
      <c r="A22" s="2" t="s">
        <v>353</v>
      </c>
    </row>
    <row r="23" spans="1:11">
      <c r="A23" s="33" t="s">
        <v>566</v>
      </c>
    </row>
    <row r="24" spans="1:11">
      <c r="A24" s="33" t="s">
        <v>794</v>
      </c>
    </row>
    <row r="25" spans="1:11">
      <c r="A25" s="33" t="s">
        <v>798</v>
      </c>
    </row>
    <row r="26" spans="1:11">
      <c r="A26" s="33" t="s">
        <v>799</v>
      </c>
    </row>
    <row r="27" spans="1:11">
      <c r="A27" s="33" t="s">
        <v>800</v>
      </c>
    </row>
    <row r="28" spans="1:11">
      <c r="A28" s="33" t="s">
        <v>577</v>
      </c>
    </row>
    <row r="29" spans="1:11">
      <c r="A29" s="2" t="s">
        <v>801</v>
      </c>
    </row>
    <row r="31" spans="1:11">
      <c r="B31" s="15" t="s">
        <v>142</v>
      </c>
      <c r="C31" s="15" t="s">
        <v>143</v>
      </c>
      <c r="D31" s="15" t="s">
        <v>144</v>
      </c>
      <c r="E31" s="15" t="s">
        <v>145</v>
      </c>
      <c r="F31" s="15" t="s">
        <v>146</v>
      </c>
      <c r="G31" s="15" t="s">
        <v>151</v>
      </c>
      <c r="H31" s="15" t="s">
        <v>147</v>
      </c>
      <c r="I31" s="15" t="s">
        <v>148</v>
      </c>
      <c r="J31" s="15" t="s">
        <v>149</v>
      </c>
    </row>
    <row r="32" spans="1:11">
      <c r="A32" s="4" t="s">
        <v>175</v>
      </c>
      <c r="B32" s="21">
        <f>('Loads'!$B$200*'Multi'!B$853+'Loads'!$C$200*'Multi'!B$882)*'LAFs'!B$238/(24*'Input'!$F$58)*1000</f>
        <v>0</v>
      </c>
      <c r="C32" s="21">
        <f>('Loads'!$B$200*'Multi'!C$853+'Loads'!$C$200*'Multi'!C$882)*'LAFs'!C$238/(24*'Input'!$F$58)*1000</f>
        <v>0</v>
      </c>
      <c r="D32" s="21">
        <f>('Loads'!$B$200*'Multi'!D$853+'Loads'!$C$200*'Multi'!D$882)*'LAFs'!D$238/(24*'Input'!$F$58)*1000</f>
        <v>0</v>
      </c>
      <c r="E32" s="21">
        <f>('Loads'!$B$200*'Multi'!E$853+'Loads'!$C$200*'Multi'!E$882)*'LAFs'!E$238/(24*'Input'!$F$58)*1000</f>
        <v>0</v>
      </c>
      <c r="F32" s="21">
        <f>('Loads'!$B$200*'Multi'!F$853+'Loads'!$C$200*'Multi'!F$882)*'LAFs'!F$238/(24*'Input'!$F$58)*1000</f>
        <v>0</v>
      </c>
      <c r="G32" s="21">
        <f>('Loads'!$B$200*'Multi'!G$853+'Loads'!$C$200*'Multi'!G$882)*'LAFs'!G$238/(24*'Input'!$F$58)*1000</f>
        <v>0</v>
      </c>
      <c r="H32" s="21">
        <f>('Loads'!$B$200*'Multi'!H$853+'Loads'!$C$200*'Multi'!H$882)*'LAFs'!H$238/(24*'Input'!$F$58)*1000</f>
        <v>0</v>
      </c>
      <c r="I32" s="21">
        <f>('Loads'!$B$200*'Multi'!I$853+'Loads'!$C$200*'Multi'!I$882)*'LAFs'!I$238/(24*'Input'!$F$58)*1000</f>
        <v>0</v>
      </c>
      <c r="J32" s="21">
        <f>('Loads'!$B$200*'Multi'!J$853+'Loads'!$C$200*'Multi'!J$882)*'LAFs'!J$238/(24*'Input'!$F$58)*1000</f>
        <v>0</v>
      </c>
      <c r="K32" s="17"/>
    </row>
    <row r="33" spans="1:11">
      <c r="A33" s="4" t="s">
        <v>177</v>
      </c>
      <c r="B33" s="21">
        <f>('Loads'!$B$203*'Multi'!B$856+'Loads'!$C$203*'Multi'!B$883)*'LAFs'!B$241/(24*'Input'!$F$58)*1000</f>
        <v>0</v>
      </c>
      <c r="C33" s="21">
        <f>('Loads'!$B$203*'Multi'!C$856+'Loads'!$C$203*'Multi'!C$883)*'LAFs'!C$241/(24*'Input'!$F$58)*1000</f>
        <v>0</v>
      </c>
      <c r="D33" s="21">
        <f>('Loads'!$B$203*'Multi'!D$856+'Loads'!$C$203*'Multi'!D$883)*'LAFs'!D$241/(24*'Input'!$F$58)*1000</f>
        <v>0</v>
      </c>
      <c r="E33" s="21">
        <f>('Loads'!$B$203*'Multi'!E$856+'Loads'!$C$203*'Multi'!E$883)*'LAFs'!E$241/(24*'Input'!$F$58)*1000</f>
        <v>0</v>
      </c>
      <c r="F33" s="21">
        <f>('Loads'!$B$203*'Multi'!F$856+'Loads'!$C$203*'Multi'!F$883)*'LAFs'!F$241/(24*'Input'!$F$58)*1000</f>
        <v>0</v>
      </c>
      <c r="G33" s="21">
        <f>('Loads'!$B$203*'Multi'!G$856+'Loads'!$C$203*'Multi'!G$883)*'LAFs'!G$241/(24*'Input'!$F$58)*1000</f>
        <v>0</v>
      </c>
      <c r="H33" s="21">
        <f>('Loads'!$B$203*'Multi'!H$856+'Loads'!$C$203*'Multi'!H$883)*'LAFs'!H$241/(24*'Input'!$F$58)*1000</f>
        <v>0</v>
      </c>
      <c r="I33" s="21">
        <f>('Loads'!$B$203*'Multi'!I$856+'Loads'!$C$203*'Multi'!I$883)*'LAFs'!I$241/(24*'Input'!$F$58)*1000</f>
        <v>0</v>
      </c>
      <c r="J33" s="21">
        <f>('Loads'!$B$203*'Multi'!J$856+'Loads'!$C$203*'Multi'!J$883)*'LAFs'!J$241/(24*'Input'!$F$58)*1000</f>
        <v>0</v>
      </c>
      <c r="K33" s="17"/>
    </row>
    <row r="34" spans="1:11">
      <c r="A34" s="4" t="s">
        <v>178</v>
      </c>
      <c r="B34" s="21">
        <f>('Loads'!$B$205*'Multi'!B$858+'Loads'!$C$205*'Multi'!B$884)*'LAFs'!B$243/(24*'Input'!$F$58)*1000</f>
        <v>0</v>
      </c>
      <c r="C34" s="21">
        <f>('Loads'!$B$205*'Multi'!C$858+'Loads'!$C$205*'Multi'!C$884)*'LAFs'!C$243/(24*'Input'!$F$58)*1000</f>
        <v>0</v>
      </c>
      <c r="D34" s="21">
        <f>('Loads'!$B$205*'Multi'!D$858+'Loads'!$C$205*'Multi'!D$884)*'LAFs'!D$243/(24*'Input'!$F$58)*1000</f>
        <v>0</v>
      </c>
      <c r="E34" s="21">
        <f>('Loads'!$B$205*'Multi'!E$858+'Loads'!$C$205*'Multi'!E$884)*'LAFs'!E$243/(24*'Input'!$F$58)*1000</f>
        <v>0</v>
      </c>
      <c r="F34" s="21">
        <f>('Loads'!$B$205*'Multi'!F$858+'Loads'!$C$205*'Multi'!F$884)*'LAFs'!F$243/(24*'Input'!$F$58)*1000</f>
        <v>0</v>
      </c>
      <c r="G34" s="21">
        <f>('Loads'!$B$205*'Multi'!G$858+'Loads'!$C$205*'Multi'!G$884)*'LAFs'!G$243/(24*'Input'!$F$58)*1000</f>
        <v>0</v>
      </c>
      <c r="H34" s="21">
        <f>('Loads'!$B$205*'Multi'!H$858+'Loads'!$C$205*'Multi'!H$884)*'LAFs'!H$243/(24*'Input'!$F$58)*1000</f>
        <v>0</v>
      </c>
      <c r="I34" s="21">
        <f>('Loads'!$B$205*'Multi'!I$858+'Loads'!$C$205*'Multi'!I$884)*'LAFs'!I$243/(24*'Input'!$F$58)*1000</f>
        <v>0</v>
      </c>
      <c r="J34" s="21">
        <f>('Loads'!$B$205*'Multi'!J$858+'Loads'!$C$205*'Multi'!J$884)*'LAFs'!J$243/(24*'Input'!$F$58)*1000</f>
        <v>0</v>
      </c>
      <c r="K34" s="17"/>
    </row>
    <row r="35" spans="1:11">
      <c r="A35" s="4" t="s">
        <v>179</v>
      </c>
      <c r="B35" s="21">
        <f>('Loads'!$B$206*'Multi'!B$859+'Loads'!$C$206*'Multi'!B$885)*'LAFs'!B$244/(24*'Input'!$F$58)*1000</f>
        <v>0</v>
      </c>
      <c r="C35" s="21">
        <f>('Loads'!$B$206*'Multi'!C$859+'Loads'!$C$206*'Multi'!C$885)*'LAFs'!C$244/(24*'Input'!$F$58)*1000</f>
        <v>0</v>
      </c>
      <c r="D35" s="21">
        <f>('Loads'!$B$206*'Multi'!D$859+'Loads'!$C$206*'Multi'!D$885)*'LAFs'!D$244/(24*'Input'!$F$58)*1000</f>
        <v>0</v>
      </c>
      <c r="E35" s="21">
        <f>('Loads'!$B$206*'Multi'!E$859+'Loads'!$C$206*'Multi'!E$885)*'LAFs'!E$244/(24*'Input'!$F$58)*1000</f>
        <v>0</v>
      </c>
      <c r="F35" s="21">
        <f>('Loads'!$B$206*'Multi'!F$859+'Loads'!$C$206*'Multi'!F$885)*'LAFs'!F$244/(24*'Input'!$F$58)*1000</f>
        <v>0</v>
      </c>
      <c r="G35" s="21">
        <f>('Loads'!$B$206*'Multi'!G$859+'Loads'!$C$206*'Multi'!G$885)*'LAFs'!G$244/(24*'Input'!$F$58)*1000</f>
        <v>0</v>
      </c>
      <c r="H35" s="21">
        <f>('Loads'!$B$206*'Multi'!H$859+'Loads'!$C$206*'Multi'!H$885)*'LAFs'!H$244/(24*'Input'!$F$58)*1000</f>
        <v>0</v>
      </c>
      <c r="I35" s="21">
        <f>('Loads'!$B$206*'Multi'!I$859+'Loads'!$C$206*'Multi'!I$885)*'LAFs'!I$244/(24*'Input'!$F$58)*1000</f>
        <v>0</v>
      </c>
      <c r="J35" s="21">
        <f>('Loads'!$B$206*'Multi'!J$859+'Loads'!$C$206*'Multi'!J$885)*'LAFs'!J$244/(24*'Input'!$F$58)*1000</f>
        <v>0</v>
      </c>
      <c r="K35" s="17"/>
    </row>
    <row r="36" spans="1:11">
      <c r="A36" s="4" t="s">
        <v>195</v>
      </c>
      <c r="B36" s="21">
        <f>('Loads'!$B$207*'Multi'!B$860+'Loads'!$C$207*'Multi'!B$886)*'LAFs'!B$245/(24*'Input'!$F$58)*1000</f>
        <v>0</v>
      </c>
      <c r="C36" s="21">
        <f>('Loads'!$B$207*'Multi'!C$860+'Loads'!$C$207*'Multi'!C$886)*'LAFs'!C$245/(24*'Input'!$F$58)*1000</f>
        <v>0</v>
      </c>
      <c r="D36" s="21">
        <f>('Loads'!$B$207*'Multi'!D$860+'Loads'!$C$207*'Multi'!D$886)*'LAFs'!D$245/(24*'Input'!$F$58)*1000</f>
        <v>0</v>
      </c>
      <c r="E36" s="21">
        <f>('Loads'!$B$207*'Multi'!E$860+'Loads'!$C$207*'Multi'!E$886)*'LAFs'!E$245/(24*'Input'!$F$58)*1000</f>
        <v>0</v>
      </c>
      <c r="F36" s="21">
        <f>('Loads'!$B$207*'Multi'!F$860+'Loads'!$C$207*'Multi'!F$886)*'LAFs'!F$245/(24*'Input'!$F$58)*1000</f>
        <v>0</v>
      </c>
      <c r="G36" s="21">
        <f>('Loads'!$B$207*'Multi'!G$860+'Loads'!$C$207*'Multi'!G$886)*'LAFs'!G$245/(24*'Input'!$F$58)*1000</f>
        <v>0</v>
      </c>
      <c r="H36" s="21">
        <f>('Loads'!$B$207*'Multi'!H$860+'Loads'!$C$207*'Multi'!H$886)*'LAFs'!H$245/(24*'Input'!$F$58)*1000</f>
        <v>0</v>
      </c>
      <c r="I36" s="21">
        <f>('Loads'!$B$207*'Multi'!I$860+'Loads'!$C$207*'Multi'!I$886)*'LAFs'!I$245/(24*'Input'!$F$58)*1000</f>
        <v>0</v>
      </c>
      <c r="J36" s="21">
        <f>('Loads'!$B$207*'Multi'!J$860+'Loads'!$C$207*'Multi'!J$886)*'LAFs'!J$245/(24*'Input'!$F$58)*1000</f>
        <v>0</v>
      </c>
      <c r="K36" s="17"/>
    </row>
    <row r="38" spans="1:11" ht="21" customHeight="1">
      <c r="A38" s="1" t="s">
        <v>802</v>
      </c>
    </row>
    <row r="39" spans="1:11">
      <c r="A39" s="2" t="s">
        <v>353</v>
      </c>
    </row>
    <row r="40" spans="1:11">
      <c r="A40" s="33" t="s">
        <v>566</v>
      </c>
    </row>
    <row r="41" spans="1:11">
      <c r="A41" s="33" t="s">
        <v>794</v>
      </c>
    </row>
    <row r="42" spans="1:11">
      <c r="A42" s="33" t="s">
        <v>798</v>
      </c>
    </row>
    <row r="43" spans="1:11">
      <c r="A43" s="33" t="s">
        <v>799</v>
      </c>
    </row>
    <row r="44" spans="1:11">
      <c r="A44" s="33" t="s">
        <v>803</v>
      </c>
    </row>
    <row r="45" spans="1:11">
      <c r="A45" s="33" t="s">
        <v>804</v>
      </c>
    </row>
    <row r="46" spans="1:11">
      <c r="A46" s="33" t="s">
        <v>805</v>
      </c>
    </row>
    <row r="47" spans="1:11">
      <c r="A47" s="33" t="s">
        <v>587</v>
      </c>
    </row>
    <row r="48" spans="1:11">
      <c r="A48" s="2" t="s">
        <v>806</v>
      </c>
    </row>
    <row r="50" spans="1:11">
      <c r="B50" s="15" t="s">
        <v>142</v>
      </c>
      <c r="C50" s="15" t="s">
        <v>143</v>
      </c>
      <c r="D50" s="15" t="s">
        <v>144</v>
      </c>
      <c r="E50" s="15" t="s">
        <v>145</v>
      </c>
      <c r="F50" s="15" t="s">
        <v>146</v>
      </c>
      <c r="G50" s="15" t="s">
        <v>151</v>
      </c>
      <c r="H50" s="15" t="s">
        <v>147</v>
      </c>
      <c r="I50" s="15" t="s">
        <v>148</v>
      </c>
      <c r="J50" s="15" t="s">
        <v>149</v>
      </c>
    </row>
    <row r="51" spans="1:11">
      <c r="A51" s="4" t="s">
        <v>180</v>
      </c>
      <c r="B51" s="21">
        <f>('Loads'!$B$208*'Multi'!B$861+'Loads'!$C$208*'Multi'!B$887+'Loads'!$D$208*'Multi'!B$904)*'LAFs'!B$246/(24*'Input'!$F$58)*1000</f>
        <v>0</v>
      </c>
      <c r="C51" s="21">
        <f>('Loads'!$B$208*'Multi'!C$861+'Loads'!$C$208*'Multi'!C$887+'Loads'!$D$208*'Multi'!C$904)*'LAFs'!C$246/(24*'Input'!$F$58)*1000</f>
        <v>0</v>
      </c>
      <c r="D51" s="21">
        <f>('Loads'!$B$208*'Multi'!D$861+'Loads'!$C$208*'Multi'!D$887+'Loads'!$D$208*'Multi'!D$904)*'LAFs'!D$246/(24*'Input'!$F$58)*1000</f>
        <v>0</v>
      </c>
      <c r="E51" s="21">
        <f>('Loads'!$B$208*'Multi'!E$861+'Loads'!$C$208*'Multi'!E$887+'Loads'!$D$208*'Multi'!E$904)*'LAFs'!E$246/(24*'Input'!$F$58)*1000</f>
        <v>0</v>
      </c>
      <c r="F51" s="21">
        <f>('Loads'!$B$208*'Multi'!F$861+'Loads'!$C$208*'Multi'!F$887+'Loads'!$D$208*'Multi'!F$904)*'LAFs'!F$246/(24*'Input'!$F$58)*1000</f>
        <v>0</v>
      </c>
      <c r="G51" s="21">
        <f>('Loads'!$B$208*'Multi'!G$861+'Loads'!$C$208*'Multi'!G$887+'Loads'!$D$208*'Multi'!G$904)*'LAFs'!G$246/(24*'Input'!$F$58)*1000</f>
        <v>0</v>
      </c>
      <c r="H51" s="21">
        <f>('Loads'!$B$208*'Multi'!H$861+'Loads'!$C$208*'Multi'!H$887+'Loads'!$D$208*'Multi'!H$904)*'LAFs'!H$246/(24*'Input'!$F$58)*1000</f>
        <v>0</v>
      </c>
      <c r="I51" s="21">
        <f>('Loads'!$B$208*'Multi'!I$861+'Loads'!$C$208*'Multi'!I$887+'Loads'!$D$208*'Multi'!I$904)*'LAFs'!I$246/(24*'Input'!$F$58)*1000</f>
        <v>0</v>
      </c>
      <c r="J51" s="21">
        <f>('Loads'!$B$208*'Multi'!J$861+'Loads'!$C$208*'Multi'!J$887+'Loads'!$D$208*'Multi'!J$904)*'LAFs'!J$246/(24*'Input'!$F$58)*1000</f>
        <v>0</v>
      </c>
      <c r="K51" s="17"/>
    </row>
    <row r="52" spans="1:11">
      <c r="A52" s="4" t="s">
        <v>181</v>
      </c>
      <c r="B52" s="21">
        <f>('Loads'!$B$209*'Multi'!B$862+'Loads'!$C$209*'Multi'!B$888+'Loads'!$D$209*'Multi'!B$905)*'LAFs'!B$247/(24*'Input'!$F$58)*1000</f>
        <v>0</v>
      </c>
      <c r="C52" s="21">
        <f>('Loads'!$B$209*'Multi'!C$862+'Loads'!$C$209*'Multi'!C$888+'Loads'!$D$209*'Multi'!C$905)*'LAFs'!C$247/(24*'Input'!$F$58)*1000</f>
        <v>0</v>
      </c>
      <c r="D52" s="21">
        <f>('Loads'!$B$209*'Multi'!D$862+'Loads'!$C$209*'Multi'!D$888+'Loads'!$D$209*'Multi'!D$905)*'LAFs'!D$247/(24*'Input'!$F$58)*1000</f>
        <v>0</v>
      </c>
      <c r="E52" s="21">
        <f>('Loads'!$B$209*'Multi'!E$862+'Loads'!$C$209*'Multi'!E$888+'Loads'!$D$209*'Multi'!E$905)*'LAFs'!E$247/(24*'Input'!$F$58)*1000</f>
        <v>0</v>
      </c>
      <c r="F52" s="21">
        <f>('Loads'!$B$209*'Multi'!F$862+'Loads'!$C$209*'Multi'!F$888+'Loads'!$D$209*'Multi'!F$905)*'LAFs'!F$247/(24*'Input'!$F$58)*1000</f>
        <v>0</v>
      </c>
      <c r="G52" s="21">
        <f>('Loads'!$B$209*'Multi'!G$862+'Loads'!$C$209*'Multi'!G$888+'Loads'!$D$209*'Multi'!G$905)*'LAFs'!G$247/(24*'Input'!$F$58)*1000</f>
        <v>0</v>
      </c>
      <c r="H52" s="21">
        <f>('Loads'!$B$209*'Multi'!H$862+'Loads'!$C$209*'Multi'!H$888+'Loads'!$D$209*'Multi'!H$905)*'LAFs'!H$247/(24*'Input'!$F$58)*1000</f>
        <v>0</v>
      </c>
      <c r="I52" s="21">
        <f>('Loads'!$B$209*'Multi'!I$862+'Loads'!$C$209*'Multi'!I$888+'Loads'!$D$209*'Multi'!I$905)*'LAFs'!I$247/(24*'Input'!$F$58)*1000</f>
        <v>0</v>
      </c>
      <c r="J52" s="21">
        <f>('Loads'!$B$209*'Multi'!J$862+'Loads'!$C$209*'Multi'!J$888+'Loads'!$D$209*'Multi'!J$905)*'LAFs'!J$247/(24*'Input'!$F$58)*1000</f>
        <v>0</v>
      </c>
      <c r="K52" s="17"/>
    </row>
    <row r="53" spans="1:11">
      <c r="A53" s="4" t="s">
        <v>182</v>
      </c>
      <c r="B53" s="21">
        <f>('Loads'!$B$210*'Multi'!B$863+'Loads'!$C$210*'Multi'!B$889+'Loads'!$D$210*'Multi'!B$906)*'LAFs'!B$248/(24*'Input'!$F$58)*1000</f>
        <v>0</v>
      </c>
      <c r="C53" s="21">
        <f>('Loads'!$B$210*'Multi'!C$863+'Loads'!$C$210*'Multi'!C$889+'Loads'!$D$210*'Multi'!C$906)*'LAFs'!C$248/(24*'Input'!$F$58)*1000</f>
        <v>0</v>
      </c>
      <c r="D53" s="21">
        <f>('Loads'!$B$210*'Multi'!D$863+'Loads'!$C$210*'Multi'!D$889+'Loads'!$D$210*'Multi'!D$906)*'LAFs'!D$248/(24*'Input'!$F$58)*1000</f>
        <v>0</v>
      </c>
      <c r="E53" s="21">
        <f>('Loads'!$B$210*'Multi'!E$863+'Loads'!$C$210*'Multi'!E$889+'Loads'!$D$210*'Multi'!E$906)*'LAFs'!E$248/(24*'Input'!$F$58)*1000</f>
        <v>0</v>
      </c>
      <c r="F53" s="21">
        <f>('Loads'!$B$210*'Multi'!F$863+'Loads'!$C$210*'Multi'!F$889+'Loads'!$D$210*'Multi'!F$906)*'LAFs'!F$248/(24*'Input'!$F$58)*1000</f>
        <v>0</v>
      </c>
      <c r="G53" s="21">
        <f>('Loads'!$B$210*'Multi'!G$863+'Loads'!$C$210*'Multi'!G$889+'Loads'!$D$210*'Multi'!G$906)*'LAFs'!G$248/(24*'Input'!$F$58)*1000</f>
        <v>0</v>
      </c>
      <c r="H53" s="21">
        <f>('Loads'!$B$210*'Multi'!H$863+'Loads'!$C$210*'Multi'!H$889+'Loads'!$D$210*'Multi'!H$906)*'LAFs'!H$248/(24*'Input'!$F$58)*1000</f>
        <v>0</v>
      </c>
      <c r="I53" s="21">
        <f>('Loads'!$B$210*'Multi'!I$863+'Loads'!$C$210*'Multi'!I$889+'Loads'!$D$210*'Multi'!I$906)*'LAFs'!I$248/(24*'Input'!$F$58)*1000</f>
        <v>0</v>
      </c>
      <c r="J53" s="21">
        <f>('Loads'!$B$210*'Multi'!J$863+'Loads'!$C$210*'Multi'!J$889+'Loads'!$D$210*'Multi'!J$906)*'LAFs'!J$248/(24*'Input'!$F$58)*1000</f>
        <v>0</v>
      </c>
      <c r="K53" s="17"/>
    </row>
    <row r="54" spans="1:11">
      <c r="A54" s="4" t="s">
        <v>183</v>
      </c>
      <c r="B54" s="21">
        <f>('Loads'!$B$211*'Multi'!B$864+'Loads'!$C$211*'Multi'!B$890+'Loads'!$D$211*'Multi'!B$907)*'LAFs'!B$249/(24*'Input'!$F$58)*1000</f>
        <v>0</v>
      </c>
      <c r="C54" s="21">
        <f>('Loads'!$B$211*'Multi'!C$864+'Loads'!$C$211*'Multi'!C$890+'Loads'!$D$211*'Multi'!C$907)*'LAFs'!C$249/(24*'Input'!$F$58)*1000</f>
        <v>0</v>
      </c>
      <c r="D54" s="21">
        <f>('Loads'!$B$211*'Multi'!D$864+'Loads'!$C$211*'Multi'!D$890+'Loads'!$D$211*'Multi'!D$907)*'LAFs'!D$249/(24*'Input'!$F$58)*1000</f>
        <v>0</v>
      </c>
      <c r="E54" s="21">
        <f>('Loads'!$B$211*'Multi'!E$864+'Loads'!$C$211*'Multi'!E$890+'Loads'!$D$211*'Multi'!E$907)*'LAFs'!E$249/(24*'Input'!$F$58)*1000</f>
        <v>0</v>
      </c>
      <c r="F54" s="21">
        <f>('Loads'!$B$211*'Multi'!F$864+'Loads'!$C$211*'Multi'!F$890+'Loads'!$D$211*'Multi'!F$907)*'LAFs'!F$249/(24*'Input'!$F$58)*1000</f>
        <v>0</v>
      </c>
      <c r="G54" s="21">
        <f>('Loads'!$B$211*'Multi'!G$864+'Loads'!$C$211*'Multi'!G$890+'Loads'!$D$211*'Multi'!G$907)*'LAFs'!G$249/(24*'Input'!$F$58)*1000</f>
        <v>0</v>
      </c>
      <c r="H54" s="21">
        <f>('Loads'!$B$211*'Multi'!H$864+'Loads'!$C$211*'Multi'!H$890+'Loads'!$D$211*'Multi'!H$907)*'LAFs'!H$249/(24*'Input'!$F$58)*1000</f>
        <v>0</v>
      </c>
      <c r="I54" s="21">
        <f>('Loads'!$B$211*'Multi'!I$864+'Loads'!$C$211*'Multi'!I$890+'Loads'!$D$211*'Multi'!I$907)*'LAFs'!I$249/(24*'Input'!$F$58)*1000</f>
        <v>0</v>
      </c>
      <c r="J54" s="21">
        <f>('Loads'!$B$211*'Multi'!J$864+'Loads'!$C$211*'Multi'!J$890+'Loads'!$D$211*'Multi'!J$907)*'LAFs'!J$249/(24*'Input'!$F$58)*1000</f>
        <v>0</v>
      </c>
      <c r="K54" s="17"/>
    </row>
    <row r="55" spans="1:11">
      <c r="A55" s="4" t="s">
        <v>196</v>
      </c>
      <c r="B55" s="21">
        <f>('Loads'!$B$212*'Multi'!B$865+'Loads'!$C$212*'Multi'!B$891+'Loads'!$D$212*'Multi'!B$908)*'LAFs'!B$250/(24*'Input'!$F$58)*1000</f>
        <v>0</v>
      </c>
      <c r="C55" s="21">
        <f>('Loads'!$B$212*'Multi'!C$865+'Loads'!$C$212*'Multi'!C$891+'Loads'!$D$212*'Multi'!C$908)*'LAFs'!C$250/(24*'Input'!$F$58)*1000</f>
        <v>0</v>
      </c>
      <c r="D55" s="21">
        <f>('Loads'!$B$212*'Multi'!D$865+'Loads'!$C$212*'Multi'!D$891+'Loads'!$D$212*'Multi'!D$908)*'LAFs'!D$250/(24*'Input'!$F$58)*1000</f>
        <v>0</v>
      </c>
      <c r="E55" s="21">
        <f>('Loads'!$B$212*'Multi'!E$865+'Loads'!$C$212*'Multi'!E$891+'Loads'!$D$212*'Multi'!E$908)*'LAFs'!E$250/(24*'Input'!$F$58)*1000</f>
        <v>0</v>
      </c>
      <c r="F55" s="21">
        <f>('Loads'!$B$212*'Multi'!F$865+'Loads'!$C$212*'Multi'!F$891+'Loads'!$D$212*'Multi'!F$908)*'LAFs'!F$250/(24*'Input'!$F$58)*1000</f>
        <v>0</v>
      </c>
      <c r="G55" s="21">
        <f>('Loads'!$B$212*'Multi'!G$865+'Loads'!$C$212*'Multi'!G$891+'Loads'!$D$212*'Multi'!G$908)*'LAFs'!G$250/(24*'Input'!$F$58)*1000</f>
        <v>0</v>
      </c>
      <c r="H55" s="21">
        <f>('Loads'!$B$212*'Multi'!H$865+'Loads'!$C$212*'Multi'!H$891+'Loads'!$D$212*'Multi'!H$908)*'LAFs'!H$250/(24*'Input'!$F$58)*1000</f>
        <v>0</v>
      </c>
      <c r="I55" s="21">
        <f>('Loads'!$B$212*'Multi'!I$865+'Loads'!$C$212*'Multi'!I$891+'Loads'!$D$212*'Multi'!I$908)*'LAFs'!I$250/(24*'Input'!$F$58)*1000</f>
        <v>0</v>
      </c>
      <c r="J55" s="21">
        <f>('Loads'!$B$212*'Multi'!J$865+'Loads'!$C$212*'Multi'!J$891+'Loads'!$D$212*'Multi'!J$908)*'LAFs'!J$250/(24*'Input'!$F$58)*1000</f>
        <v>0</v>
      </c>
      <c r="K55" s="17"/>
    </row>
    <row r="56" spans="1:11">
      <c r="A56" s="4" t="s">
        <v>259</v>
      </c>
      <c r="B56" s="21">
        <f>('Loads'!$B$217*'Multi'!B$870+'Loads'!$C$217*'Multi'!B$892+'Loads'!$D$217*'Multi'!B$909)*'LAFs'!B$255/(24*'Input'!$F$58)*1000</f>
        <v>0</v>
      </c>
      <c r="C56" s="21">
        <f>('Loads'!$B$217*'Multi'!C$870+'Loads'!$C$217*'Multi'!C$892+'Loads'!$D$217*'Multi'!C$909)*'LAFs'!C$255/(24*'Input'!$F$58)*1000</f>
        <v>0</v>
      </c>
      <c r="D56" s="21">
        <f>('Loads'!$B$217*'Multi'!D$870+'Loads'!$C$217*'Multi'!D$892+'Loads'!$D$217*'Multi'!D$909)*'LAFs'!D$255/(24*'Input'!$F$58)*1000</f>
        <v>0</v>
      </c>
      <c r="E56" s="21">
        <f>('Loads'!$B$217*'Multi'!E$870+'Loads'!$C$217*'Multi'!E$892+'Loads'!$D$217*'Multi'!E$909)*'LAFs'!E$255/(24*'Input'!$F$58)*1000</f>
        <v>0</v>
      </c>
      <c r="F56" s="21">
        <f>('Loads'!$B$217*'Multi'!F$870+'Loads'!$C$217*'Multi'!F$892+'Loads'!$D$217*'Multi'!F$909)*'LAFs'!F$255/(24*'Input'!$F$58)*1000</f>
        <v>0</v>
      </c>
      <c r="G56" s="21">
        <f>('Loads'!$B$217*'Multi'!G$870+'Loads'!$C$217*'Multi'!G$892+'Loads'!$D$217*'Multi'!G$909)*'LAFs'!G$255/(24*'Input'!$F$58)*1000</f>
        <v>0</v>
      </c>
      <c r="H56" s="21">
        <f>('Loads'!$B$217*'Multi'!H$870+'Loads'!$C$217*'Multi'!H$892+'Loads'!$D$217*'Multi'!H$909)*'LAFs'!H$255/(24*'Input'!$F$58)*1000</f>
        <v>0</v>
      </c>
      <c r="I56" s="21">
        <f>('Loads'!$B$217*'Multi'!I$870+'Loads'!$C$217*'Multi'!I$892+'Loads'!$D$217*'Multi'!I$909)*'LAFs'!I$255/(24*'Input'!$F$58)*1000</f>
        <v>0</v>
      </c>
      <c r="J56" s="21">
        <f>('Loads'!$B$217*'Multi'!J$870+'Loads'!$C$217*'Multi'!J$892+'Loads'!$D$217*'Multi'!J$909)*'LAFs'!J$255/(24*'Input'!$F$58)*1000</f>
        <v>0</v>
      </c>
      <c r="K56" s="17"/>
    </row>
    <row r="57" spans="1:11">
      <c r="A57" s="4" t="s">
        <v>187</v>
      </c>
      <c r="B57" s="21">
        <f>('Loads'!$B$221*'Multi'!B$871+'Loads'!$C$221*'Multi'!B$893+'Loads'!$D$221*'Multi'!B$910)*'LAFs'!B$259/(24*'Input'!$F$58)*1000</f>
        <v>0</v>
      </c>
      <c r="C57" s="21">
        <f>('Loads'!$B$221*'Multi'!C$871+'Loads'!$C$221*'Multi'!C$893+'Loads'!$D$221*'Multi'!C$910)*'LAFs'!C$259/(24*'Input'!$F$58)*1000</f>
        <v>0</v>
      </c>
      <c r="D57" s="21">
        <f>('Loads'!$B$221*'Multi'!D$871+'Loads'!$C$221*'Multi'!D$893+'Loads'!$D$221*'Multi'!D$910)*'LAFs'!D$259/(24*'Input'!$F$58)*1000</f>
        <v>0</v>
      </c>
      <c r="E57" s="21">
        <f>('Loads'!$B$221*'Multi'!E$871+'Loads'!$C$221*'Multi'!E$893+'Loads'!$D$221*'Multi'!E$910)*'LAFs'!E$259/(24*'Input'!$F$58)*1000</f>
        <v>0</v>
      </c>
      <c r="F57" s="21">
        <f>('Loads'!$B$221*'Multi'!F$871+'Loads'!$C$221*'Multi'!F$893+'Loads'!$D$221*'Multi'!F$910)*'LAFs'!F$259/(24*'Input'!$F$58)*1000</f>
        <v>0</v>
      </c>
      <c r="G57" s="21">
        <f>('Loads'!$B$221*'Multi'!G$871+'Loads'!$C$221*'Multi'!G$893+'Loads'!$D$221*'Multi'!G$910)*'LAFs'!G$259/(24*'Input'!$F$58)*1000</f>
        <v>0</v>
      </c>
      <c r="H57" s="21">
        <f>('Loads'!$B$221*'Multi'!H$871+'Loads'!$C$221*'Multi'!H$893+'Loads'!$D$221*'Multi'!H$910)*'LAFs'!H$259/(24*'Input'!$F$58)*1000</f>
        <v>0</v>
      </c>
      <c r="I57" s="21">
        <f>('Loads'!$B$221*'Multi'!I$871+'Loads'!$C$221*'Multi'!I$893+'Loads'!$D$221*'Multi'!I$910)*'LAFs'!I$259/(24*'Input'!$F$58)*1000</f>
        <v>0</v>
      </c>
      <c r="J57" s="21">
        <f>('Loads'!$B$221*'Multi'!J$871+'Loads'!$C$221*'Multi'!J$893+'Loads'!$D$221*'Multi'!J$910)*'LAFs'!J$259/(24*'Input'!$F$58)*1000</f>
        <v>0</v>
      </c>
      <c r="K57" s="17"/>
    </row>
    <row r="58" spans="1:11">
      <c r="A58" s="4" t="s">
        <v>189</v>
      </c>
      <c r="B58" s="21">
        <f>('Loads'!$B$223*'Multi'!B$872+'Loads'!$C$223*'Multi'!B$894+'Loads'!$D$223*'Multi'!B$911)*'LAFs'!B$261/(24*'Input'!$F$58)*1000</f>
        <v>0</v>
      </c>
      <c r="C58" s="21">
        <f>('Loads'!$B$223*'Multi'!C$872+'Loads'!$C$223*'Multi'!C$894+'Loads'!$D$223*'Multi'!C$911)*'LAFs'!C$261/(24*'Input'!$F$58)*1000</f>
        <v>0</v>
      </c>
      <c r="D58" s="21">
        <f>('Loads'!$B$223*'Multi'!D$872+'Loads'!$C$223*'Multi'!D$894+'Loads'!$D$223*'Multi'!D$911)*'LAFs'!D$261/(24*'Input'!$F$58)*1000</f>
        <v>0</v>
      </c>
      <c r="E58" s="21">
        <f>('Loads'!$B$223*'Multi'!E$872+'Loads'!$C$223*'Multi'!E$894+'Loads'!$D$223*'Multi'!E$911)*'LAFs'!E$261/(24*'Input'!$F$58)*1000</f>
        <v>0</v>
      </c>
      <c r="F58" s="21">
        <f>('Loads'!$B$223*'Multi'!F$872+'Loads'!$C$223*'Multi'!F$894+'Loads'!$D$223*'Multi'!F$911)*'LAFs'!F$261/(24*'Input'!$F$58)*1000</f>
        <v>0</v>
      </c>
      <c r="G58" s="21">
        <f>('Loads'!$B$223*'Multi'!G$872+'Loads'!$C$223*'Multi'!G$894+'Loads'!$D$223*'Multi'!G$911)*'LAFs'!G$261/(24*'Input'!$F$58)*1000</f>
        <v>0</v>
      </c>
      <c r="H58" s="21">
        <f>('Loads'!$B$223*'Multi'!H$872+'Loads'!$C$223*'Multi'!H$894+'Loads'!$D$223*'Multi'!H$911)*'LAFs'!H$261/(24*'Input'!$F$58)*1000</f>
        <v>0</v>
      </c>
      <c r="I58" s="21">
        <f>('Loads'!$B$223*'Multi'!I$872+'Loads'!$C$223*'Multi'!I$894+'Loads'!$D$223*'Multi'!I$911)*'LAFs'!I$261/(24*'Input'!$F$58)*1000</f>
        <v>0</v>
      </c>
      <c r="J58" s="21">
        <f>('Loads'!$B$223*'Multi'!J$872+'Loads'!$C$223*'Multi'!J$894+'Loads'!$D$223*'Multi'!J$911)*'LAFs'!J$261/(24*'Input'!$F$58)*1000</f>
        <v>0</v>
      </c>
      <c r="K58" s="17"/>
    </row>
    <row r="59" spans="1:11">
      <c r="A59" s="4" t="s">
        <v>198</v>
      </c>
      <c r="B59" s="21">
        <f>('Loads'!$B$225*'Multi'!B$873+'Loads'!$C$225*'Multi'!B$895+'Loads'!$D$225*'Multi'!B$912)*'LAFs'!B$263/(24*'Input'!$F$58)*1000</f>
        <v>0</v>
      </c>
      <c r="C59" s="21">
        <f>('Loads'!$B$225*'Multi'!C$873+'Loads'!$C$225*'Multi'!C$895+'Loads'!$D$225*'Multi'!C$912)*'LAFs'!C$263/(24*'Input'!$F$58)*1000</f>
        <v>0</v>
      </c>
      <c r="D59" s="21">
        <f>('Loads'!$B$225*'Multi'!D$873+'Loads'!$C$225*'Multi'!D$895+'Loads'!$D$225*'Multi'!D$912)*'LAFs'!D$263/(24*'Input'!$F$58)*1000</f>
        <v>0</v>
      </c>
      <c r="E59" s="21">
        <f>('Loads'!$B$225*'Multi'!E$873+'Loads'!$C$225*'Multi'!E$895+'Loads'!$D$225*'Multi'!E$912)*'LAFs'!E$263/(24*'Input'!$F$58)*1000</f>
        <v>0</v>
      </c>
      <c r="F59" s="21">
        <f>('Loads'!$B$225*'Multi'!F$873+'Loads'!$C$225*'Multi'!F$895+'Loads'!$D$225*'Multi'!F$912)*'LAFs'!F$263/(24*'Input'!$F$58)*1000</f>
        <v>0</v>
      </c>
      <c r="G59" s="21">
        <f>('Loads'!$B$225*'Multi'!G$873+'Loads'!$C$225*'Multi'!G$895+'Loads'!$D$225*'Multi'!G$912)*'LAFs'!G$263/(24*'Input'!$F$58)*1000</f>
        <v>0</v>
      </c>
      <c r="H59" s="21">
        <f>('Loads'!$B$225*'Multi'!H$873+'Loads'!$C$225*'Multi'!H$895+'Loads'!$D$225*'Multi'!H$912)*'LAFs'!H$263/(24*'Input'!$F$58)*1000</f>
        <v>0</v>
      </c>
      <c r="I59" s="21">
        <f>('Loads'!$B$225*'Multi'!I$873+'Loads'!$C$225*'Multi'!I$895+'Loads'!$D$225*'Multi'!I$912)*'LAFs'!I$263/(24*'Input'!$F$58)*1000</f>
        <v>0</v>
      </c>
      <c r="J59" s="21">
        <f>('Loads'!$B$225*'Multi'!J$873+'Loads'!$C$225*'Multi'!J$895+'Loads'!$D$225*'Multi'!J$912)*'LAFs'!J$263/(24*'Input'!$F$58)*1000</f>
        <v>0</v>
      </c>
      <c r="K59" s="17"/>
    </row>
    <row r="61" spans="1:11" ht="21" customHeight="1">
      <c r="A61" s="1" t="s">
        <v>807</v>
      </c>
    </row>
    <row r="62" spans="1:11">
      <c r="A62" s="2" t="s">
        <v>353</v>
      </c>
    </row>
    <row r="63" spans="1:11">
      <c r="A63" s="33" t="s">
        <v>572</v>
      </c>
    </row>
    <row r="64" spans="1:11">
      <c r="A64" s="33" t="s">
        <v>808</v>
      </c>
    </row>
    <row r="65" spans="1:11">
      <c r="A65" s="33" t="s">
        <v>795</v>
      </c>
    </row>
    <row r="66" spans="1:11">
      <c r="A66" s="33" t="s">
        <v>550</v>
      </c>
    </row>
    <row r="67" spans="1:11">
      <c r="A67" s="2" t="s">
        <v>809</v>
      </c>
    </row>
    <row r="69" spans="1:11">
      <c r="B69" s="15" t="s">
        <v>142</v>
      </c>
      <c r="C69" s="15" t="s">
        <v>143</v>
      </c>
      <c r="D69" s="15" t="s">
        <v>144</v>
      </c>
      <c r="E69" s="15" t="s">
        <v>145</v>
      </c>
      <c r="F69" s="15" t="s">
        <v>146</v>
      </c>
      <c r="G69" s="15" t="s">
        <v>151</v>
      </c>
      <c r="H69" s="15" t="s">
        <v>147</v>
      </c>
      <c r="I69" s="15" t="s">
        <v>148</v>
      </c>
      <c r="J69" s="15" t="s">
        <v>149</v>
      </c>
    </row>
    <row r="70" spans="1:11">
      <c r="A70" s="4" t="s">
        <v>174</v>
      </c>
      <c r="B70" s="21">
        <f>'Multi'!$B119*'Loads'!$B46*'LAFs'!B237/(24*'Input'!$F$58)*1000</f>
        <v>0</v>
      </c>
      <c r="C70" s="21">
        <f>'Multi'!$B119*'Loads'!$B46*'LAFs'!C237/(24*'Input'!$F$58)*1000</f>
        <v>0</v>
      </c>
      <c r="D70" s="21">
        <f>'Multi'!$B119*'Loads'!$B46*'LAFs'!D237/(24*'Input'!$F$58)*1000</f>
        <v>0</v>
      </c>
      <c r="E70" s="21">
        <f>'Multi'!$B119*'Loads'!$B46*'LAFs'!E237/(24*'Input'!$F$58)*1000</f>
        <v>0</v>
      </c>
      <c r="F70" s="21">
        <f>'Multi'!$B119*'Loads'!$B46*'LAFs'!F237/(24*'Input'!$F$58)*1000</f>
        <v>0</v>
      </c>
      <c r="G70" s="21">
        <f>'Multi'!$B119*'Loads'!$B46*'LAFs'!G237/(24*'Input'!$F$58)*1000</f>
        <v>0</v>
      </c>
      <c r="H70" s="21">
        <f>'Multi'!$B119*'Loads'!$B46*'LAFs'!H237/(24*'Input'!$F$58)*1000</f>
        <v>0</v>
      </c>
      <c r="I70" s="21">
        <f>'Multi'!$B119*'Loads'!$B46*'LAFs'!I237/(24*'Input'!$F$58)*1000</f>
        <v>0</v>
      </c>
      <c r="J70" s="21">
        <f>'Multi'!$B119*'Loads'!$B46*'LAFs'!J237/(24*'Input'!$F$58)*1000</f>
        <v>0</v>
      </c>
      <c r="K70" s="17"/>
    </row>
    <row r="71" spans="1:11">
      <c r="A71" s="4" t="s">
        <v>175</v>
      </c>
      <c r="B71" s="21">
        <f>'Multi'!$B120*'Loads'!$B47*'LAFs'!B238/(24*'Input'!$F$58)*1000</f>
        <v>0</v>
      </c>
      <c r="C71" s="21">
        <f>'Multi'!$B120*'Loads'!$B47*'LAFs'!C238/(24*'Input'!$F$58)*1000</f>
        <v>0</v>
      </c>
      <c r="D71" s="21">
        <f>'Multi'!$B120*'Loads'!$B47*'LAFs'!D238/(24*'Input'!$F$58)*1000</f>
        <v>0</v>
      </c>
      <c r="E71" s="21">
        <f>'Multi'!$B120*'Loads'!$B47*'LAFs'!E238/(24*'Input'!$F$58)*1000</f>
        <v>0</v>
      </c>
      <c r="F71" s="21">
        <f>'Multi'!$B120*'Loads'!$B47*'LAFs'!F238/(24*'Input'!$F$58)*1000</f>
        <v>0</v>
      </c>
      <c r="G71" s="21">
        <f>'Multi'!$B120*'Loads'!$B47*'LAFs'!G238/(24*'Input'!$F$58)*1000</f>
        <v>0</v>
      </c>
      <c r="H71" s="21">
        <f>'Multi'!$B120*'Loads'!$B47*'LAFs'!H238/(24*'Input'!$F$58)*1000</f>
        <v>0</v>
      </c>
      <c r="I71" s="21">
        <f>'Multi'!$B120*'Loads'!$B47*'LAFs'!I238/(24*'Input'!$F$58)*1000</f>
        <v>0</v>
      </c>
      <c r="J71" s="21">
        <f>'Multi'!$B120*'Loads'!$B47*'LAFs'!J238/(24*'Input'!$F$58)*1000</f>
        <v>0</v>
      </c>
      <c r="K71" s="17"/>
    </row>
    <row r="72" spans="1:11">
      <c r="A72" s="4" t="s">
        <v>211</v>
      </c>
      <c r="B72" s="21">
        <f>'Multi'!$B121*'Loads'!$B48*'LAFs'!B239/(24*'Input'!$F$58)*1000</f>
        <v>0</v>
      </c>
      <c r="C72" s="21">
        <f>'Multi'!$B121*'Loads'!$B48*'LAFs'!C239/(24*'Input'!$F$58)*1000</f>
        <v>0</v>
      </c>
      <c r="D72" s="21">
        <f>'Multi'!$B121*'Loads'!$B48*'LAFs'!D239/(24*'Input'!$F$58)*1000</f>
        <v>0</v>
      </c>
      <c r="E72" s="21">
        <f>'Multi'!$B121*'Loads'!$B48*'LAFs'!E239/(24*'Input'!$F$58)*1000</f>
        <v>0</v>
      </c>
      <c r="F72" s="21">
        <f>'Multi'!$B121*'Loads'!$B48*'LAFs'!F239/(24*'Input'!$F$58)*1000</f>
        <v>0</v>
      </c>
      <c r="G72" s="21">
        <f>'Multi'!$B121*'Loads'!$B48*'LAFs'!G239/(24*'Input'!$F$58)*1000</f>
        <v>0</v>
      </c>
      <c r="H72" s="21">
        <f>'Multi'!$B121*'Loads'!$B48*'LAFs'!H239/(24*'Input'!$F$58)*1000</f>
        <v>0</v>
      </c>
      <c r="I72" s="21">
        <f>'Multi'!$B121*'Loads'!$B48*'LAFs'!I239/(24*'Input'!$F$58)*1000</f>
        <v>0</v>
      </c>
      <c r="J72" s="21">
        <f>'Multi'!$B121*'Loads'!$B48*'LAFs'!J239/(24*'Input'!$F$58)*1000</f>
        <v>0</v>
      </c>
      <c r="K72" s="17"/>
    </row>
    <row r="73" spans="1:11">
      <c r="A73" s="4" t="s">
        <v>176</v>
      </c>
      <c r="B73" s="21">
        <f>'Multi'!$B122*'Loads'!$B49*'LAFs'!B240/(24*'Input'!$F$58)*1000</f>
        <v>0</v>
      </c>
      <c r="C73" s="21">
        <f>'Multi'!$B122*'Loads'!$B49*'LAFs'!C240/(24*'Input'!$F$58)*1000</f>
        <v>0</v>
      </c>
      <c r="D73" s="21">
        <f>'Multi'!$B122*'Loads'!$B49*'LAFs'!D240/(24*'Input'!$F$58)*1000</f>
        <v>0</v>
      </c>
      <c r="E73" s="21">
        <f>'Multi'!$B122*'Loads'!$B49*'LAFs'!E240/(24*'Input'!$F$58)*1000</f>
        <v>0</v>
      </c>
      <c r="F73" s="21">
        <f>'Multi'!$B122*'Loads'!$B49*'LAFs'!F240/(24*'Input'!$F$58)*1000</f>
        <v>0</v>
      </c>
      <c r="G73" s="21">
        <f>'Multi'!$B122*'Loads'!$B49*'LAFs'!G240/(24*'Input'!$F$58)*1000</f>
        <v>0</v>
      </c>
      <c r="H73" s="21">
        <f>'Multi'!$B122*'Loads'!$B49*'LAFs'!H240/(24*'Input'!$F$58)*1000</f>
        <v>0</v>
      </c>
      <c r="I73" s="21">
        <f>'Multi'!$B122*'Loads'!$B49*'LAFs'!I240/(24*'Input'!$F$58)*1000</f>
        <v>0</v>
      </c>
      <c r="J73" s="21">
        <f>'Multi'!$B122*'Loads'!$B49*'LAFs'!J240/(24*'Input'!$F$58)*1000</f>
        <v>0</v>
      </c>
      <c r="K73" s="17"/>
    </row>
    <row r="74" spans="1:11">
      <c r="A74" s="4" t="s">
        <v>177</v>
      </c>
      <c r="B74" s="21">
        <f>'Multi'!$B123*'Loads'!$B50*'LAFs'!B241/(24*'Input'!$F$58)*1000</f>
        <v>0</v>
      </c>
      <c r="C74" s="21">
        <f>'Multi'!$B123*'Loads'!$B50*'LAFs'!C241/(24*'Input'!$F$58)*1000</f>
        <v>0</v>
      </c>
      <c r="D74" s="21">
        <f>'Multi'!$B123*'Loads'!$B50*'LAFs'!D241/(24*'Input'!$F$58)*1000</f>
        <v>0</v>
      </c>
      <c r="E74" s="21">
        <f>'Multi'!$B123*'Loads'!$B50*'LAFs'!E241/(24*'Input'!$F$58)*1000</f>
        <v>0</v>
      </c>
      <c r="F74" s="21">
        <f>'Multi'!$B123*'Loads'!$B50*'LAFs'!F241/(24*'Input'!$F$58)*1000</f>
        <v>0</v>
      </c>
      <c r="G74" s="21">
        <f>'Multi'!$B123*'Loads'!$B50*'LAFs'!G241/(24*'Input'!$F$58)*1000</f>
        <v>0</v>
      </c>
      <c r="H74" s="21">
        <f>'Multi'!$B123*'Loads'!$B50*'LAFs'!H241/(24*'Input'!$F$58)*1000</f>
        <v>0</v>
      </c>
      <c r="I74" s="21">
        <f>'Multi'!$B123*'Loads'!$B50*'LAFs'!I241/(24*'Input'!$F$58)*1000</f>
        <v>0</v>
      </c>
      <c r="J74" s="21">
        <f>'Multi'!$B123*'Loads'!$B50*'LAFs'!J241/(24*'Input'!$F$58)*1000</f>
        <v>0</v>
      </c>
      <c r="K74" s="17"/>
    </row>
    <row r="75" spans="1:11">
      <c r="A75" s="4" t="s">
        <v>221</v>
      </c>
      <c r="B75" s="21">
        <f>'Multi'!$B124*'Loads'!$B51*'LAFs'!B242/(24*'Input'!$F$58)*1000</f>
        <v>0</v>
      </c>
      <c r="C75" s="21">
        <f>'Multi'!$B124*'Loads'!$B51*'LAFs'!C242/(24*'Input'!$F$58)*1000</f>
        <v>0</v>
      </c>
      <c r="D75" s="21">
        <f>'Multi'!$B124*'Loads'!$B51*'LAFs'!D242/(24*'Input'!$F$58)*1000</f>
        <v>0</v>
      </c>
      <c r="E75" s="21">
        <f>'Multi'!$B124*'Loads'!$B51*'LAFs'!E242/(24*'Input'!$F$58)*1000</f>
        <v>0</v>
      </c>
      <c r="F75" s="21">
        <f>'Multi'!$B124*'Loads'!$B51*'LAFs'!F242/(24*'Input'!$F$58)*1000</f>
        <v>0</v>
      </c>
      <c r="G75" s="21">
        <f>'Multi'!$B124*'Loads'!$B51*'LAFs'!G242/(24*'Input'!$F$58)*1000</f>
        <v>0</v>
      </c>
      <c r="H75" s="21">
        <f>'Multi'!$B124*'Loads'!$B51*'LAFs'!H242/(24*'Input'!$F$58)*1000</f>
        <v>0</v>
      </c>
      <c r="I75" s="21">
        <f>'Multi'!$B124*'Loads'!$B51*'LAFs'!I242/(24*'Input'!$F$58)*1000</f>
        <v>0</v>
      </c>
      <c r="J75" s="21">
        <f>'Multi'!$B124*'Loads'!$B51*'LAFs'!J242/(24*'Input'!$F$58)*1000</f>
        <v>0</v>
      </c>
      <c r="K75" s="17"/>
    </row>
    <row r="76" spans="1:11">
      <c r="A76" s="4" t="s">
        <v>178</v>
      </c>
      <c r="B76" s="21">
        <f>'Multi'!$B125*'Loads'!$B52*'LAFs'!B243/(24*'Input'!$F$58)*1000</f>
        <v>0</v>
      </c>
      <c r="C76" s="21">
        <f>'Multi'!$B125*'Loads'!$B52*'LAFs'!C243/(24*'Input'!$F$58)*1000</f>
        <v>0</v>
      </c>
      <c r="D76" s="21">
        <f>'Multi'!$B125*'Loads'!$B52*'LAFs'!D243/(24*'Input'!$F$58)*1000</f>
        <v>0</v>
      </c>
      <c r="E76" s="21">
        <f>'Multi'!$B125*'Loads'!$B52*'LAFs'!E243/(24*'Input'!$F$58)*1000</f>
        <v>0</v>
      </c>
      <c r="F76" s="21">
        <f>'Multi'!$B125*'Loads'!$B52*'LAFs'!F243/(24*'Input'!$F$58)*1000</f>
        <v>0</v>
      </c>
      <c r="G76" s="21">
        <f>'Multi'!$B125*'Loads'!$B52*'LAFs'!G243/(24*'Input'!$F$58)*1000</f>
        <v>0</v>
      </c>
      <c r="H76" s="21">
        <f>'Multi'!$B125*'Loads'!$B52*'LAFs'!H243/(24*'Input'!$F$58)*1000</f>
        <v>0</v>
      </c>
      <c r="I76" s="21">
        <f>'Multi'!$B125*'Loads'!$B52*'LAFs'!I243/(24*'Input'!$F$58)*1000</f>
        <v>0</v>
      </c>
      <c r="J76" s="21">
        <f>'Multi'!$B125*'Loads'!$B52*'LAFs'!J243/(24*'Input'!$F$58)*1000</f>
        <v>0</v>
      </c>
      <c r="K76" s="17"/>
    </row>
    <row r="77" spans="1:11">
      <c r="A77" s="4" t="s">
        <v>179</v>
      </c>
      <c r="B77" s="21">
        <f>'Multi'!$B126*'Loads'!$B53*'LAFs'!B244/(24*'Input'!$F$58)*1000</f>
        <v>0</v>
      </c>
      <c r="C77" s="21">
        <f>'Multi'!$B126*'Loads'!$B53*'LAFs'!C244/(24*'Input'!$F$58)*1000</f>
        <v>0</v>
      </c>
      <c r="D77" s="21">
        <f>'Multi'!$B126*'Loads'!$B53*'LAFs'!D244/(24*'Input'!$F$58)*1000</f>
        <v>0</v>
      </c>
      <c r="E77" s="21">
        <f>'Multi'!$B126*'Loads'!$B53*'LAFs'!E244/(24*'Input'!$F$58)*1000</f>
        <v>0</v>
      </c>
      <c r="F77" s="21">
        <f>'Multi'!$B126*'Loads'!$B53*'LAFs'!F244/(24*'Input'!$F$58)*1000</f>
        <v>0</v>
      </c>
      <c r="G77" s="21">
        <f>'Multi'!$B126*'Loads'!$B53*'LAFs'!G244/(24*'Input'!$F$58)*1000</f>
        <v>0</v>
      </c>
      <c r="H77" s="21">
        <f>'Multi'!$B126*'Loads'!$B53*'LAFs'!H244/(24*'Input'!$F$58)*1000</f>
        <v>0</v>
      </c>
      <c r="I77" s="21">
        <f>'Multi'!$B126*'Loads'!$B53*'LAFs'!I244/(24*'Input'!$F$58)*1000</f>
        <v>0</v>
      </c>
      <c r="J77" s="21">
        <f>'Multi'!$B126*'Loads'!$B53*'LAFs'!J244/(24*'Input'!$F$58)*1000</f>
        <v>0</v>
      </c>
      <c r="K77" s="17"/>
    </row>
    <row r="78" spans="1:11">
      <c r="A78" s="4" t="s">
        <v>195</v>
      </c>
      <c r="B78" s="21">
        <f>'Multi'!$B127*'Loads'!$B54*'LAFs'!B245/(24*'Input'!$F$58)*1000</f>
        <v>0</v>
      </c>
      <c r="C78" s="21">
        <f>'Multi'!$B127*'Loads'!$B54*'LAFs'!C245/(24*'Input'!$F$58)*1000</f>
        <v>0</v>
      </c>
      <c r="D78" s="21">
        <f>'Multi'!$B127*'Loads'!$B54*'LAFs'!D245/(24*'Input'!$F$58)*1000</f>
        <v>0</v>
      </c>
      <c r="E78" s="21">
        <f>'Multi'!$B127*'Loads'!$B54*'LAFs'!E245/(24*'Input'!$F$58)*1000</f>
        <v>0</v>
      </c>
      <c r="F78" s="21">
        <f>'Multi'!$B127*'Loads'!$B54*'LAFs'!F245/(24*'Input'!$F$58)*1000</f>
        <v>0</v>
      </c>
      <c r="G78" s="21">
        <f>'Multi'!$B127*'Loads'!$B54*'LAFs'!G245/(24*'Input'!$F$58)*1000</f>
        <v>0</v>
      </c>
      <c r="H78" s="21">
        <f>'Multi'!$B127*'Loads'!$B54*'LAFs'!H245/(24*'Input'!$F$58)*1000</f>
        <v>0</v>
      </c>
      <c r="I78" s="21">
        <f>'Multi'!$B127*'Loads'!$B54*'LAFs'!I245/(24*'Input'!$F$58)*1000</f>
        <v>0</v>
      </c>
      <c r="J78" s="21">
        <f>'Multi'!$B127*'Loads'!$B54*'LAFs'!J245/(24*'Input'!$F$58)*1000</f>
        <v>0</v>
      </c>
      <c r="K78" s="17"/>
    </row>
    <row r="79" spans="1:11">
      <c r="A79" s="4" t="s">
        <v>180</v>
      </c>
      <c r="B79" s="21">
        <f>'Multi'!$B128*'Loads'!$B55*'LAFs'!B246/(24*'Input'!$F$58)*1000</f>
        <v>0</v>
      </c>
      <c r="C79" s="21">
        <f>'Multi'!$B128*'Loads'!$B55*'LAFs'!C246/(24*'Input'!$F$58)*1000</f>
        <v>0</v>
      </c>
      <c r="D79" s="21">
        <f>'Multi'!$B128*'Loads'!$B55*'LAFs'!D246/(24*'Input'!$F$58)*1000</f>
        <v>0</v>
      </c>
      <c r="E79" s="21">
        <f>'Multi'!$B128*'Loads'!$B55*'LAFs'!E246/(24*'Input'!$F$58)*1000</f>
        <v>0</v>
      </c>
      <c r="F79" s="21">
        <f>'Multi'!$B128*'Loads'!$B55*'LAFs'!F246/(24*'Input'!$F$58)*1000</f>
        <v>0</v>
      </c>
      <c r="G79" s="21">
        <f>'Multi'!$B128*'Loads'!$B55*'LAFs'!G246/(24*'Input'!$F$58)*1000</f>
        <v>0</v>
      </c>
      <c r="H79" s="21">
        <f>'Multi'!$B128*'Loads'!$B55*'LAFs'!H246/(24*'Input'!$F$58)*1000</f>
        <v>0</v>
      </c>
      <c r="I79" s="21">
        <f>'Multi'!$B128*'Loads'!$B55*'LAFs'!I246/(24*'Input'!$F$58)*1000</f>
        <v>0</v>
      </c>
      <c r="J79" s="21">
        <f>'Multi'!$B128*'Loads'!$B55*'LAFs'!J246/(24*'Input'!$F$58)*1000</f>
        <v>0</v>
      </c>
      <c r="K79" s="17"/>
    </row>
    <row r="80" spans="1:11">
      <c r="A80" s="4" t="s">
        <v>181</v>
      </c>
      <c r="B80" s="21">
        <f>'Multi'!$B129*'Loads'!$B56*'LAFs'!B247/(24*'Input'!$F$58)*1000</f>
        <v>0</v>
      </c>
      <c r="C80" s="21">
        <f>'Multi'!$B129*'Loads'!$B56*'LAFs'!C247/(24*'Input'!$F$58)*1000</f>
        <v>0</v>
      </c>
      <c r="D80" s="21">
        <f>'Multi'!$B129*'Loads'!$B56*'LAFs'!D247/(24*'Input'!$F$58)*1000</f>
        <v>0</v>
      </c>
      <c r="E80" s="21">
        <f>'Multi'!$B129*'Loads'!$B56*'LAFs'!E247/(24*'Input'!$F$58)*1000</f>
        <v>0</v>
      </c>
      <c r="F80" s="21">
        <f>'Multi'!$B129*'Loads'!$B56*'LAFs'!F247/(24*'Input'!$F$58)*1000</f>
        <v>0</v>
      </c>
      <c r="G80" s="21">
        <f>'Multi'!$B129*'Loads'!$B56*'LAFs'!G247/(24*'Input'!$F$58)*1000</f>
        <v>0</v>
      </c>
      <c r="H80" s="21">
        <f>'Multi'!$B129*'Loads'!$B56*'LAFs'!H247/(24*'Input'!$F$58)*1000</f>
        <v>0</v>
      </c>
      <c r="I80" s="21">
        <f>'Multi'!$B129*'Loads'!$B56*'LAFs'!I247/(24*'Input'!$F$58)*1000</f>
        <v>0</v>
      </c>
      <c r="J80" s="21">
        <f>'Multi'!$B129*'Loads'!$B56*'LAFs'!J247/(24*'Input'!$F$58)*1000</f>
        <v>0</v>
      </c>
      <c r="K80" s="17"/>
    </row>
    <row r="81" spans="1:11">
      <c r="A81" s="4" t="s">
        <v>182</v>
      </c>
      <c r="B81" s="21">
        <f>'Multi'!$B130*'Loads'!$B57*'LAFs'!B248/(24*'Input'!$F$58)*1000</f>
        <v>0</v>
      </c>
      <c r="C81" s="21">
        <f>'Multi'!$B130*'Loads'!$B57*'LAFs'!C248/(24*'Input'!$F$58)*1000</f>
        <v>0</v>
      </c>
      <c r="D81" s="21">
        <f>'Multi'!$B130*'Loads'!$B57*'LAFs'!D248/(24*'Input'!$F$58)*1000</f>
        <v>0</v>
      </c>
      <c r="E81" s="21">
        <f>'Multi'!$B130*'Loads'!$B57*'LAFs'!E248/(24*'Input'!$F$58)*1000</f>
        <v>0</v>
      </c>
      <c r="F81" s="21">
        <f>'Multi'!$B130*'Loads'!$B57*'LAFs'!F248/(24*'Input'!$F$58)*1000</f>
        <v>0</v>
      </c>
      <c r="G81" s="21">
        <f>'Multi'!$B130*'Loads'!$B57*'LAFs'!G248/(24*'Input'!$F$58)*1000</f>
        <v>0</v>
      </c>
      <c r="H81" s="21">
        <f>'Multi'!$B130*'Loads'!$B57*'LAFs'!H248/(24*'Input'!$F$58)*1000</f>
        <v>0</v>
      </c>
      <c r="I81" s="21">
        <f>'Multi'!$B130*'Loads'!$B57*'LAFs'!I248/(24*'Input'!$F$58)*1000</f>
        <v>0</v>
      </c>
      <c r="J81" s="21">
        <f>'Multi'!$B130*'Loads'!$B57*'LAFs'!J248/(24*'Input'!$F$58)*1000</f>
        <v>0</v>
      </c>
      <c r="K81" s="17"/>
    </row>
    <row r="82" spans="1:11">
      <c r="A82" s="4" t="s">
        <v>183</v>
      </c>
      <c r="B82" s="21">
        <f>'Multi'!$B131*'Loads'!$B58*'LAFs'!B249/(24*'Input'!$F$58)*1000</f>
        <v>0</v>
      </c>
      <c r="C82" s="21">
        <f>'Multi'!$B131*'Loads'!$B58*'LAFs'!C249/(24*'Input'!$F$58)*1000</f>
        <v>0</v>
      </c>
      <c r="D82" s="21">
        <f>'Multi'!$B131*'Loads'!$B58*'LAFs'!D249/(24*'Input'!$F$58)*1000</f>
        <v>0</v>
      </c>
      <c r="E82" s="21">
        <f>'Multi'!$B131*'Loads'!$B58*'LAFs'!E249/(24*'Input'!$F$58)*1000</f>
        <v>0</v>
      </c>
      <c r="F82" s="21">
        <f>'Multi'!$B131*'Loads'!$B58*'LAFs'!F249/(24*'Input'!$F$58)*1000</f>
        <v>0</v>
      </c>
      <c r="G82" s="21">
        <f>'Multi'!$B131*'Loads'!$B58*'LAFs'!G249/(24*'Input'!$F$58)*1000</f>
        <v>0</v>
      </c>
      <c r="H82" s="21">
        <f>'Multi'!$B131*'Loads'!$B58*'LAFs'!H249/(24*'Input'!$F$58)*1000</f>
        <v>0</v>
      </c>
      <c r="I82" s="21">
        <f>'Multi'!$B131*'Loads'!$B58*'LAFs'!I249/(24*'Input'!$F$58)*1000</f>
        <v>0</v>
      </c>
      <c r="J82" s="21">
        <f>'Multi'!$B131*'Loads'!$B58*'LAFs'!J249/(24*'Input'!$F$58)*1000</f>
        <v>0</v>
      </c>
      <c r="K82" s="17"/>
    </row>
    <row r="83" spans="1:11">
      <c r="A83" s="4" t="s">
        <v>196</v>
      </c>
      <c r="B83" s="21">
        <f>'Multi'!$B132*'Loads'!$B59*'LAFs'!B250/(24*'Input'!$F$58)*1000</f>
        <v>0</v>
      </c>
      <c r="C83" s="21">
        <f>'Multi'!$B132*'Loads'!$B59*'LAFs'!C250/(24*'Input'!$F$58)*1000</f>
        <v>0</v>
      </c>
      <c r="D83" s="21">
        <f>'Multi'!$B132*'Loads'!$B59*'LAFs'!D250/(24*'Input'!$F$58)*1000</f>
        <v>0</v>
      </c>
      <c r="E83" s="21">
        <f>'Multi'!$B132*'Loads'!$B59*'LAFs'!E250/(24*'Input'!$F$58)*1000</f>
        <v>0</v>
      </c>
      <c r="F83" s="21">
        <f>'Multi'!$B132*'Loads'!$B59*'LAFs'!F250/(24*'Input'!$F$58)*1000</f>
        <v>0</v>
      </c>
      <c r="G83" s="21">
        <f>'Multi'!$B132*'Loads'!$B59*'LAFs'!G250/(24*'Input'!$F$58)*1000</f>
        <v>0</v>
      </c>
      <c r="H83" s="21">
        <f>'Multi'!$B132*'Loads'!$B59*'LAFs'!H250/(24*'Input'!$F$58)*1000</f>
        <v>0</v>
      </c>
      <c r="I83" s="21">
        <f>'Multi'!$B132*'Loads'!$B59*'LAFs'!I250/(24*'Input'!$F$58)*1000</f>
        <v>0</v>
      </c>
      <c r="J83" s="21">
        <f>'Multi'!$B132*'Loads'!$B59*'LAFs'!J250/(24*'Input'!$F$58)*1000</f>
        <v>0</v>
      </c>
      <c r="K83" s="17"/>
    </row>
    <row r="84" spans="1:11">
      <c r="A84" s="4" t="s">
        <v>243</v>
      </c>
      <c r="B84" s="21">
        <f>'Multi'!$B133*'Loads'!$B60*'LAFs'!B251/(24*'Input'!$F$58)*1000</f>
        <v>0</v>
      </c>
      <c r="C84" s="21">
        <f>'Multi'!$B133*'Loads'!$B60*'LAFs'!C251/(24*'Input'!$F$58)*1000</f>
        <v>0</v>
      </c>
      <c r="D84" s="21">
        <f>'Multi'!$B133*'Loads'!$B60*'LAFs'!D251/(24*'Input'!$F$58)*1000</f>
        <v>0</v>
      </c>
      <c r="E84" s="21">
        <f>'Multi'!$B133*'Loads'!$B60*'LAFs'!E251/(24*'Input'!$F$58)*1000</f>
        <v>0</v>
      </c>
      <c r="F84" s="21">
        <f>'Multi'!$B133*'Loads'!$B60*'LAFs'!F251/(24*'Input'!$F$58)*1000</f>
        <v>0</v>
      </c>
      <c r="G84" s="21">
        <f>'Multi'!$B133*'Loads'!$B60*'LAFs'!G251/(24*'Input'!$F$58)*1000</f>
        <v>0</v>
      </c>
      <c r="H84" s="21">
        <f>'Multi'!$B133*'Loads'!$B60*'LAFs'!H251/(24*'Input'!$F$58)*1000</f>
        <v>0</v>
      </c>
      <c r="I84" s="21">
        <f>'Multi'!$B133*'Loads'!$B60*'LAFs'!I251/(24*'Input'!$F$58)*1000</f>
        <v>0</v>
      </c>
      <c r="J84" s="21">
        <f>'Multi'!$B133*'Loads'!$B60*'LAFs'!J251/(24*'Input'!$F$58)*1000</f>
        <v>0</v>
      </c>
      <c r="K84" s="17"/>
    </row>
    <row r="85" spans="1:11">
      <c r="A85" s="4" t="s">
        <v>247</v>
      </c>
      <c r="B85" s="21">
        <f>'Multi'!$B134*'Loads'!$B61*'LAFs'!B252/(24*'Input'!$F$58)*1000</f>
        <v>0</v>
      </c>
      <c r="C85" s="21">
        <f>'Multi'!$B134*'Loads'!$B61*'LAFs'!C252/(24*'Input'!$F$58)*1000</f>
        <v>0</v>
      </c>
      <c r="D85" s="21">
        <f>'Multi'!$B134*'Loads'!$B61*'LAFs'!D252/(24*'Input'!$F$58)*1000</f>
        <v>0</v>
      </c>
      <c r="E85" s="21">
        <f>'Multi'!$B134*'Loads'!$B61*'LAFs'!E252/(24*'Input'!$F$58)*1000</f>
        <v>0</v>
      </c>
      <c r="F85" s="21">
        <f>'Multi'!$B134*'Loads'!$B61*'LAFs'!F252/(24*'Input'!$F$58)*1000</f>
        <v>0</v>
      </c>
      <c r="G85" s="21">
        <f>'Multi'!$B134*'Loads'!$B61*'LAFs'!G252/(24*'Input'!$F$58)*1000</f>
        <v>0</v>
      </c>
      <c r="H85" s="21">
        <f>'Multi'!$B134*'Loads'!$B61*'LAFs'!H252/(24*'Input'!$F$58)*1000</f>
        <v>0</v>
      </c>
      <c r="I85" s="21">
        <f>'Multi'!$B134*'Loads'!$B61*'LAFs'!I252/(24*'Input'!$F$58)*1000</f>
        <v>0</v>
      </c>
      <c r="J85" s="21">
        <f>'Multi'!$B134*'Loads'!$B61*'LAFs'!J252/(24*'Input'!$F$58)*1000</f>
        <v>0</v>
      </c>
      <c r="K85" s="17"/>
    </row>
    <row r="86" spans="1:11">
      <c r="A86" s="4" t="s">
        <v>251</v>
      </c>
      <c r="B86" s="21">
        <f>'Multi'!$B135*'Loads'!$B62*'LAFs'!B253/(24*'Input'!$F$58)*1000</f>
        <v>0</v>
      </c>
      <c r="C86" s="21">
        <f>'Multi'!$B135*'Loads'!$B62*'LAFs'!C253/(24*'Input'!$F$58)*1000</f>
        <v>0</v>
      </c>
      <c r="D86" s="21">
        <f>'Multi'!$B135*'Loads'!$B62*'LAFs'!D253/(24*'Input'!$F$58)*1000</f>
        <v>0</v>
      </c>
      <c r="E86" s="21">
        <f>'Multi'!$B135*'Loads'!$B62*'LAFs'!E253/(24*'Input'!$F$58)*1000</f>
        <v>0</v>
      </c>
      <c r="F86" s="21">
        <f>'Multi'!$B135*'Loads'!$B62*'LAFs'!F253/(24*'Input'!$F$58)*1000</f>
        <v>0</v>
      </c>
      <c r="G86" s="21">
        <f>'Multi'!$B135*'Loads'!$B62*'LAFs'!G253/(24*'Input'!$F$58)*1000</f>
        <v>0</v>
      </c>
      <c r="H86" s="21">
        <f>'Multi'!$B135*'Loads'!$B62*'LAFs'!H253/(24*'Input'!$F$58)*1000</f>
        <v>0</v>
      </c>
      <c r="I86" s="21">
        <f>'Multi'!$B135*'Loads'!$B62*'LAFs'!I253/(24*'Input'!$F$58)*1000</f>
        <v>0</v>
      </c>
      <c r="J86" s="21">
        <f>'Multi'!$B135*'Loads'!$B62*'LAFs'!J253/(24*'Input'!$F$58)*1000</f>
        <v>0</v>
      </c>
      <c r="K86" s="17"/>
    </row>
    <row r="87" spans="1:11">
      <c r="A87" s="4" t="s">
        <v>255</v>
      </c>
      <c r="B87" s="21">
        <f>'Multi'!$B136*'Loads'!$B63*'LAFs'!B254/(24*'Input'!$F$58)*1000</f>
        <v>0</v>
      </c>
      <c r="C87" s="21">
        <f>'Multi'!$B136*'Loads'!$B63*'LAFs'!C254/(24*'Input'!$F$58)*1000</f>
        <v>0</v>
      </c>
      <c r="D87" s="21">
        <f>'Multi'!$B136*'Loads'!$B63*'LAFs'!D254/(24*'Input'!$F$58)*1000</f>
        <v>0</v>
      </c>
      <c r="E87" s="21">
        <f>'Multi'!$B136*'Loads'!$B63*'LAFs'!E254/(24*'Input'!$F$58)*1000</f>
        <v>0</v>
      </c>
      <c r="F87" s="21">
        <f>'Multi'!$B136*'Loads'!$B63*'LAFs'!F254/(24*'Input'!$F$58)*1000</f>
        <v>0</v>
      </c>
      <c r="G87" s="21">
        <f>'Multi'!$B136*'Loads'!$B63*'LAFs'!G254/(24*'Input'!$F$58)*1000</f>
        <v>0</v>
      </c>
      <c r="H87" s="21">
        <f>'Multi'!$B136*'Loads'!$B63*'LAFs'!H254/(24*'Input'!$F$58)*1000</f>
        <v>0</v>
      </c>
      <c r="I87" s="21">
        <f>'Multi'!$B136*'Loads'!$B63*'LAFs'!I254/(24*'Input'!$F$58)*1000</f>
        <v>0</v>
      </c>
      <c r="J87" s="21">
        <f>'Multi'!$B136*'Loads'!$B63*'LAFs'!J254/(24*'Input'!$F$58)*1000</f>
        <v>0</v>
      </c>
      <c r="K87" s="17"/>
    </row>
    <row r="88" spans="1:11">
      <c r="A88" s="4" t="s">
        <v>259</v>
      </c>
      <c r="B88" s="21">
        <f>'Multi'!$B137*'Loads'!$B64*'LAFs'!B255/(24*'Input'!$F$58)*1000</f>
        <v>0</v>
      </c>
      <c r="C88" s="21">
        <f>'Multi'!$B137*'Loads'!$B64*'LAFs'!C255/(24*'Input'!$F$58)*1000</f>
        <v>0</v>
      </c>
      <c r="D88" s="21">
        <f>'Multi'!$B137*'Loads'!$B64*'LAFs'!D255/(24*'Input'!$F$58)*1000</f>
        <v>0</v>
      </c>
      <c r="E88" s="21">
        <f>'Multi'!$B137*'Loads'!$B64*'LAFs'!E255/(24*'Input'!$F$58)*1000</f>
        <v>0</v>
      </c>
      <c r="F88" s="21">
        <f>'Multi'!$B137*'Loads'!$B64*'LAFs'!F255/(24*'Input'!$F$58)*1000</f>
        <v>0</v>
      </c>
      <c r="G88" s="21">
        <f>'Multi'!$B137*'Loads'!$B64*'LAFs'!G255/(24*'Input'!$F$58)*1000</f>
        <v>0</v>
      </c>
      <c r="H88" s="21">
        <f>'Multi'!$B137*'Loads'!$B64*'LAFs'!H255/(24*'Input'!$F$58)*1000</f>
        <v>0</v>
      </c>
      <c r="I88" s="21">
        <f>'Multi'!$B137*'Loads'!$B64*'LAFs'!I255/(24*'Input'!$F$58)*1000</f>
        <v>0</v>
      </c>
      <c r="J88" s="21">
        <f>'Multi'!$B137*'Loads'!$B64*'LAFs'!J255/(24*'Input'!$F$58)*1000</f>
        <v>0</v>
      </c>
      <c r="K88" s="17"/>
    </row>
    <row r="89" spans="1:11">
      <c r="A89" s="4" t="s">
        <v>184</v>
      </c>
      <c r="B89" s="21">
        <f>'Multi'!$B138*'Loads'!$B65*'LAFs'!B256/(24*'Input'!$F$58)*1000</f>
        <v>0</v>
      </c>
      <c r="C89" s="21">
        <f>'Multi'!$B138*'Loads'!$B65*'LAFs'!C256/(24*'Input'!$F$58)*1000</f>
        <v>0</v>
      </c>
      <c r="D89" s="21">
        <f>'Multi'!$B138*'Loads'!$B65*'LAFs'!D256/(24*'Input'!$F$58)*1000</f>
        <v>0</v>
      </c>
      <c r="E89" s="21">
        <f>'Multi'!$B138*'Loads'!$B65*'LAFs'!E256/(24*'Input'!$F$58)*1000</f>
        <v>0</v>
      </c>
      <c r="F89" s="21">
        <f>'Multi'!$B138*'Loads'!$B65*'LAFs'!F256/(24*'Input'!$F$58)*1000</f>
        <v>0</v>
      </c>
      <c r="G89" s="21">
        <f>'Multi'!$B138*'Loads'!$B65*'LAFs'!G256/(24*'Input'!$F$58)*1000</f>
        <v>0</v>
      </c>
      <c r="H89" s="21">
        <f>'Multi'!$B138*'Loads'!$B65*'LAFs'!H256/(24*'Input'!$F$58)*1000</f>
        <v>0</v>
      </c>
      <c r="I89" s="21">
        <f>'Multi'!$B138*'Loads'!$B65*'LAFs'!I256/(24*'Input'!$F$58)*1000</f>
        <v>0</v>
      </c>
      <c r="J89" s="21">
        <f>'Multi'!$B138*'Loads'!$B65*'LAFs'!J256/(24*'Input'!$F$58)*1000</f>
        <v>0</v>
      </c>
      <c r="K89" s="17"/>
    </row>
    <row r="90" spans="1:11">
      <c r="A90" s="4" t="s">
        <v>185</v>
      </c>
      <c r="B90" s="21">
        <f>'Multi'!$B139*'Loads'!$B66*'LAFs'!B257/(24*'Input'!$F$58)*1000</f>
        <v>0</v>
      </c>
      <c r="C90" s="21">
        <f>'Multi'!$B139*'Loads'!$B66*'LAFs'!C257/(24*'Input'!$F$58)*1000</f>
        <v>0</v>
      </c>
      <c r="D90" s="21">
        <f>'Multi'!$B139*'Loads'!$B66*'LAFs'!D257/(24*'Input'!$F$58)*1000</f>
        <v>0</v>
      </c>
      <c r="E90" s="21">
        <f>'Multi'!$B139*'Loads'!$B66*'LAFs'!E257/(24*'Input'!$F$58)*1000</f>
        <v>0</v>
      </c>
      <c r="F90" s="21">
        <f>'Multi'!$B139*'Loads'!$B66*'LAFs'!F257/(24*'Input'!$F$58)*1000</f>
        <v>0</v>
      </c>
      <c r="G90" s="21">
        <f>'Multi'!$B139*'Loads'!$B66*'LAFs'!G257/(24*'Input'!$F$58)*1000</f>
        <v>0</v>
      </c>
      <c r="H90" s="21">
        <f>'Multi'!$B139*'Loads'!$B66*'LAFs'!H257/(24*'Input'!$F$58)*1000</f>
        <v>0</v>
      </c>
      <c r="I90" s="21">
        <f>'Multi'!$B139*'Loads'!$B66*'LAFs'!I257/(24*'Input'!$F$58)*1000</f>
        <v>0</v>
      </c>
      <c r="J90" s="21">
        <f>'Multi'!$B139*'Loads'!$B66*'LAFs'!J257/(24*'Input'!$F$58)*1000</f>
        <v>0</v>
      </c>
      <c r="K90" s="17"/>
    </row>
    <row r="91" spans="1:11">
      <c r="A91" s="4" t="s">
        <v>186</v>
      </c>
      <c r="B91" s="21">
        <f>'Multi'!$B140*'Loads'!$B67*'LAFs'!B258/(24*'Input'!$F$58)*1000</f>
        <v>0</v>
      </c>
      <c r="C91" s="21">
        <f>'Multi'!$B140*'Loads'!$B67*'LAFs'!C258/(24*'Input'!$F$58)*1000</f>
        <v>0</v>
      </c>
      <c r="D91" s="21">
        <f>'Multi'!$B140*'Loads'!$B67*'LAFs'!D258/(24*'Input'!$F$58)*1000</f>
        <v>0</v>
      </c>
      <c r="E91" s="21">
        <f>'Multi'!$B140*'Loads'!$B67*'LAFs'!E258/(24*'Input'!$F$58)*1000</f>
        <v>0</v>
      </c>
      <c r="F91" s="21">
        <f>'Multi'!$B140*'Loads'!$B67*'LAFs'!F258/(24*'Input'!$F$58)*1000</f>
        <v>0</v>
      </c>
      <c r="G91" s="21">
        <f>'Multi'!$B140*'Loads'!$B67*'LAFs'!G258/(24*'Input'!$F$58)*1000</f>
        <v>0</v>
      </c>
      <c r="H91" s="21">
        <f>'Multi'!$B140*'Loads'!$B67*'LAFs'!H258/(24*'Input'!$F$58)*1000</f>
        <v>0</v>
      </c>
      <c r="I91" s="21">
        <f>'Multi'!$B140*'Loads'!$B67*'LAFs'!I258/(24*'Input'!$F$58)*1000</f>
        <v>0</v>
      </c>
      <c r="J91" s="21">
        <f>'Multi'!$B140*'Loads'!$B67*'LAFs'!J258/(24*'Input'!$F$58)*1000</f>
        <v>0</v>
      </c>
      <c r="K91" s="17"/>
    </row>
    <row r="92" spans="1:11">
      <c r="A92" s="4" t="s">
        <v>187</v>
      </c>
      <c r="B92" s="21">
        <f>'Multi'!$B141*'Loads'!$B68*'LAFs'!B259/(24*'Input'!$F$58)*1000</f>
        <v>0</v>
      </c>
      <c r="C92" s="21">
        <f>'Multi'!$B141*'Loads'!$B68*'LAFs'!C259/(24*'Input'!$F$58)*1000</f>
        <v>0</v>
      </c>
      <c r="D92" s="21">
        <f>'Multi'!$B141*'Loads'!$B68*'LAFs'!D259/(24*'Input'!$F$58)*1000</f>
        <v>0</v>
      </c>
      <c r="E92" s="21">
        <f>'Multi'!$B141*'Loads'!$B68*'LAFs'!E259/(24*'Input'!$F$58)*1000</f>
        <v>0</v>
      </c>
      <c r="F92" s="21">
        <f>'Multi'!$B141*'Loads'!$B68*'LAFs'!F259/(24*'Input'!$F$58)*1000</f>
        <v>0</v>
      </c>
      <c r="G92" s="21">
        <f>'Multi'!$B141*'Loads'!$B68*'LAFs'!G259/(24*'Input'!$F$58)*1000</f>
        <v>0</v>
      </c>
      <c r="H92" s="21">
        <f>'Multi'!$B141*'Loads'!$B68*'LAFs'!H259/(24*'Input'!$F$58)*1000</f>
        <v>0</v>
      </c>
      <c r="I92" s="21">
        <f>'Multi'!$B141*'Loads'!$B68*'LAFs'!I259/(24*'Input'!$F$58)*1000</f>
        <v>0</v>
      </c>
      <c r="J92" s="21">
        <f>'Multi'!$B141*'Loads'!$B68*'LAFs'!J259/(24*'Input'!$F$58)*1000</f>
        <v>0</v>
      </c>
      <c r="K92" s="17"/>
    </row>
    <row r="93" spans="1:11">
      <c r="A93" s="4" t="s">
        <v>188</v>
      </c>
      <c r="B93" s="21">
        <f>'Multi'!$B142*'Loads'!$B69*'LAFs'!B260/(24*'Input'!$F$58)*1000</f>
        <v>0</v>
      </c>
      <c r="C93" s="21">
        <f>'Multi'!$B142*'Loads'!$B69*'LAFs'!C260/(24*'Input'!$F$58)*1000</f>
        <v>0</v>
      </c>
      <c r="D93" s="21">
        <f>'Multi'!$B142*'Loads'!$B69*'LAFs'!D260/(24*'Input'!$F$58)*1000</f>
        <v>0</v>
      </c>
      <c r="E93" s="21">
        <f>'Multi'!$B142*'Loads'!$B69*'LAFs'!E260/(24*'Input'!$F$58)*1000</f>
        <v>0</v>
      </c>
      <c r="F93" s="21">
        <f>'Multi'!$B142*'Loads'!$B69*'LAFs'!F260/(24*'Input'!$F$58)*1000</f>
        <v>0</v>
      </c>
      <c r="G93" s="21">
        <f>'Multi'!$B142*'Loads'!$B69*'LAFs'!G260/(24*'Input'!$F$58)*1000</f>
        <v>0</v>
      </c>
      <c r="H93" s="21">
        <f>'Multi'!$B142*'Loads'!$B69*'LAFs'!H260/(24*'Input'!$F$58)*1000</f>
        <v>0</v>
      </c>
      <c r="I93" s="21">
        <f>'Multi'!$B142*'Loads'!$B69*'LAFs'!I260/(24*'Input'!$F$58)*1000</f>
        <v>0</v>
      </c>
      <c r="J93" s="21">
        <f>'Multi'!$B142*'Loads'!$B69*'LAFs'!J260/(24*'Input'!$F$58)*1000</f>
        <v>0</v>
      </c>
      <c r="K93" s="17"/>
    </row>
    <row r="94" spans="1:11">
      <c r="A94" s="4" t="s">
        <v>189</v>
      </c>
      <c r="B94" s="21">
        <f>'Multi'!$B143*'Loads'!$B70*'LAFs'!B261/(24*'Input'!$F$58)*1000</f>
        <v>0</v>
      </c>
      <c r="C94" s="21">
        <f>'Multi'!$B143*'Loads'!$B70*'LAFs'!C261/(24*'Input'!$F$58)*1000</f>
        <v>0</v>
      </c>
      <c r="D94" s="21">
        <f>'Multi'!$B143*'Loads'!$B70*'LAFs'!D261/(24*'Input'!$F$58)*1000</f>
        <v>0</v>
      </c>
      <c r="E94" s="21">
        <f>'Multi'!$B143*'Loads'!$B70*'LAFs'!E261/(24*'Input'!$F$58)*1000</f>
        <v>0</v>
      </c>
      <c r="F94" s="21">
        <f>'Multi'!$B143*'Loads'!$B70*'LAFs'!F261/(24*'Input'!$F$58)*1000</f>
        <v>0</v>
      </c>
      <c r="G94" s="21">
        <f>'Multi'!$B143*'Loads'!$B70*'LAFs'!G261/(24*'Input'!$F$58)*1000</f>
        <v>0</v>
      </c>
      <c r="H94" s="21">
        <f>'Multi'!$B143*'Loads'!$B70*'LAFs'!H261/(24*'Input'!$F$58)*1000</f>
        <v>0</v>
      </c>
      <c r="I94" s="21">
        <f>'Multi'!$B143*'Loads'!$B70*'LAFs'!I261/(24*'Input'!$F$58)*1000</f>
        <v>0</v>
      </c>
      <c r="J94" s="21">
        <f>'Multi'!$B143*'Loads'!$B70*'LAFs'!J261/(24*'Input'!$F$58)*1000</f>
        <v>0</v>
      </c>
      <c r="K94" s="17"/>
    </row>
    <row r="95" spans="1:11">
      <c r="A95" s="4" t="s">
        <v>197</v>
      </c>
      <c r="B95" s="21">
        <f>'Multi'!$B144*'Loads'!$B71*'LAFs'!B262/(24*'Input'!$F$58)*1000</f>
        <v>0</v>
      </c>
      <c r="C95" s="21">
        <f>'Multi'!$B144*'Loads'!$B71*'LAFs'!C262/(24*'Input'!$F$58)*1000</f>
        <v>0</v>
      </c>
      <c r="D95" s="21">
        <f>'Multi'!$B144*'Loads'!$B71*'LAFs'!D262/(24*'Input'!$F$58)*1000</f>
        <v>0</v>
      </c>
      <c r="E95" s="21">
        <f>'Multi'!$B144*'Loads'!$B71*'LAFs'!E262/(24*'Input'!$F$58)*1000</f>
        <v>0</v>
      </c>
      <c r="F95" s="21">
        <f>'Multi'!$B144*'Loads'!$B71*'LAFs'!F262/(24*'Input'!$F$58)*1000</f>
        <v>0</v>
      </c>
      <c r="G95" s="21">
        <f>'Multi'!$B144*'Loads'!$B71*'LAFs'!G262/(24*'Input'!$F$58)*1000</f>
        <v>0</v>
      </c>
      <c r="H95" s="21">
        <f>'Multi'!$B144*'Loads'!$B71*'LAFs'!H262/(24*'Input'!$F$58)*1000</f>
        <v>0</v>
      </c>
      <c r="I95" s="21">
        <f>'Multi'!$B144*'Loads'!$B71*'LAFs'!I262/(24*'Input'!$F$58)*1000</f>
        <v>0</v>
      </c>
      <c r="J95" s="21">
        <f>'Multi'!$B144*'Loads'!$B71*'LAFs'!J262/(24*'Input'!$F$58)*1000</f>
        <v>0</v>
      </c>
      <c r="K95" s="17"/>
    </row>
    <row r="96" spans="1:11">
      <c r="A96" s="4" t="s">
        <v>198</v>
      </c>
      <c r="B96" s="21">
        <f>'Multi'!$B145*'Loads'!$B72*'LAFs'!B263/(24*'Input'!$F$58)*1000</f>
        <v>0</v>
      </c>
      <c r="C96" s="21">
        <f>'Multi'!$B145*'Loads'!$B72*'LAFs'!C263/(24*'Input'!$F$58)*1000</f>
        <v>0</v>
      </c>
      <c r="D96" s="21">
        <f>'Multi'!$B145*'Loads'!$B72*'LAFs'!D263/(24*'Input'!$F$58)*1000</f>
        <v>0</v>
      </c>
      <c r="E96" s="21">
        <f>'Multi'!$B145*'Loads'!$B72*'LAFs'!E263/(24*'Input'!$F$58)*1000</f>
        <v>0</v>
      </c>
      <c r="F96" s="21">
        <f>'Multi'!$B145*'Loads'!$B72*'LAFs'!F263/(24*'Input'!$F$58)*1000</f>
        <v>0</v>
      </c>
      <c r="G96" s="21">
        <f>'Multi'!$B145*'Loads'!$B72*'LAFs'!G263/(24*'Input'!$F$58)*1000</f>
        <v>0</v>
      </c>
      <c r="H96" s="21">
        <f>'Multi'!$B145*'Loads'!$B72*'LAFs'!H263/(24*'Input'!$F$58)*1000</f>
        <v>0</v>
      </c>
      <c r="I96" s="21">
        <f>'Multi'!$B145*'Loads'!$B72*'LAFs'!I263/(24*'Input'!$F$58)*1000</f>
        <v>0</v>
      </c>
      <c r="J96" s="21">
        <f>'Multi'!$B145*'Loads'!$B72*'LAFs'!J263/(24*'Input'!$F$58)*1000</f>
        <v>0</v>
      </c>
      <c r="K96" s="17"/>
    </row>
    <row r="98" spans="1:11" ht="21" customHeight="1">
      <c r="A98" s="1" t="s">
        <v>810</v>
      </c>
    </row>
    <row r="99" spans="1:11">
      <c r="A99" s="2" t="s">
        <v>353</v>
      </c>
    </row>
    <row r="100" spans="1:11">
      <c r="A100" s="33" t="s">
        <v>811</v>
      </c>
    </row>
    <row r="101" spans="1:11">
      <c r="A101" s="33" t="s">
        <v>812</v>
      </c>
    </row>
    <row r="102" spans="1:11">
      <c r="A102" s="33" t="s">
        <v>813</v>
      </c>
    </row>
    <row r="103" spans="1:11">
      <c r="A103" s="33" t="s">
        <v>814</v>
      </c>
    </row>
    <row r="104" spans="1:11">
      <c r="A104" s="2" t="s">
        <v>815</v>
      </c>
    </row>
    <row r="106" spans="1:11">
      <c r="B106" s="15" t="s">
        <v>142</v>
      </c>
      <c r="C106" s="15" t="s">
        <v>143</v>
      </c>
      <c r="D106" s="15" t="s">
        <v>144</v>
      </c>
      <c r="E106" s="15" t="s">
        <v>145</v>
      </c>
      <c r="F106" s="15" t="s">
        <v>146</v>
      </c>
      <c r="G106" s="15" t="s">
        <v>151</v>
      </c>
      <c r="H106" s="15" t="s">
        <v>147</v>
      </c>
      <c r="I106" s="15" t="s">
        <v>148</v>
      </c>
      <c r="J106" s="15" t="s">
        <v>149</v>
      </c>
    </row>
    <row r="107" spans="1:11">
      <c r="A107" s="4" t="s">
        <v>174</v>
      </c>
      <c r="B107" s="44">
        <f>B$12</f>
        <v>0</v>
      </c>
      <c r="C107" s="44">
        <f>C$12</f>
        <v>0</v>
      </c>
      <c r="D107" s="44">
        <f>D$12</f>
        <v>0</v>
      </c>
      <c r="E107" s="44">
        <f>E$12</f>
        <v>0</v>
      </c>
      <c r="F107" s="44">
        <f>F$12</f>
        <v>0</v>
      </c>
      <c r="G107" s="44">
        <f>G$12</f>
        <v>0</v>
      </c>
      <c r="H107" s="44">
        <f>H$12</f>
        <v>0</v>
      </c>
      <c r="I107" s="44">
        <f>I$12</f>
        <v>0</v>
      </c>
      <c r="J107" s="44">
        <f>J$12</f>
        <v>0</v>
      </c>
      <c r="K107" s="17"/>
    </row>
    <row r="108" spans="1:11">
      <c r="A108" s="4" t="s">
        <v>175</v>
      </c>
      <c r="B108" s="44">
        <f>B$32</f>
        <v>0</v>
      </c>
      <c r="C108" s="44">
        <f>C$32</f>
        <v>0</v>
      </c>
      <c r="D108" s="44">
        <f>D$32</f>
        <v>0</v>
      </c>
      <c r="E108" s="44">
        <f>E$32</f>
        <v>0</v>
      </c>
      <c r="F108" s="44">
        <f>F$32</f>
        <v>0</v>
      </c>
      <c r="G108" s="44">
        <f>G$32</f>
        <v>0</v>
      </c>
      <c r="H108" s="44">
        <f>H$32</f>
        <v>0</v>
      </c>
      <c r="I108" s="44">
        <f>I$32</f>
        <v>0</v>
      </c>
      <c r="J108" s="44">
        <f>J$32</f>
        <v>0</v>
      </c>
      <c r="K108" s="17"/>
    </row>
    <row r="109" spans="1:11">
      <c r="A109" s="4" t="s">
        <v>211</v>
      </c>
      <c r="B109" s="44">
        <f>B$13</f>
        <v>0</v>
      </c>
      <c r="C109" s="44">
        <f>C$13</f>
        <v>0</v>
      </c>
      <c r="D109" s="44">
        <f>D$13</f>
        <v>0</v>
      </c>
      <c r="E109" s="44">
        <f>E$13</f>
        <v>0</v>
      </c>
      <c r="F109" s="44">
        <f>F$13</f>
        <v>0</v>
      </c>
      <c r="G109" s="44">
        <f>G$13</f>
        <v>0</v>
      </c>
      <c r="H109" s="44">
        <f>H$13</f>
        <v>0</v>
      </c>
      <c r="I109" s="44">
        <f>I$13</f>
        <v>0</v>
      </c>
      <c r="J109" s="44">
        <f>J$13</f>
        <v>0</v>
      </c>
      <c r="K109" s="17"/>
    </row>
    <row r="110" spans="1:11">
      <c r="A110" s="4" t="s">
        <v>176</v>
      </c>
      <c r="B110" s="44">
        <f>B$14</f>
        <v>0</v>
      </c>
      <c r="C110" s="44">
        <f>C$14</f>
        <v>0</v>
      </c>
      <c r="D110" s="44">
        <f>D$14</f>
        <v>0</v>
      </c>
      <c r="E110" s="44">
        <f>E$14</f>
        <v>0</v>
      </c>
      <c r="F110" s="44">
        <f>F$14</f>
        <v>0</v>
      </c>
      <c r="G110" s="44">
        <f>G$14</f>
        <v>0</v>
      </c>
      <c r="H110" s="44">
        <f>H$14</f>
        <v>0</v>
      </c>
      <c r="I110" s="44">
        <f>I$14</f>
        <v>0</v>
      </c>
      <c r="J110" s="44">
        <f>J$14</f>
        <v>0</v>
      </c>
      <c r="K110" s="17"/>
    </row>
    <row r="111" spans="1:11">
      <c r="A111" s="4" t="s">
        <v>177</v>
      </c>
      <c r="B111" s="44">
        <f>B$33</f>
        <v>0</v>
      </c>
      <c r="C111" s="44">
        <f>C$33</f>
        <v>0</v>
      </c>
      <c r="D111" s="44">
        <f>D$33</f>
        <v>0</v>
      </c>
      <c r="E111" s="44">
        <f>E$33</f>
        <v>0</v>
      </c>
      <c r="F111" s="44">
        <f>F$33</f>
        <v>0</v>
      </c>
      <c r="G111" s="44">
        <f>G$33</f>
        <v>0</v>
      </c>
      <c r="H111" s="44">
        <f>H$33</f>
        <v>0</v>
      </c>
      <c r="I111" s="44">
        <f>I$33</f>
        <v>0</v>
      </c>
      <c r="J111" s="44">
        <f>J$33</f>
        <v>0</v>
      </c>
      <c r="K111" s="17"/>
    </row>
    <row r="112" spans="1:11">
      <c r="A112" s="4" t="s">
        <v>221</v>
      </c>
      <c r="B112" s="44">
        <f>B$15</f>
        <v>0</v>
      </c>
      <c r="C112" s="44">
        <f>C$15</f>
        <v>0</v>
      </c>
      <c r="D112" s="44">
        <f>D$15</f>
        <v>0</v>
      </c>
      <c r="E112" s="44">
        <f>E$15</f>
        <v>0</v>
      </c>
      <c r="F112" s="44">
        <f>F$15</f>
        <v>0</v>
      </c>
      <c r="G112" s="44">
        <f>G$15</f>
        <v>0</v>
      </c>
      <c r="H112" s="44">
        <f>H$15</f>
        <v>0</v>
      </c>
      <c r="I112" s="44">
        <f>I$15</f>
        <v>0</v>
      </c>
      <c r="J112" s="44">
        <f>J$15</f>
        <v>0</v>
      </c>
      <c r="K112" s="17"/>
    </row>
    <row r="113" spans="1:11">
      <c r="A113" s="4" t="s">
        <v>178</v>
      </c>
      <c r="B113" s="44">
        <f>B$34</f>
        <v>0</v>
      </c>
      <c r="C113" s="44">
        <f>C$34</f>
        <v>0</v>
      </c>
      <c r="D113" s="44">
        <f>D$34</f>
        <v>0</v>
      </c>
      <c r="E113" s="44">
        <f>E$34</f>
        <v>0</v>
      </c>
      <c r="F113" s="44">
        <f>F$34</f>
        <v>0</v>
      </c>
      <c r="G113" s="44">
        <f>G$34</f>
        <v>0</v>
      </c>
      <c r="H113" s="44">
        <f>H$34</f>
        <v>0</v>
      </c>
      <c r="I113" s="44">
        <f>I$34</f>
        <v>0</v>
      </c>
      <c r="J113" s="44">
        <f>J$34</f>
        <v>0</v>
      </c>
      <c r="K113" s="17"/>
    </row>
    <row r="114" spans="1:11">
      <c r="A114" s="4" t="s">
        <v>179</v>
      </c>
      <c r="B114" s="44">
        <f>B$35</f>
        <v>0</v>
      </c>
      <c r="C114" s="44">
        <f>C$35</f>
        <v>0</v>
      </c>
      <c r="D114" s="44">
        <f>D$35</f>
        <v>0</v>
      </c>
      <c r="E114" s="44">
        <f>E$35</f>
        <v>0</v>
      </c>
      <c r="F114" s="44">
        <f>F$35</f>
        <v>0</v>
      </c>
      <c r="G114" s="44">
        <f>G$35</f>
        <v>0</v>
      </c>
      <c r="H114" s="44">
        <f>H$35</f>
        <v>0</v>
      </c>
      <c r="I114" s="44">
        <f>I$35</f>
        <v>0</v>
      </c>
      <c r="J114" s="44">
        <f>J$35</f>
        <v>0</v>
      </c>
      <c r="K114" s="17"/>
    </row>
    <row r="115" spans="1:11">
      <c r="A115" s="4" t="s">
        <v>195</v>
      </c>
      <c r="B115" s="44">
        <f>B$36</f>
        <v>0</v>
      </c>
      <c r="C115" s="44">
        <f>C$36</f>
        <v>0</v>
      </c>
      <c r="D115" s="44">
        <f>D$36</f>
        <v>0</v>
      </c>
      <c r="E115" s="44">
        <f>E$36</f>
        <v>0</v>
      </c>
      <c r="F115" s="44">
        <f>F$36</f>
        <v>0</v>
      </c>
      <c r="G115" s="44">
        <f>G$36</f>
        <v>0</v>
      </c>
      <c r="H115" s="44">
        <f>H$36</f>
        <v>0</v>
      </c>
      <c r="I115" s="44">
        <f>I$36</f>
        <v>0</v>
      </c>
      <c r="J115" s="44">
        <f>J$36</f>
        <v>0</v>
      </c>
      <c r="K115" s="17"/>
    </row>
    <row r="116" spans="1:11">
      <c r="A116" s="4" t="s">
        <v>180</v>
      </c>
      <c r="B116" s="44">
        <f>B$51</f>
        <v>0</v>
      </c>
      <c r="C116" s="44">
        <f>C$51</f>
        <v>0</v>
      </c>
      <c r="D116" s="44">
        <f>D$51</f>
        <v>0</v>
      </c>
      <c r="E116" s="44">
        <f>E$51</f>
        <v>0</v>
      </c>
      <c r="F116" s="44">
        <f>F$51</f>
        <v>0</v>
      </c>
      <c r="G116" s="44">
        <f>G$51</f>
        <v>0</v>
      </c>
      <c r="H116" s="44">
        <f>H$51</f>
        <v>0</v>
      </c>
      <c r="I116" s="44">
        <f>I$51</f>
        <v>0</v>
      </c>
      <c r="J116" s="44">
        <f>J$51</f>
        <v>0</v>
      </c>
      <c r="K116" s="17"/>
    </row>
    <row r="117" spans="1:11">
      <c r="A117" s="4" t="s">
        <v>181</v>
      </c>
      <c r="B117" s="44">
        <f>B$52</f>
        <v>0</v>
      </c>
      <c r="C117" s="44">
        <f>C$52</f>
        <v>0</v>
      </c>
      <c r="D117" s="44">
        <f>D$52</f>
        <v>0</v>
      </c>
      <c r="E117" s="44">
        <f>E$52</f>
        <v>0</v>
      </c>
      <c r="F117" s="44">
        <f>F$52</f>
        <v>0</v>
      </c>
      <c r="G117" s="44">
        <f>G$52</f>
        <v>0</v>
      </c>
      <c r="H117" s="44">
        <f>H$52</f>
        <v>0</v>
      </c>
      <c r="I117" s="44">
        <f>I$52</f>
        <v>0</v>
      </c>
      <c r="J117" s="44">
        <f>J$52</f>
        <v>0</v>
      </c>
      <c r="K117" s="17"/>
    </row>
    <row r="118" spans="1:11">
      <c r="A118" s="4" t="s">
        <v>182</v>
      </c>
      <c r="B118" s="44">
        <f>B$53</f>
        <v>0</v>
      </c>
      <c r="C118" s="44">
        <f>C$53</f>
        <v>0</v>
      </c>
      <c r="D118" s="44">
        <f>D$53</f>
        <v>0</v>
      </c>
      <c r="E118" s="44">
        <f>E$53</f>
        <v>0</v>
      </c>
      <c r="F118" s="44">
        <f>F$53</f>
        <v>0</v>
      </c>
      <c r="G118" s="44">
        <f>G$53</f>
        <v>0</v>
      </c>
      <c r="H118" s="44">
        <f>H$53</f>
        <v>0</v>
      </c>
      <c r="I118" s="44">
        <f>I$53</f>
        <v>0</v>
      </c>
      <c r="J118" s="44">
        <f>J$53</f>
        <v>0</v>
      </c>
      <c r="K118" s="17"/>
    </row>
    <row r="119" spans="1:11">
      <c r="A119" s="4" t="s">
        <v>183</v>
      </c>
      <c r="B119" s="44">
        <f>B$54</f>
        <v>0</v>
      </c>
      <c r="C119" s="44">
        <f>C$54</f>
        <v>0</v>
      </c>
      <c r="D119" s="44">
        <f>D$54</f>
        <v>0</v>
      </c>
      <c r="E119" s="44">
        <f>E$54</f>
        <v>0</v>
      </c>
      <c r="F119" s="44">
        <f>F$54</f>
        <v>0</v>
      </c>
      <c r="G119" s="44">
        <f>G$54</f>
        <v>0</v>
      </c>
      <c r="H119" s="44">
        <f>H$54</f>
        <v>0</v>
      </c>
      <c r="I119" s="44">
        <f>I$54</f>
        <v>0</v>
      </c>
      <c r="J119" s="44">
        <f>J$54</f>
        <v>0</v>
      </c>
      <c r="K119" s="17"/>
    </row>
    <row r="120" spans="1:11">
      <c r="A120" s="4" t="s">
        <v>196</v>
      </c>
      <c r="B120" s="44">
        <f>B$55</f>
        <v>0</v>
      </c>
      <c r="C120" s="44">
        <f>C$55</f>
        <v>0</v>
      </c>
      <c r="D120" s="44">
        <f>D$55</f>
        <v>0</v>
      </c>
      <c r="E120" s="44">
        <f>E$55</f>
        <v>0</v>
      </c>
      <c r="F120" s="44">
        <f>F$55</f>
        <v>0</v>
      </c>
      <c r="G120" s="44">
        <f>G$55</f>
        <v>0</v>
      </c>
      <c r="H120" s="44">
        <f>H$55</f>
        <v>0</v>
      </c>
      <c r="I120" s="44">
        <f>I$55</f>
        <v>0</v>
      </c>
      <c r="J120" s="44">
        <f>J$55</f>
        <v>0</v>
      </c>
      <c r="K120" s="17"/>
    </row>
    <row r="121" spans="1:11">
      <c r="A121" s="4" t="s">
        <v>243</v>
      </c>
      <c r="B121" s="44">
        <f>B$16</f>
        <v>0</v>
      </c>
      <c r="C121" s="44">
        <f>C$16</f>
        <v>0</v>
      </c>
      <c r="D121" s="44">
        <f>D$16</f>
        <v>0</v>
      </c>
      <c r="E121" s="44">
        <f>E$16</f>
        <v>0</v>
      </c>
      <c r="F121" s="44">
        <f>F$16</f>
        <v>0</v>
      </c>
      <c r="G121" s="44">
        <f>G$16</f>
        <v>0</v>
      </c>
      <c r="H121" s="44">
        <f>H$16</f>
        <v>0</v>
      </c>
      <c r="I121" s="44">
        <f>I$16</f>
        <v>0</v>
      </c>
      <c r="J121" s="44">
        <f>J$16</f>
        <v>0</v>
      </c>
      <c r="K121" s="17"/>
    </row>
    <row r="122" spans="1:11">
      <c r="A122" s="4" t="s">
        <v>247</v>
      </c>
      <c r="B122" s="44">
        <f>B$17</f>
        <v>0</v>
      </c>
      <c r="C122" s="44">
        <f>C$17</f>
        <v>0</v>
      </c>
      <c r="D122" s="44">
        <f>D$17</f>
        <v>0</v>
      </c>
      <c r="E122" s="44">
        <f>E$17</f>
        <v>0</v>
      </c>
      <c r="F122" s="44">
        <f>F$17</f>
        <v>0</v>
      </c>
      <c r="G122" s="44">
        <f>G$17</f>
        <v>0</v>
      </c>
      <c r="H122" s="44">
        <f>H$17</f>
        <v>0</v>
      </c>
      <c r="I122" s="44">
        <f>I$17</f>
        <v>0</v>
      </c>
      <c r="J122" s="44">
        <f>J$17</f>
        <v>0</v>
      </c>
      <c r="K122" s="17"/>
    </row>
    <row r="123" spans="1:11">
      <c r="A123" s="4" t="s">
        <v>251</v>
      </c>
      <c r="B123" s="44">
        <f>B$18</f>
        <v>0</v>
      </c>
      <c r="C123" s="44">
        <f>C$18</f>
        <v>0</v>
      </c>
      <c r="D123" s="44">
        <f>D$18</f>
        <v>0</v>
      </c>
      <c r="E123" s="44">
        <f>E$18</f>
        <v>0</v>
      </c>
      <c r="F123" s="44">
        <f>F$18</f>
        <v>0</v>
      </c>
      <c r="G123" s="44">
        <f>G$18</f>
        <v>0</v>
      </c>
      <c r="H123" s="44">
        <f>H$18</f>
        <v>0</v>
      </c>
      <c r="I123" s="44">
        <f>I$18</f>
        <v>0</v>
      </c>
      <c r="J123" s="44">
        <f>J$18</f>
        <v>0</v>
      </c>
      <c r="K123" s="17"/>
    </row>
    <row r="124" spans="1:11">
      <c r="A124" s="4" t="s">
        <v>255</v>
      </c>
      <c r="B124" s="44">
        <f>B$19</f>
        <v>0</v>
      </c>
      <c r="C124" s="44">
        <f>C$19</f>
        <v>0</v>
      </c>
      <c r="D124" s="44">
        <f>D$19</f>
        <v>0</v>
      </c>
      <c r="E124" s="44">
        <f>E$19</f>
        <v>0</v>
      </c>
      <c r="F124" s="44">
        <f>F$19</f>
        <v>0</v>
      </c>
      <c r="G124" s="44">
        <f>G$19</f>
        <v>0</v>
      </c>
      <c r="H124" s="44">
        <f>H$19</f>
        <v>0</v>
      </c>
      <c r="I124" s="44">
        <f>I$19</f>
        <v>0</v>
      </c>
      <c r="J124" s="44">
        <f>J$19</f>
        <v>0</v>
      </c>
      <c r="K124" s="17"/>
    </row>
    <row r="125" spans="1:11">
      <c r="A125" s="4" t="s">
        <v>259</v>
      </c>
      <c r="B125" s="44">
        <f>B$56</f>
        <v>0</v>
      </c>
      <c r="C125" s="44">
        <f>C$56</f>
        <v>0</v>
      </c>
      <c r="D125" s="44">
        <f>D$56</f>
        <v>0</v>
      </c>
      <c r="E125" s="44">
        <f>E$56</f>
        <v>0</v>
      </c>
      <c r="F125" s="44">
        <f>F$56</f>
        <v>0</v>
      </c>
      <c r="G125" s="44">
        <f>G$56</f>
        <v>0</v>
      </c>
      <c r="H125" s="44">
        <f>H$56</f>
        <v>0</v>
      </c>
      <c r="I125" s="44">
        <f>I$56</f>
        <v>0</v>
      </c>
      <c r="J125" s="44">
        <f>J$56</f>
        <v>0</v>
      </c>
      <c r="K125" s="17"/>
    </row>
    <row r="126" spans="1:11">
      <c r="A126" s="4" t="s">
        <v>184</v>
      </c>
      <c r="B126" s="44">
        <f>B89</f>
        <v>0</v>
      </c>
      <c r="C126" s="44">
        <f>C89</f>
        <v>0</v>
      </c>
      <c r="D126" s="44">
        <f>D89</f>
        <v>0</v>
      </c>
      <c r="E126" s="44">
        <f>E89</f>
        <v>0</v>
      </c>
      <c r="F126" s="44">
        <f>F89</f>
        <v>0</v>
      </c>
      <c r="G126" s="44">
        <f>G89</f>
        <v>0</v>
      </c>
      <c r="H126" s="44">
        <f>H89</f>
        <v>0</v>
      </c>
      <c r="I126" s="44">
        <f>I89</f>
        <v>0</v>
      </c>
      <c r="J126" s="44">
        <f>J89</f>
        <v>0</v>
      </c>
      <c r="K126" s="17"/>
    </row>
    <row r="127" spans="1:11">
      <c r="A127" s="4" t="s">
        <v>185</v>
      </c>
      <c r="B127" s="44">
        <f>B90</f>
        <v>0</v>
      </c>
      <c r="C127" s="44">
        <f>C90</f>
        <v>0</v>
      </c>
      <c r="D127" s="44">
        <f>D90</f>
        <v>0</v>
      </c>
      <c r="E127" s="44">
        <f>E90</f>
        <v>0</v>
      </c>
      <c r="F127" s="44">
        <f>F90</f>
        <v>0</v>
      </c>
      <c r="G127" s="44">
        <f>G90</f>
        <v>0</v>
      </c>
      <c r="H127" s="44">
        <f>H90</f>
        <v>0</v>
      </c>
      <c r="I127" s="44">
        <f>I90</f>
        <v>0</v>
      </c>
      <c r="J127" s="44">
        <f>J90</f>
        <v>0</v>
      </c>
      <c r="K127" s="17"/>
    </row>
    <row r="128" spans="1:11">
      <c r="A128" s="4" t="s">
        <v>186</v>
      </c>
      <c r="B128" s="44">
        <f>B91</f>
        <v>0</v>
      </c>
      <c r="C128" s="44">
        <f>C91</f>
        <v>0</v>
      </c>
      <c r="D128" s="44">
        <f>D91</f>
        <v>0</v>
      </c>
      <c r="E128" s="44">
        <f>E91</f>
        <v>0</v>
      </c>
      <c r="F128" s="44">
        <f>F91</f>
        <v>0</v>
      </c>
      <c r="G128" s="44">
        <f>G91</f>
        <v>0</v>
      </c>
      <c r="H128" s="44">
        <f>H91</f>
        <v>0</v>
      </c>
      <c r="I128" s="44">
        <f>I91</f>
        <v>0</v>
      </c>
      <c r="J128" s="44">
        <f>J91</f>
        <v>0</v>
      </c>
      <c r="K128" s="17"/>
    </row>
    <row r="129" spans="1:11">
      <c r="A129" s="4" t="s">
        <v>187</v>
      </c>
      <c r="B129" s="44">
        <f>B$57</f>
        <v>0</v>
      </c>
      <c r="C129" s="44">
        <f>C$57</f>
        <v>0</v>
      </c>
      <c r="D129" s="44">
        <f>D$57</f>
        <v>0</v>
      </c>
      <c r="E129" s="44">
        <f>E$57</f>
        <v>0</v>
      </c>
      <c r="F129" s="44">
        <f>F$57</f>
        <v>0</v>
      </c>
      <c r="G129" s="44">
        <f>G$57</f>
        <v>0</v>
      </c>
      <c r="H129" s="44">
        <f>H$57</f>
        <v>0</v>
      </c>
      <c r="I129" s="44">
        <f>I$57</f>
        <v>0</v>
      </c>
      <c r="J129" s="44">
        <f>J$57</f>
        <v>0</v>
      </c>
      <c r="K129" s="17"/>
    </row>
    <row r="130" spans="1:11">
      <c r="A130" s="4" t="s">
        <v>188</v>
      </c>
      <c r="B130" s="44">
        <f>B93</f>
        <v>0</v>
      </c>
      <c r="C130" s="44">
        <f>C93</f>
        <v>0</v>
      </c>
      <c r="D130" s="44">
        <f>D93</f>
        <v>0</v>
      </c>
      <c r="E130" s="44">
        <f>E93</f>
        <v>0</v>
      </c>
      <c r="F130" s="44">
        <f>F93</f>
        <v>0</v>
      </c>
      <c r="G130" s="44">
        <f>G93</f>
        <v>0</v>
      </c>
      <c r="H130" s="44">
        <f>H93</f>
        <v>0</v>
      </c>
      <c r="I130" s="44">
        <f>I93</f>
        <v>0</v>
      </c>
      <c r="J130" s="44">
        <f>J93</f>
        <v>0</v>
      </c>
      <c r="K130" s="17"/>
    </row>
    <row r="131" spans="1:11">
      <c r="A131" s="4" t="s">
        <v>189</v>
      </c>
      <c r="B131" s="44">
        <f>B$58</f>
        <v>0</v>
      </c>
      <c r="C131" s="44">
        <f>C$58</f>
        <v>0</v>
      </c>
      <c r="D131" s="44">
        <f>D$58</f>
        <v>0</v>
      </c>
      <c r="E131" s="44">
        <f>E$58</f>
        <v>0</v>
      </c>
      <c r="F131" s="44">
        <f>F$58</f>
        <v>0</v>
      </c>
      <c r="G131" s="44">
        <f>G$58</f>
        <v>0</v>
      </c>
      <c r="H131" s="44">
        <f>H$58</f>
        <v>0</v>
      </c>
      <c r="I131" s="44">
        <f>I$58</f>
        <v>0</v>
      </c>
      <c r="J131" s="44">
        <f>J$58</f>
        <v>0</v>
      </c>
      <c r="K131" s="17"/>
    </row>
    <row r="132" spans="1:11">
      <c r="A132" s="4" t="s">
        <v>197</v>
      </c>
      <c r="B132" s="44">
        <f>B95</f>
        <v>0</v>
      </c>
      <c r="C132" s="44">
        <f>C95</f>
        <v>0</v>
      </c>
      <c r="D132" s="44">
        <f>D95</f>
        <v>0</v>
      </c>
      <c r="E132" s="44">
        <f>E95</f>
        <v>0</v>
      </c>
      <c r="F132" s="44">
        <f>F95</f>
        <v>0</v>
      </c>
      <c r="G132" s="44">
        <f>G95</f>
        <v>0</v>
      </c>
      <c r="H132" s="44">
        <f>H95</f>
        <v>0</v>
      </c>
      <c r="I132" s="44">
        <f>I95</f>
        <v>0</v>
      </c>
      <c r="J132" s="44">
        <f>J95</f>
        <v>0</v>
      </c>
      <c r="K132" s="17"/>
    </row>
    <row r="133" spans="1:11">
      <c r="A133" s="4" t="s">
        <v>198</v>
      </c>
      <c r="B133" s="44">
        <f>B$59</f>
        <v>0</v>
      </c>
      <c r="C133" s="44">
        <f>C$59</f>
        <v>0</v>
      </c>
      <c r="D133" s="44">
        <f>D$59</f>
        <v>0</v>
      </c>
      <c r="E133" s="44">
        <f>E$59</f>
        <v>0</v>
      </c>
      <c r="F133" s="44">
        <f>F$59</f>
        <v>0</v>
      </c>
      <c r="G133" s="44">
        <f>G$59</f>
        <v>0</v>
      </c>
      <c r="H133" s="44">
        <f>H$59</f>
        <v>0</v>
      </c>
      <c r="I133" s="44">
        <f>I$59</f>
        <v>0</v>
      </c>
      <c r="J133" s="44">
        <f>J$59</f>
        <v>0</v>
      </c>
      <c r="K133" s="17"/>
    </row>
    <row r="135" spans="1:11" ht="21" customHeight="1">
      <c r="A135" s="1" t="s">
        <v>816</v>
      </c>
    </row>
    <row r="136" spans="1:11">
      <c r="A136" s="2" t="s">
        <v>353</v>
      </c>
    </row>
    <row r="137" spans="1:11">
      <c r="A137" s="33" t="s">
        <v>817</v>
      </c>
    </row>
    <row r="138" spans="1:11">
      <c r="A138" s="2" t="s">
        <v>818</v>
      </c>
    </row>
    <row r="140" spans="1:11">
      <c r="B140" s="15" t="s">
        <v>142</v>
      </c>
      <c r="C140" s="15" t="s">
        <v>143</v>
      </c>
      <c r="D140" s="15" t="s">
        <v>144</v>
      </c>
      <c r="E140" s="15" t="s">
        <v>145</v>
      </c>
      <c r="F140" s="15" t="s">
        <v>146</v>
      </c>
      <c r="G140" s="15" t="s">
        <v>151</v>
      </c>
      <c r="H140" s="15" t="s">
        <v>147</v>
      </c>
      <c r="I140" s="15" t="s">
        <v>148</v>
      </c>
      <c r="J140" s="15" t="s">
        <v>149</v>
      </c>
    </row>
    <row r="141" spans="1:11">
      <c r="A141" s="4" t="s">
        <v>819</v>
      </c>
      <c r="B141" s="21">
        <f>SUM(B$107:B$133)</f>
        <v>0</v>
      </c>
      <c r="C141" s="21">
        <f>SUM(C$107:C$133)</f>
        <v>0</v>
      </c>
      <c r="D141" s="21">
        <f>SUM(D$107:D$133)</f>
        <v>0</v>
      </c>
      <c r="E141" s="21">
        <f>SUM(E$107:E$133)</f>
        <v>0</v>
      </c>
      <c r="F141" s="21">
        <f>SUM(F$107:F$133)</f>
        <v>0</v>
      </c>
      <c r="G141" s="21">
        <f>SUM(G$107:G$133)</f>
        <v>0</v>
      </c>
      <c r="H141" s="21">
        <f>SUM(H$107:H$133)</f>
        <v>0</v>
      </c>
      <c r="I141" s="21">
        <f>SUM(I$107:I$133)</f>
        <v>0</v>
      </c>
      <c r="J141" s="21">
        <f>SUM(J$107:J$133)</f>
        <v>0</v>
      </c>
      <c r="K141" s="17"/>
    </row>
  </sheetData>
  <sheetProtection sheet="1" objects="1" scenarios="1"/>
  <hyperlinks>
    <hyperlink ref="A5" location="'Loads'!B198" display="x1 = 2304. Rate 1 units (MWh) (in Equivalent volume for each end user)"/>
    <hyperlink ref="A6" location="'Multi'!B851" display="x2 = 2460. Unit rate 1 pseudo load coefficient by network level (combined)"/>
    <hyperlink ref="A7" location="'LAFs'!B236" display="x3 = 2012. Loss adjustment factors between end user meter reading and each network level, scaled by network use"/>
    <hyperlink ref="A8" location="'Input'!F57" display="x4 = 1010. Days in the charging year (in Financial and general assumptions)"/>
    <hyperlink ref="A23" location="'Loads'!B198" display="x1 = 2304. Rate 1 units (MWh) (in Equivalent volume for each end user)"/>
    <hyperlink ref="A24" location="'Multi'!B851" display="x2 = 2460. Unit rate 1 pseudo load coefficient by network level (combined)"/>
    <hyperlink ref="A25" location="'Loads'!C198" display="x3 = 2304. Rate 2 units (MWh) (in Equivalent volume for each end user)"/>
    <hyperlink ref="A26" location="'Multi'!B881" display="x4 = 2461. Unit rate 2 pseudo load coefficient by network level (combined)"/>
    <hyperlink ref="A27" location="'LAFs'!B236" display="x5 = 2012. Loss adjustment factors between end user meter reading and each network level, scaled by network use"/>
    <hyperlink ref="A28" location="'Input'!F57" display="x6 = 1010. Days in the charging year (in Financial and general assumptions)"/>
    <hyperlink ref="A40" location="'Loads'!B198" display="x1 = 2304. Rate 1 units (MWh) (in Equivalent volume for each end user)"/>
    <hyperlink ref="A41" location="'Multi'!B851" display="x2 = 2460. Unit rate 1 pseudo load coefficient by network level (combined)"/>
    <hyperlink ref="A42" location="'Loads'!C198" display="x3 = 2304. Rate 2 units (MWh) (in Equivalent volume for each end user)"/>
    <hyperlink ref="A43" location="'Multi'!B881" display="x4 = 2461. Unit rate 2 pseudo load coefficient by network level (combined)"/>
    <hyperlink ref="A44" location="'Loads'!D198" display="x5 = 2304. Rate 3 units (MWh) (in Equivalent volume for each end user)"/>
    <hyperlink ref="A45" location="'Multi'!B903" display="x6 = 2462. Unit rate 3 pseudo load coefficient by network level (combined)"/>
    <hyperlink ref="A46" location="'LAFs'!B236" display="x7 = 2012. Loss adjustment factors between end user meter reading and each network level, scaled by network use"/>
    <hyperlink ref="A47" location="'Input'!F57" display="x8 = 1010. Days in the charging year (in Financial and general assumptions)"/>
    <hyperlink ref="A63" location="'Multi'!B118" display="x1 = 2407. All units (MWh)"/>
    <hyperlink ref="A64" location="'Loads'!B45" display="x2 = 2302. Load coefficient"/>
    <hyperlink ref="A65" location="'LAFs'!B236" display="x3 = 2012. Loss adjustment factors between end user meter reading and each network level, scaled by network use"/>
    <hyperlink ref="A66" location="'Input'!F57" display="x4 = 1010. Days in the charging year (in Financial and general assumptions)"/>
    <hyperlink ref="A100" location="'SMD'!B11" display="x1 = 2501. Contributions of users on one-rate multi tariffs to system simultaneous maximum load by network level (kW)"/>
    <hyperlink ref="A101" location="'SMD'!B31" display="x2 = 2502. Contributions of users on two-rate multi tariffs to system simultaneous maximum load by network level (kW)"/>
    <hyperlink ref="A102" location="'SMD'!B50" display="x3 = 2503. Contributions of users on three-rate multi tariffs to system simultaneous maximum load by network level (kW)"/>
    <hyperlink ref="A103" location="'SMD'!B69" display="x4 = 2504. Estimated contributions of users on each tariff to system simultaneous maximum load by network level (kW)"/>
    <hyperlink ref="A137" location="'SMD'!B106" display="x1 = 2505. Contributions of users on each tariff to system simultaneous maximum load by network level (kW)"/>
  </hyperlinks>
  <pageMargins left="0.7" right="0.7" top="0.75" bottom="0.75" header="0.3" footer="0.3"/>
  <pageSetup paperSize="9" fitToHeight="0" orientation="portrait"/>
  <headerFooter>
    <oddHeader>&amp;L&amp;A&amp;C&amp;R&amp;P of &amp;N</oddHeader>
    <oddFooter>&amp;F</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L213"/>
  <sheetViews>
    <sheetView showGridLines="0" workbookViewId="0">
      <pane xSplit="1" ySplit="1" topLeftCell="B2" activePane="bottomRight" state="frozen"/>
      <selection pane="topRight" activeCell="B1" sqref="B1"/>
      <selection pane="bottomLeft" activeCell="A2" sqref="A2"/>
      <selection pane="bottomRight"/>
    </sheetView>
  </sheetViews>
  <sheetFormatPr defaultRowHeight="15"/>
  <cols>
    <col min="1" max="1" width="50.7109375" customWidth="1"/>
    <col min="2" max="251" width="16.7109375" customWidth="1"/>
  </cols>
  <sheetData>
    <row r="1" spans="1:12" ht="21" customHeight="1">
      <c r="A1" s="1">
        <f>"Forecast aggregate maximum load for "&amp;'Input'!B7&amp;" in "&amp;'Input'!C7&amp;" ("&amp;'Input'!D7&amp;")"</f>
        <v>0</v>
      </c>
    </row>
    <row r="3" spans="1:12" ht="21" customHeight="1">
      <c r="A3" s="1" t="s">
        <v>820</v>
      </c>
    </row>
    <row r="4" spans="1:12">
      <c r="A4" s="2" t="s">
        <v>353</v>
      </c>
    </row>
    <row r="5" spans="1:12">
      <c r="A5" s="33" t="s">
        <v>821</v>
      </c>
    </row>
    <row r="6" spans="1:12">
      <c r="A6" s="33" t="s">
        <v>822</v>
      </c>
    </row>
    <row r="7" spans="1:12">
      <c r="A7" s="33" t="s">
        <v>823</v>
      </c>
    </row>
    <row r="8" spans="1:12">
      <c r="A8" s="34" t="s">
        <v>356</v>
      </c>
      <c r="B8" s="35" t="s">
        <v>357</v>
      </c>
      <c r="C8" s="35"/>
      <c r="D8" s="35"/>
      <c r="E8" s="35"/>
      <c r="F8" s="35"/>
      <c r="G8" s="35"/>
      <c r="H8" s="35"/>
      <c r="I8" s="35"/>
      <c r="J8" s="34" t="s">
        <v>357</v>
      </c>
      <c r="K8" s="34" t="s">
        <v>486</v>
      </c>
    </row>
    <row r="9" spans="1:12">
      <c r="A9" s="34" t="s">
        <v>359</v>
      </c>
      <c r="B9" s="35" t="s">
        <v>360</v>
      </c>
      <c r="C9" s="35"/>
      <c r="D9" s="35"/>
      <c r="E9" s="35"/>
      <c r="F9" s="35"/>
      <c r="G9" s="35"/>
      <c r="H9" s="35"/>
      <c r="I9" s="35"/>
      <c r="J9" s="34" t="s">
        <v>360</v>
      </c>
      <c r="K9" s="34" t="s">
        <v>824</v>
      </c>
    </row>
    <row r="11" spans="1:12">
      <c r="B11" s="36" t="s">
        <v>825</v>
      </c>
      <c r="C11" s="36"/>
      <c r="D11" s="36"/>
      <c r="E11" s="36"/>
      <c r="F11" s="36"/>
      <c r="G11" s="36"/>
      <c r="H11" s="36"/>
      <c r="I11" s="36"/>
    </row>
    <row r="12" spans="1:12">
      <c r="B12" s="15" t="s">
        <v>142</v>
      </c>
      <c r="C12" s="15" t="s">
        <v>143</v>
      </c>
      <c r="D12" s="15" t="s">
        <v>144</v>
      </c>
      <c r="E12" s="15" t="s">
        <v>145</v>
      </c>
      <c r="F12" s="15" t="s">
        <v>146</v>
      </c>
      <c r="G12" s="15" t="s">
        <v>147</v>
      </c>
      <c r="H12" s="15" t="s">
        <v>148</v>
      </c>
      <c r="I12" s="15" t="s">
        <v>149</v>
      </c>
      <c r="J12" s="15" t="s">
        <v>826</v>
      </c>
      <c r="K12" s="15" t="s">
        <v>827</v>
      </c>
    </row>
    <row r="13" spans="1:12">
      <c r="A13" s="4" t="s">
        <v>174</v>
      </c>
      <c r="B13" s="28">
        <v>0</v>
      </c>
      <c r="C13" s="28">
        <v>0</v>
      </c>
      <c r="D13" s="28">
        <v>0</v>
      </c>
      <c r="E13" s="28">
        <v>0</v>
      </c>
      <c r="F13" s="28">
        <v>0</v>
      </c>
      <c r="G13" s="28">
        <v>0</v>
      </c>
      <c r="H13" s="28">
        <v>0</v>
      </c>
      <c r="I13" s="28">
        <v>1</v>
      </c>
      <c r="J13" s="28">
        <v>0</v>
      </c>
      <c r="K13" s="38">
        <f>$C13+0.2*'Input'!$B$80*$J13</f>
        <v>0</v>
      </c>
      <c r="L13" s="17"/>
    </row>
    <row r="14" spans="1:12">
      <c r="A14" s="4" t="s">
        <v>175</v>
      </c>
      <c r="B14" s="28">
        <v>0</v>
      </c>
      <c r="C14" s="28">
        <v>0</v>
      </c>
      <c r="D14" s="28">
        <v>0</v>
      </c>
      <c r="E14" s="28">
        <v>0</v>
      </c>
      <c r="F14" s="28">
        <v>0</v>
      </c>
      <c r="G14" s="28">
        <v>0</v>
      </c>
      <c r="H14" s="28">
        <v>0</v>
      </c>
      <c r="I14" s="28">
        <v>1</v>
      </c>
      <c r="J14" s="28">
        <v>0</v>
      </c>
      <c r="K14" s="38">
        <f>$C14+0.2*'Input'!$B$80*$J14</f>
        <v>0</v>
      </c>
      <c r="L14" s="17"/>
    </row>
    <row r="15" spans="1:12">
      <c r="A15" s="4" t="s">
        <v>211</v>
      </c>
      <c r="B15" s="28">
        <v>0</v>
      </c>
      <c r="C15" s="28">
        <v>0</v>
      </c>
      <c r="D15" s="28">
        <v>0</v>
      </c>
      <c r="E15" s="28">
        <v>0</v>
      </c>
      <c r="F15" s="28">
        <v>0</v>
      </c>
      <c r="G15" s="28">
        <v>0</v>
      </c>
      <c r="H15" s="28">
        <v>0</v>
      </c>
      <c r="I15" s="28">
        <v>1</v>
      </c>
      <c r="J15" s="28">
        <v>0</v>
      </c>
      <c r="K15" s="38">
        <f>$C15+0.2*'Input'!$B$80*$J15</f>
        <v>0</v>
      </c>
      <c r="L15" s="17"/>
    </row>
    <row r="16" spans="1:12">
      <c r="A16" s="4" t="s">
        <v>176</v>
      </c>
      <c r="B16" s="28">
        <v>0</v>
      </c>
      <c r="C16" s="28">
        <v>0</v>
      </c>
      <c r="D16" s="28">
        <v>0</v>
      </c>
      <c r="E16" s="28">
        <v>0</v>
      </c>
      <c r="F16" s="28">
        <v>0</v>
      </c>
      <c r="G16" s="28">
        <v>0</v>
      </c>
      <c r="H16" s="28">
        <v>0</v>
      </c>
      <c r="I16" s="28">
        <v>1</v>
      </c>
      <c r="J16" s="28">
        <v>0</v>
      </c>
      <c r="K16" s="38">
        <f>$C16+0.2*'Input'!$B$80*$J16</f>
        <v>0</v>
      </c>
      <c r="L16" s="17"/>
    </row>
    <row r="17" spans="1:12">
      <c r="A17" s="4" t="s">
        <v>177</v>
      </c>
      <c r="B17" s="28">
        <v>0</v>
      </c>
      <c r="C17" s="28">
        <v>0</v>
      </c>
      <c r="D17" s="28">
        <v>0</v>
      </c>
      <c r="E17" s="28">
        <v>0</v>
      </c>
      <c r="F17" s="28">
        <v>0</v>
      </c>
      <c r="G17" s="28">
        <v>0</v>
      </c>
      <c r="H17" s="28">
        <v>0</v>
      </c>
      <c r="I17" s="28">
        <v>1</v>
      </c>
      <c r="J17" s="28">
        <v>0</v>
      </c>
      <c r="K17" s="38">
        <f>$C17+0.2*'Input'!$B$80*$J17</f>
        <v>0</v>
      </c>
      <c r="L17" s="17"/>
    </row>
    <row r="18" spans="1:12">
      <c r="A18" s="4" t="s">
        <v>221</v>
      </c>
      <c r="B18" s="28">
        <v>0</v>
      </c>
      <c r="C18" s="28">
        <v>0</v>
      </c>
      <c r="D18" s="28">
        <v>0</v>
      </c>
      <c r="E18" s="28">
        <v>0</v>
      </c>
      <c r="F18" s="28">
        <v>0</v>
      </c>
      <c r="G18" s="28">
        <v>0</v>
      </c>
      <c r="H18" s="28">
        <v>0</v>
      </c>
      <c r="I18" s="28">
        <v>1</v>
      </c>
      <c r="J18" s="28">
        <v>0</v>
      </c>
      <c r="K18" s="38">
        <f>$C18+0.2*'Input'!$B$80*$J18</f>
        <v>0</v>
      </c>
      <c r="L18" s="17"/>
    </row>
    <row r="19" spans="1:12">
      <c r="A19" s="4" t="s">
        <v>178</v>
      </c>
      <c r="B19" s="28">
        <v>0</v>
      </c>
      <c r="C19" s="28">
        <v>0</v>
      </c>
      <c r="D19" s="28">
        <v>0</v>
      </c>
      <c r="E19" s="28">
        <v>0</v>
      </c>
      <c r="F19" s="28">
        <v>0</v>
      </c>
      <c r="G19" s="28">
        <v>0</v>
      </c>
      <c r="H19" s="28">
        <v>0</v>
      </c>
      <c r="I19" s="28">
        <v>1</v>
      </c>
      <c r="J19" s="28">
        <v>0</v>
      </c>
      <c r="K19" s="38">
        <f>$C19+0.2*'Input'!$B$80*$J19</f>
        <v>0</v>
      </c>
      <c r="L19" s="17"/>
    </row>
    <row r="20" spans="1:12">
      <c r="A20" s="4" t="s">
        <v>179</v>
      </c>
      <c r="B20" s="28">
        <v>0</v>
      </c>
      <c r="C20" s="28">
        <v>0</v>
      </c>
      <c r="D20" s="28">
        <v>0</v>
      </c>
      <c r="E20" s="28">
        <v>0</v>
      </c>
      <c r="F20" s="28">
        <v>0</v>
      </c>
      <c r="G20" s="28">
        <v>0</v>
      </c>
      <c r="H20" s="28">
        <v>1</v>
      </c>
      <c r="I20" s="28">
        <v>0</v>
      </c>
      <c r="J20" s="28">
        <v>0</v>
      </c>
      <c r="K20" s="38">
        <f>$C20+0.2*'Input'!$B$80*$J20</f>
        <v>0</v>
      </c>
      <c r="L20" s="17"/>
    </row>
    <row r="21" spans="1:12">
      <c r="A21" s="4" t="s">
        <v>195</v>
      </c>
      <c r="B21" s="28">
        <v>0</v>
      </c>
      <c r="C21" s="28">
        <v>0</v>
      </c>
      <c r="D21" s="28">
        <v>0</v>
      </c>
      <c r="E21" s="28">
        <v>0.2</v>
      </c>
      <c r="F21" s="28">
        <v>1</v>
      </c>
      <c r="G21" s="28">
        <v>1</v>
      </c>
      <c r="H21" s="28">
        <v>0</v>
      </c>
      <c r="I21" s="28">
        <v>0</v>
      </c>
      <c r="J21" s="28">
        <v>1</v>
      </c>
      <c r="K21" s="38">
        <f>$C21+0.2*'Input'!$B$80*$J21</f>
        <v>0</v>
      </c>
      <c r="L21" s="17"/>
    </row>
    <row r="22" spans="1:12">
      <c r="A22" s="4" t="s">
        <v>180</v>
      </c>
      <c r="B22" s="28">
        <v>0</v>
      </c>
      <c r="C22" s="28">
        <v>0</v>
      </c>
      <c r="D22" s="28">
        <v>0</v>
      </c>
      <c r="E22" s="28">
        <v>0</v>
      </c>
      <c r="F22" s="28">
        <v>0</v>
      </c>
      <c r="G22" s="28">
        <v>0</v>
      </c>
      <c r="H22" s="28">
        <v>0</v>
      </c>
      <c r="I22" s="28">
        <v>1</v>
      </c>
      <c r="J22" s="28">
        <v>0</v>
      </c>
      <c r="K22" s="38">
        <f>$C22+0.2*'Input'!$B$80*$J22</f>
        <v>0</v>
      </c>
      <c r="L22" s="17"/>
    </row>
    <row r="23" spans="1:12">
      <c r="A23" s="4" t="s">
        <v>181</v>
      </c>
      <c r="B23" s="28">
        <v>0</v>
      </c>
      <c r="C23" s="28">
        <v>0</v>
      </c>
      <c r="D23" s="28">
        <v>0</v>
      </c>
      <c r="E23" s="28">
        <v>0</v>
      </c>
      <c r="F23" s="28">
        <v>0</v>
      </c>
      <c r="G23" s="28">
        <v>0</v>
      </c>
      <c r="H23" s="28">
        <v>0</v>
      </c>
      <c r="I23" s="28">
        <v>1</v>
      </c>
      <c r="J23" s="28">
        <v>0</v>
      </c>
      <c r="K23" s="38">
        <f>$C23+0.2*'Input'!$B$80*$J23</f>
        <v>0</v>
      </c>
      <c r="L23" s="17"/>
    </row>
    <row r="24" spans="1:12">
      <c r="A24" s="4" t="s">
        <v>182</v>
      </c>
      <c r="B24" s="28">
        <v>0</v>
      </c>
      <c r="C24" s="28">
        <v>0</v>
      </c>
      <c r="D24" s="28">
        <v>0</v>
      </c>
      <c r="E24" s="28">
        <v>0</v>
      </c>
      <c r="F24" s="28">
        <v>0</v>
      </c>
      <c r="G24" s="28">
        <v>0.2</v>
      </c>
      <c r="H24" s="28">
        <v>1</v>
      </c>
      <c r="I24" s="28">
        <v>1</v>
      </c>
      <c r="J24" s="28">
        <v>0</v>
      </c>
      <c r="K24" s="38">
        <f>$C24+0.2*'Input'!$B$80*$J24</f>
        <v>0</v>
      </c>
      <c r="L24" s="17"/>
    </row>
    <row r="25" spans="1:12">
      <c r="A25" s="4" t="s">
        <v>183</v>
      </c>
      <c r="B25" s="28">
        <v>0</v>
      </c>
      <c r="C25" s="28">
        <v>0</v>
      </c>
      <c r="D25" s="28">
        <v>0</v>
      </c>
      <c r="E25" s="28">
        <v>0</v>
      </c>
      <c r="F25" s="28">
        <v>0</v>
      </c>
      <c r="G25" s="28">
        <v>1</v>
      </c>
      <c r="H25" s="28">
        <v>1</v>
      </c>
      <c r="I25" s="28">
        <v>0</v>
      </c>
      <c r="J25" s="28">
        <v>0</v>
      </c>
      <c r="K25" s="38">
        <f>$C25+0.2*'Input'!$B$80*$J25</f>
        <v>0</v>
      </c>
      <c r="L25" s="17"/>
    </row>
    <row r="26" spans="1:12">
      <c r="A26" s="4" t="s">
        <v>196</v>
      </c>
      <c r="B26" s="28">
        <v>0</v>
      </c>
      <c r="C26" s="28">
        <v>0</v>
      </c>
      <c r="D26" s="28">
        <v>0</v>
      </c>
      <c r="E26" s="28">
        <v>0.2</v>
      </c>
      <c r="F26" s="28">
        <v>1</v>
      </c>
      <c r="G26" s="28">
        <v>1</v>
      </c>
      <c r="H26" s="28">
        <v>0</v>
      </c>
      <c r="I26" s="28">
        <v>0</v>
      </c>
      <c r="J26" s="28">
        <v>1</v>
      </c>
      <c r="K26" s="38">
        <f>$C26+0.2*'Input'!$B$80*$J26</f>
        <v>0</v>
      </c>
      <c r="L26" s="17"/>
    </row>
    <row r="27" spans="1:12">
      <c r="A27" s="4" t="s">
        <v>243</v>
      </c>
      <c r="B27" s="28">
        <v>0</v>
      </c>
      <c r="C27" s="28">
        <v>0</v>
      </c>
      <c r="D27" s="28">
        <v>0</v>
      </c>
      <c r="E27" s="28">
        <v>0</v>
      </c>
      <c r="F27" s="28">
        <v>0</v>
      </c>
      <c r="G27" s="28">
        <v>0</v>
      </c>
      <c r="H27" s="28">
        <v>0</v>
      </c>
      <c r="I27" s="28">
        <v>0</v>
      </c>
      <c r="J27" s="28">
        <v>0</v>
      </c>
      <c r="K27" s="38">
        <f>$C27+0.2*'Input'!$B$80*$J27</f>
        <v>0</v>
      </c>
      <c r="L27" s="17"/>
    </row>
    <row r="28" spans="1:12">
      <c r="A28" s="4" t="s">
        <v>247</v>
      </c>
      <c r="B28" s="28">
        <v>0</v>
      </c>
      <c r="C28" s="28">
        <v>0</v>
      </c>
      <c r="D28" s="28">
        <v>0</v>
      </c>
      <c r="E28" s="28">
        <v>0</v>
      </c>
      <c r="F28" s="28">
        <v>0</v>
      </c>
      <c r="G28" s="28">
        <v>0</v>
      </c>
      <c r="H28" s="28">
        <v>0</v>
      </c>
      <c r="I28" s="28">
        <v>0</v>
      </c>
      <c r="J28" s="28">
        <v>0</v>
      </c>
      <c r="K28" s="38">
        <f>$C28+0.2*'Input'!$B$80*$J28</f>
        <v>0</v>
      </c>
      <c r="L28" s="17"/>
    </row>
    <row r="29" spans="1:12">
      <c r="A29" s="4" t="s">
        <v>251</v>
      </c>
      <c r="B29" s="28">
        <v>0</v>
      </c>
      <c r="C29" s="28">
        <v>0</v>
      </c>
      <c r="D29" s="28">
        <v>0</v>
      </c>
      <c r="E29" s="28">
        <v>0</v>
      </c>
      <c r="F29" s="28">
        <v>0</v>
      </c>
      <c r="G29" s="28">
        <v>0</v>
      </c>
      <c r="H29" s="28">
        <v>0</v>
      </c>
      <c r="I29" s="28">
        <v>0</v>
      </c>
      <c r="J29" s="28">
        <v>0</v>
      </c>
      <c r="K29" s="38">
        <f>$C29+0.2*'Input'!$B$80*$J29</f>
        <v>0</v>
      </c>
      <c r="L29" s="17"/>
    </row>
    <row r="30" spans="1:12">
      <c r="A30" s="4" t="s">
        <v>255</v>
      </c>
      <c r="B30" s="28">
        <v>0</v>
      </c>
      <c r="C30" s="28">
        <v>0</v>
      </c>
      <c r="D30" s="28">
        <v>0</v>
      </c>
      <c r="E30" s="28">
        <v>0</v>
      </c>
      <c r="F30" s="28">
        <v>0</v>
      </c>
      <c r="G30" s="28">
        <v>0</v>
      </c>
      <c r="H30" s="28">
        <v>0</v>
      </c>
      <c r="I30" s="28">
        <v>0</v>
      </c>
      <c r="J30" s="28">
        <v>0</v>
      </c>
      <c r="K30" s="38">
        <f>$C30+0.2*'Input'!$B$80*$J30</f>
        <v>0</v>
      </c>
      <c r="L30" s="17"/>
    </row>
    <row r="31" spans="1:12">
      <c r="A31" s="4" t="s">
        <v>259</v>
      </c>
      <c r="B31" s="28">
        <v>0</v>
      </c>
      <c r="C31" s="28">
        <v>0</v>
      </c>
      <c r="D31" s="28">
        <v>0</v>
      </c>
      <c r="E31" s="28">
        <v>0</v>
      </c>
      <c r="F31" s="28">
        <v>0</v>
      </c>
      <c r="G31" s="28">
        <v>0</v>
      </c>
      <c r="H31" s="28">
        <v>0</v>
      </c>
      <c r="I31" s="28">
        <v>0</v>
      </c>
      <c r="J31" s="28">
        <v>0</v>
      </c>
      <c r="K31" s="38">
        <f>$C31+0.2*'Input'!$B$80*$J31</f>
        <v>0</v>
      </c>
      <c r="L31" s="17"/>
    </row>
    <row r="33" spans="1:11" ht="21" customHeight="1">
      <c r="A33" s="1" t="s">
        <v>828</v>
      </c>
    </row>
    <row r="34" spans="1:11">
      <c r="A34" s="2" t="s">
        <v>353</v>
      </c>
    </row>
    <row r="35" spans="1:11">
      <c r="A35" s="33" t="s">
        <v>829</v>
      </c>
    </row>
    <row r="36" spans="1:11">
      <c r="A36" s="33" t="s">
        <v>830</v>
      </c>
    </row>
    <row r="37" spans="1:11">
      <c r="A37" s="33" t="s">
        <v>831</v>
      </c>
    </row>
    <row r="38" spans="1:11">
      <c r="A38" s="2" t="s">
        <v>396</v>
      </c>
    </row>
    <row r="40" spans="1:11">
      <c r="B40" s="15" t="s">
        <v>142</v>
      </c>
      <c r="C40" s="15" t="s">
        <v>143</v>
      </c>
      <c r="D40" s="15" t="s">
        <v>144</v>
      </c>
      <c r="E40" s="15" t="s">
        <v>145</v>
      </c>
      <c r="F40" s="15" t="s">
        <v>146</v>
      </c>
      <c r="G40" s="15" t="s">
        <v>151</v>
      </c>
      <c r="H40" s="15" t="s">
        <v>147</v>
      </c>
      <c r="I40" s="15" t="s">
        <v>148</v>
      </c>
      <c r="J40" s="15" t="s">
        <v>149</v>
      </c>
    </row>
    <row r="41" spans="1:11">
      <c r="A41" s="4" t="s">
        <v>174</v>
      </c>
      <c r="B41" s="39">
        <f>$B13</f>
        <v>0</v>
      </c>
      <c r="C41" s="39">
        <f>$K13</f>
        <v>0</v>
      </c>
      <c r="D41" s="39">
        <f>$D13</f>
        <v>0</v>
      </c>
      <c r="E41" s="39">
        <f>$E13</f>
        <v>0</v>
      </c>
      <c r="F41" s="39">
        <f>$F13</f>
        <v>0</v>
      </c>
      <c r="G41" s="28">
        <v>0</v>
      </c>
      <c r="H41" s="39">
        <f>$G13</f>
        <v>0</v>
      </c>
      <c r="I41" s="39">
        <f>$H13</f>
        <v>0</v>
      </c>
      <c r="J41" s="39">
        <f>$I13</f>
        <v>0</v>
      </c>
      <c r="K41" s="17"/>
    </row>
    <row r="42" spans="1:11">
      <c r="A42" s="4" t="s">
        <v>175</v>
      </c>
      <c r="B42" s="39">
        <f>$B14</f>
        <v>0</v>
      </c>
      <c r="C42" s="39">
        <f>$K14</f>
        <v>0</v>
      </c>
      <c r="D42" s="39">
        <f>$D14</f>
        <v>0</v>
      </c>
      <c r="E42" s="39">
        <f>$E14</f>
        <v>0</v>
      </c>
      <c r="F42" s="39">
        <f>$F14</f>
        <v>0</v>
      </c>
      <c r="G42" s="28">
        <v>0</v>
      </c>
      <c r="H42" s="39">
        <f>$G14</f>
        <v>0</v>
      </c>
      <c r="I42" s="39">
        <f>$H14</f>
        <v>0</v>
      </c>
      <c r="J42" s="39">
        <f>$I14</f>
        <v>0</v>
      </c>
      <c r="K42" s="17"/>
    </row>
    <row r="43" spans="1:11">
      <c r="A43" s="4" t="s">
        <v>211</v>
      </c>
      <c r="B43" s="39">
        <f>$B15</f>
        <v>0</v>
      </c>
      <c r="C43" s="39">
        <f>$K15</f>
        <v>0</v>
      </c>
      <c r="D43" s="39">
        <f>$D15</f>
        <v>0</v>
      </c>
      <c r="E43" s="39">
        <f>$E15</f>
        <v>0</v>
      </c>
      <c r="F43" s="39">
        <f>$F15</f>
        <v>0</v>
      </c>
      <c r="G43" s="28">
        <v>0</v>
      </c>
      <c r="H43" s="39">
        <f>$G15</f>
        <v>0</v>
      </c>
      <c r="I43" s="39">
        <f>$H15</f>
        <v>0</v>
      </c>
      <c r="J43" s="39">
        <f>$I15</f>
        <v>0</v>
      </c>
      <c r="K43" s="17"/>
    </row>
    <row r="44" spans="1:11">
      <c r="A44" s="4" t="s">
        <v>176</v>
      </c>
      <c r="B44" s="39">
        <f>$B16</f>
        <v>0</v>
      </c>
      <c r="C44" s="39">
        <f>$K16</f>
        <v>0</v>
      </c>
      <c r="D44" s="39">
        <f>$D16</f>
        <v>0</v>
      </c>
      <c r="E44" s="39">
        <f>$E16</f>
        <v>0</v>
      </c>
      <c r="F44" s="39">
        <f>$F16</f>
        <v>0</v>
      </c>
      <c r="G44" s="28">
        <v>0</v>
      </c>
      <c r="H44" s="39">
        <f>$G16</f>
        <v>0</v>
      </c>
      <c r="I44" s="39">
        <f>$H16</f>
        <v>0</v>
      </c>
      <c r="J44" s="39">
        <f>$I16</f>
        <v>0</v>
      </c>
      <c r="K44" s="17"/>
    </row>
    <row r="45" spans="1:11">
      <c r="A45" s="4" t="s">
        <v>177</v>
      </c>
      <c r="B45" s="39">
        <f>$B17</f>
        <v>0</v>
      </c>
      <c r="C45" s="39">
        <f>$K17</f>
        <v>0</v>
      </c>
      <c r="D45" s="39">
        <f>$D17</f>
        <v>0</v>
      </c>
      <c r="E45" s="39">
        <f>$E17</f>
        <v>0</v>
      </c>
      <c r="F45" s="39">
        <f>$F17</f>
        <v>0</v>
      </c>
      <c r="G45" s="28">
        <v>0</v>
      </c>
      <c r="H45" s="39">
        <f>$G17</f>
        <v>0</v>
      </c>
      <c r="I45" s="39">
        <f>$H17</f>
        <v>0</v>
      </c>
      <c r="J45" s="39">
        <f>$I17</f>
        <v>0</v>
      </c>
      <c r="K45" s="17"/>
    </row>
    <row r="46" spans="1:11">
      <c r="A46" s="4" t="s">
        <v>221</v>
      </c>
      <c r="B46" s="39">
        <f>$B18</f>
        <v>0</v>
      </c>
      <c r="C46" s="39">
        <f>$K18</f>
        <v>0</v>
      </c>
      <c r="D46" s="39">
        <f>$D18</f>
        <v>0</v>
      </c>
      <c r="E46" s="39">
        <f>$E18</f>
        <v>0</v>
      </c>
      <c r="F46" s="39">
        <f>$F18</f>
        <v>0</v>
      </c>
      <c r="G46" s="28">
        <v>0</v>
      </c>
      <c r="H46" s="39">
        <f>$G18</f>
        <v>0</v>
      </c>
      <c r="I46" s="39">
        <f>$H18</f>
        <v>0</v>
      </c>
      <c r="J46" s="39">
        <f>$I18</f>
        <v>0</v>
      </c>
      <c r="K46" s="17"/>
    </row>
    <row r="47" spans="1:11">
      <c r="A47" s="4" t="s">
        <v>178</v>
      </c>
      <c r="B47" s="39">
        <f>$B19</f>
        <v>0</v>
      </c>
      <c r="C47" s="39">
        <f>$K19</f>
        <v>0</v>
      </c>
      <c r="D47" s="39">
        <f>$D19</f>
        <v>0</v>
      </c>
      <c r="E47" s="39">
        <f>$E19</f>
        <v>0</v>
      </c>
      <c r="F47" s="39">
        <f>$F19</f>
        <v>0</v>
      </c>
      <c r="G47" s="28">
        <v>0</v>
      </c>
      <c r="H47" s="39">
        <f>$G19</f>
        <v>0</v>
      </c>
      <c r="I47" s="39">
        <f>$H19</f>
        <v>0</v>
      </c>
      <c r="J47" s="39">
        <f>$I19</f>
        <v>0</v>
      </c>
      <c r="K47" s="17"/>
    </row>
    <row r="48" spans="1:11">
      <c r="A48" s="4" t="s">
        <v>179</v>
      </c>
      <c r="B48" s="39">
        <f>$B20</f>
        <v>0</v>
      </c>
      <c r="C48" s="39">
        <f>$K20</f>
        <v>0</v>
      </c>
      <c r="D48" s="39">
        <f>$D20</f>
        <v>0</v>
      </c>
      <c r="E48" s="39">
        <f>$E20</f>
        <v>0</v>
      </c>
      <c r="F48" s="39">
        <f>$F20</f>
        <v>0</v>
      </c>
      <c r="G48" s="28">
        <v>0</v>
      </c>
      <c r="H48" s="39">
        <f>$G20</f>
        <v>0</v>
      </c>
      <c r="I48" s="39">
        <f>$H20</f>
        <v>0</v>
      </c>
      <c r="J48" s="39">
        <f>$I20</f>
        <v>0</v>
      </c>
      <c r="K48" s="17"/>
    </row>
    <row r="49" spans="1:11">
      <c r="A49" s="4" t="s">
        <v>195</v>
      </c>
      <c r="B49" s="39">
        <f>$B21</f>
        <v>0</v>
      </c>
      <c r="C49" s="39">
        <f>$K21</f>
        <v>0</v>
      </c>
      <c r="D49" s="39">
        <f>$D21</f>
        <v>0</v>
      </c>
      <c r="E49" s="39">
        <f>$E21</f>
        <v>0</v>
      </c>
      <c r="F49" s="39">
        <f>$F21</f>
        <v>0</v>
      </c>
      <c r="G49" s="28">
        <v>1</v>
      </c>
      <c r="H49" s="39">
        <f>$G21</f>
        <v>0</v>
      </c>
      <c r="I49" s="39">
        <f>$H21</f>
        <v>0</v>
      </c>
      <c r="J49" s="39">
        <f>$I21</f>
        <v>0</v>
      </c>
      <c r="K49" s="17"/>
    </row>
    <row r="50" spans="1:11">
      <c r="A50" s="4" t="s">
        <v>180</v>
      </c>
      <c r="B50" s="39">
        <f>$B22</f>
        <v>0</v>
      </c>
      <c r="C50" s="39">
        <f>$K22</f>
        <v>0</v>
      </c>
      <c r="D50" s="39">
        <f>$D22</f>
        <v>0</v>
      </c>
      <c r="E50" s="39">
        <f>$E22</f>
        <v>0</v>
      </c>
      <c r="F50" s="39">
        <f>$F22</f>
        <v>0</v>
      </c>
      <c r="G50" s="28">
        <v>0</v>
      </c>
      <c r="H50" s="39">
        <f>$G22</f>
        <v>0</v>
      </c>
      <c r="I50" s="39">
        <f>$H22</f>
        <v>0</v>
      </c>
      <c r="J50" s="39">
        <f>$I22</f>
        <v>0</v>
      </c>
      <c r="K50" s="17"/>
    </row>
    <row r="51" spans="1:11">
      <c r="A51" s="4" t="s">
        <v>181</v>
      </c>
      <c r="B51" s="39">
        <f>$B23</f>
        <v>0</v>
      </c>
      <c r="C51" s="39">
        <f>$K23</f>
        <v>0</v>
      </c>
      <c r="D51" s="39">
        <f>$D23</f>
        <v>0</v>
      </c>
      <c r="E51" s="39">
        <f>$E23</f>
        <v>0</v>
      </c>
      <c r="F51" s="39">
        <f>$F23</f>
        <v>0</v>
      </c>
      <c r="G51" s="28">
        <v>0</v>
      </c>
      <c r="H51" s="39">
        <f>$G23</f>
        <v>0</v>
      </c>
      <c r="I51" s="39">
        <f>$H23</f>
        <v>0</v>
      </c>
      <c r="J51" s="39">
        <f>$I23</f>
        <v>0</v>
      </c>
      <c r="K51" s="17"/>
    </row>
    <row r="52" spans="1:11">
      <c r="A52" s="4" t="s">
        <v>182</v>
      </c>
      <c r="B52" s="39">
        <f>$B24</f>
        <v>0</v>
      </c>
      <c r="C52" s="39">
        <f>$K24</f>
        <v>0</v>
      </c>
      <c r="D52" s="39">
        <f>$D24</f>
        <v>0</v>
      </c>
      <c r="E52" s="39">
        <f>$E24</f>
        <v>0</v>
      </c>
      <c r="F52" s="39">
        <f>$F24</f>
        <v>0</v>
      </c>
      <c r="G52" s="28">
        <v>0</v>
      </c>
      <c r="H52" s="39">
        <f>$G24</f>
        <v>0</v>
      </c>
      <c r="I52" s="39">
        <f>$H24</f>
        <v>0</v>
      </c>
      <c r="J52" s="39">
        <f>$I24</f>
        <v>0</v>
      </c>
      <c r="K52" s="17"/>
    </row>
    <row r="53" spans="1:11">
      <c r="A53" s="4" t="s">
        <v>183</v>
      </c>
      <c r="B53" s="39">
        <f>$B25</f>
        <v>0</v>
      </c>
      <c r="C53" s="39">
        <f>$K25</f>
        <v>0</v>
      </c>
      <c r="D53" s="39">
        <f>$D25</f>
        <v>0</v>
      </c>
      <c r="E53" s="39">
        <f>$E25</f>
        <v>0</v>
      </c>
      <c r="F53" s="39">
        <f>$F25</f>
        <v>0</v>
      </c>
      <c r="G53" s="28">
        <v>0</v>
      </c>
      <c r="H53" s="39">
        <f>$G25</f>
        <v>0</v>
      </c>
      <c r="I53" s="39">
        <f>$H25</f>
        <v>0</v>
      </c>
      <c r="J53" s="39">
        <f>$I25</f>
        <v>0</v>
      </c>
      <c r="K53" s="17"/>
    </row>
    <row r="54" spans="1:11">
      <c r="A54" s="4" t="s">
        <v>196</v>
      </c>
      <c r="B54" s="39">
        <f>$B26</f>
        <v>0</v>
      </c>
      <c r="C54" s="39">
        <f>$K26</f>
        <v>0</v>
      </c>
      <c r="D54" s="39">
        <f>$D26</f>
        <v>0</v>
      </c>
      <c r="E54" s="39">
        <f>$E26</f>
        <v>0</v>
      </c>
      <c r="F54" s="39">
        <f>$F26</f>
        <v>0</v>
      </c>
      <c r="G54" s="28">
        <v>1</v>
      </c>
      <c r="H54" s="39">
        <f>$G26</f>
        <v>0</v>
      </c>
      <c r="I54" s="39">
        <f>$H26</f>
        <v>0</v>
      </c>
      <c r="J54" s="39">
        <f>$I26</f>
        <v>0</v>
      </c>
      <c r="K54" s="17"/>
    </row>
    <row r="55" spans="1:11">
      <c r="A55" s="4" t="s">
        <v>243</v>
      </c>
      <c r="B55" s="39">
        <f>$B27</f>
        <v>0</v>
      </c>
      <c r="C55" s="39">
        <f>$K27</f>
        <v>0</v>
      </c>
      <c r="D55" s="39">
        <f>$D27</f>
        <v>0</v>
      </c>
      <c r="E55" s="39">
        <f>$E27</f>
        <v>0</v>
      </c>
      <c r="F55" s="39">
        <f>$F27</f>
        <v>0</v>
      </c>
      <c r="G55" s="28">
        <v>0</v>
      </c>
      <c r="H55" s="39">
        <f>$G27</f>
        <v>0</v>
      </c>
      <c r="I55" s="39">
        <f>$H27</f>
        <v>0</v>
      </c>
      <c r="J55" s="39">
        <f>$I27</f>
        <v>0</v>
      </c>
      <c r="K55" s="17"/>
    </row>
    <row r="56" spans="1:11">
      <c r="A56" s="4" t="s">
        <v>247</v>
      </c>
      <c r="B56" s="39">
        <f>$B28</f>
        <v>0</v>
      </c>
      <c r="C56" s="39">
        <f>$K28</f>
        <v>0</v>
      </c>
      <c r="D56" s="39">
        <f>$D28</f>
        <v>0</v>
      </c>
      <c r="E56" s="39">
        <f>$E28</f>
        <v>0</v>
      </c>
      <c r="F56" s="39">
        <f>$F28</f>
        <v>0</v>
      </c>
      <c r="G56" s="28">
        <v>0</v>
      </c>
      <c r="H56" s="39">
        <f>$G28</f>
        <v>0</v>
      </c>
      <c r="I56" s="39">
        <f>$H28</f>
        <v>0</v>
      </c>
      <c r="J56" s="39">
        <f>$I28</f>
        <v>0</v>
      </c>
      <c r="K56" s="17"/>
    </row>
    <row r="57" spans="1:11">
      <c r="A57" s="4" t="s">
        <v>251</v>
      </c>
      <c r="B57" s="39">
        <f>$B29</f>
        <v>0</v>
      </c>
      <c r="C57" s="39">
        <f>$K29</f>
        <v>0</v>
      </c>
      <c r="D57" s="39">
        <f>$D29</f>
        <v>0</v>
      </c>
      <c r="E57" s="39">
        <f>$E29</f>
        <v>0</v>
      </c>
      <c r="F57" s="39">
        <f>$F29</f>
        <v>0</v>
      </c>
      <c r="G57" s="28">
        <v>0</v>
      </c>
      <c r="H57" s="39">
        <f>$G29</f>
        <v>0</v>
      </c>
      <c r="I57" s="39">
        <f>$H29</f>
        <v>0</v>
      </c>
      <c r="J57" s="39">
        <f>$I29</f>
        <v>0</v>
      </c>
      <c r="K57" s="17"/>
    </row>
    <row r="58" spans="1:11">
      <c r="A58" s="4" t="s">
        <v>255</v>
      </c>
      <c r="B58" s="39">
        <f>$B30</f>
        <v>0</v>
      </c>
      <c r="C58" s="39">
        <f>$K30</f>
        <v>0</v>
      </c>
      <c r="D58" s="39">
        <f>$D30</f>
        <v>0</v>
      </c>
      <c r="E58" s="39">
        <f>$E30</f>
        <v>0</v>
      </c>
      <c r="F58" s="39">
        <f>$F30</f>
        <v>0</v>
      </c>
      <c r="G58" s="28">
        <v>0</v>
      </c>
      <c r="H58" s="39">
        <f>$G30</f>
        <v>0</v>
      </c>
      <c r="I58" s="39">
        <f>$H30</f>
        <v>0</v>
      </c>
      <c r="J58" s="39">
        <f>$I30</f>
        <v>0</v>
      </c>
      <c r="K58" s="17"/>
    </row>
    <row r="59" spans="1:11">
      <c r="A59" s="4" t="s">
        <v>259</v>
      </c>
      <c r="B59" s="39">
        <f>$B31</f>
        <v>0</v>
      </c>
      <c r="C59" s="39">
        <f>$K31</f>
        <v>0</v>
      </c>
      <c r="D59" s="39">
        <f>$D31</f>
        <v>0</v>
      </c>
      <c r="E59" s="39">
        <f>$E31</f>
        <v>0</v>
      </c>
      <c r="F59" s="39">
        <f>$F31</f>
        <v>0</v>
      </c>
      <c r="G59" s="28">
        <v>0</v>
      </c>
      <c r="H59" s="39">
        <f>$G31</f>
        <v>0</v>
      </c>
      <c r="I59" s="39">
        <f>$H31</f>
        <v>0</v>
      </c>
      <c r="J59" s="39">
        <f>$I31</f>
        <v>0</v>
      </c>
      <c r="K59" s="17"/>
    </row>
    <row r="61" spans="1:11" ht="21" customHeight="1">
      <c r="A61" s="1" t="s">
        <v>832</v>
      </c>
    </row>
    <row r="62" spans="1:11">
      <c r="A62" s="2" t="s">
        <v>353</v>
      </c>
    </row>
    <row r="63" spans="1:11">
      <c r="A63" s="33" t="s">
        <v>833</v>
      </c>
    </row>
    <row r="64" spans="1:11">
      <c r="A64" s="33" t="s">
        <v>834</v>
      </c>
    </row>
    <row r="65" spans="1:11">
      <c r="A65" s="33" t="s">
        <v>835</v>
      </c>
    </row>
    <row r="66" spans="1:11">
      <c r="A66" s="33" t="s">
        <v>836</v>
      </c>
    </row>
    <row r="67" spans="1:11">
      <c r="A67" s="2" t="s">
        <v>837</v>
      </c>
    </row>
    <row r="69" spans="1:11">
      <c r="B69" s="15" t="s">
        <v>142</v>
      </c>
      <c r="C69" s="15" t="s">
        <v>143</v>
      </c>
      <c r="D69" s="15" t="s">
        <v>144</v>
      </c>
      <c r="E69" s="15" t="s">
        <v>145</v>
      </c>
      <c r="F69" s="15" t="s">
        <v>146</v>
      </c>
      <c r="G69" s="15" t="s">
        <v>151</v>
      </c>
      <c r="H69" s="15" t="s">
        <v>147</v>
      </c>
      <c r="I69" s="15" t="s">
        <v>148</v>
      </c>
      <c r="J69" s="15" t="s">
        <v>149</v>
      </c>
    </row>
    <row r="70" spans="1:11">
      <c r="A70" s="4" t="s">
        <v>182</v>
      </c>
      <c r="B70" s="21">
        <f>'Loads'!$F$210*'Input'!$E$58*B$52*'LAFs'!B$248</f>
        <v>0</v>
      </c>
      <c r="C70" s="21">
        <f>'Loads'!$F$210*'Input'!$E$58*C$52*'LAFs'!C$248</f>
        <v>0</v>
      </c>
      <c r="D70" s="21">
        <f>'Loads'!$F$210*'Input'!$E$58*D$52*'LAFs'!D$248</f>
        <v>0</v>
      </c>
      <c r="E70" s="21">
        <f>'Loads'!$F$210*'Input'!$E$58*E$52*'LAFs'!E$248</f>
        <v>0</v>
      </c>
      <c r="F70" s="21">
        <f>'Loads'!$F$210*'Input'!$E$58*F$52*'LAFs'!F$248</f>
        <v>0</v>
      </c>
      <c r="G70" s="21">
        <f>'Loads'!$F$210*'Input'!$E$58*G$52*'LAFs'!G$248</f>
        <v>0</v>
      </c>
      <c r="H70" s="21">
        <f>'Loads'!$F$210*'Input'!$E$58*H$52*'LAFs'!H$248</f>
        <v>0</v>
      </c>
      <c r="I70" s="21">
        <f>'Loads'!$F$210*'Input'!$E$58*I$52*'LAFs'!I$248</f>
        <v>0</v>
      </c>
      <c r="J70" s="21">
        <f>'Loads'!$F$210*'Input'!$E$58*J$52*'LAFs'!J$248</f>
        <v>0</v>
      </c>
      <c r="K70" s="17"/>
    </row>
    <row r="71" spans="1:11">
      <c r="A71" s="4" t="s">
        <v>183</v>
      </c>
      <c r="B71" s="21">
        <f>'Loads'!$F$211*'Input'!$E$58*B$53*'LAFs'!B$249</f>
        <v>0</v>
      </c>
      <c r="C71" s="21">
        <f>'Loads'!$F$211*'Input'!$E$58*C$53*'LAFs'!C$249</f>
        <v>0</v>
      </c>
      <c r="D71" s="21">
        <f>'Loads'!$F$211*'Input'!$E$58*D$53*'LAFs'!D$249</f>
        <v>0</v>
      </c>
      <c r="E71" s="21">
        <f>'Loads'!$F$211*'Input'!$E$58*E$53*'LAFs'!E$249</f>
        <v>0</v>
      </c>
      <c r="F71" s="21">
        <f>'Loads'!$F$211*'Input'!$E$58*F$53*'LAFs'!F$249</f>
        <v>0</v>
      </c>
      <c r="G71" s="21">
        <f>'Loads'!$F$211*'Input'!$E$58*G$53*'LAFs'!G$249</f>
        <v>0</v>
      </c>
      <c r="H71" s="21">
        <f>'Loads'!$F$211*'Input'!$E$58*H$53*'LAFs'!H$249</f>
        <v>0</v>
      </c>
      <c r="I71" s="21">
        <f>'Loads'!$F$211*'Input'!$E$58*I$53*'LAFs'!I$249</f>
        <v>0</v>
      </c>
      <c r="J71" s="21">
        <f>'Loads'!$F$211*'Input'!$E$58*J$53*'LAFs'!J$249</f>
        <v>0</v>
      </c>
      <c r="K71" s="17"/>
    </row>
    <row r="72" spans="1:11">
      <c r="A72" s="4" t="s">
        <v>196</v>
      </c>
      <c r="B72" s="21">
        <f>'Loads'!$F$212*'Input'!$E$58*B$54*'LAFs'!B$250</f>
        <v>0</v>
      </c>
      <c r="C72" s="21">
        <f>'Loads'!$F$212*'Input'!$E$58*C$54*'LAFs'!C$250</f>
        <v>0</v>
      </c>
      <c r="D72" s="21">
        <f>'Loads'!$F$212*'Input'!$E$58*D$54*'LAFs'!D$250</f>
        <v>0</v>
      </c>
      <c r="E72" s="21">
        <f>'Loads'!$F$212*'Input'!$E$58*E$54*'LAFs'!E$250</f>
        <v>0</v>
      </c>
      <c r="F72" s="21">
        <f>'Loads'!$F$212*'Input'!$E$58*F$54*'LAFs'!F$250</f>
        <v>0</v>
      </c>
      <c r="G72" s="21">
        <f>'Loads'!$F$212*'Input'!$E$58*G$54*'LAFs'!G$250</f>
        <v>0</v>
      </c>
      <c r="H72" s="21">
        <f>'Loads'!$F$212*'Input'!$E$58*H$54*'LAFs'!H$250</f>
        <v>0</v>
      </c>
      <c r="I72" s="21">
        <f>'Loads'!$F$212*'Input'!$E$58*I$54*'LAFs'!I$250</f>
        <v>0</v>
      </c>
      <c r="J72" s="21">
        <f>'Loads'!$F$212*'Input'!$E$58*J$54*'LAFs'!J$250</f>
        <v>0</v>
      </c>
      <c r="K72" s="17"/>
    </row>
    <row r="74" spans="1:11" ht="21" customHeight="1">
      <c r="A74" s="1" t="s">
        <v>838</v>
      </c>
    </row>
    <row r="75" spans="1:11">
      <c r="A75" s="2" t="s">
        <v>353</v>
      </c>
    </row>
    <row r="76" spans="1:11">
      <c r="A76" s="33" t="s">
        <v>572</v>
      </c>
    </row>
    <row r="77" spans="1:11">
      <c r="A77" s="33" t="s">
        <v>501</v>
      </c>
    </row>
    <row r="78" spans="1:11">
      <c r="A78" s="33" t="s">
        <v>835</v>
      </c>
    </row>
    <row r="79" spans="1:11">
      <c r="A79" s="33" t="s">
        <v>836</v>
      </c>
    </row>
    <row r="80" spans="1:11">
      <c r="A80" s="33" t="s">
        <v>739</v>
      </c>
    </row>
    <row r="81" spans="1:11">
      <c r="A81" s="2" t="s">
        <v>839</v>
      </c>
    </row>
    <row r="83" spans="1:11">
      <c r="B83" s="15" t="s">
        <v>142</v>
      </c>
      <c r="C83" s="15" t="s">
        <v>143</v>
      </c>
      <c r="D83" s="15" t="s">
        <v>144</v>
      </c>
      <c r="E83" s="15" t="s">
        <v>145</v>
      </c>
      <c r="F83" s="15" t="s">
        <v>146</v>
      </c>
      <c r="G83" s="15" t="s">
        <v>151</v>
      </c>
      <c r="H83" s="15" t="s">
        <v>147</v>
      </c>
      <c r="I83" s="15" t="s">
        <v>148</v>
      </c>
      <c r="J83" s="15" t="s">
        <v>149</v>
      </c>
    </row>
    <row r="84" spans="1:11">
      <c r="A84" s="4" t="s">
        <v>174</v>
      </c>
      <c r="B84" s="21">
        <f>'Multi'!$B$119/'Input'!$C$255*B$41*'LAFs'!B$237/(24*'Input'!$F$58)*1000</f>
        <v>0</v>
      </c>
      <c r="C84" s="21">
        <f>'Multi'!$B$119/'Input'!$C$255*C$41*'LAFs'!C$237/(24*'Input'!$F$58)*1000</f>
        <v>0</v>
      </c>
      <c r="D84" s="21">
        <f>'Multi'!$B$119/'Input'!$C$255*D$41*'LAFs'!D$237/(24*'Input'!$F$58)*1000</f>
        <v>0</v>
      </c>
      <c r="E84" s="21">
        <f>'Multi'!$B$119/'Input'!$C$255*E$41*'LAFs'!E$237/(24*'Input'!$F$58)*1000</f>
        <v>0</v>
      </c>
      <c r="F84" s="21">
        <f>'Multi'!$B$119/'Input'!$C$255*F$41*'LAFs'!F$237/(24*'Input'!$F$58)*1000</f>
        <v>0</v>
      </c>
      <c r="G84" s="21">
        <f>'Multi'!$B$119/'Input'!$C$255*G$41*'LAFs'!G$237/(24*'Input'!$F$58)*1000</f>
        <v>0</v>
      </c>
      <c r="H84" s="21">
        <f>'Multi'!$B$119/'Input'!$C$255*H$41*'LAFs'!H$237/(24*'Input'!$F$58)*1000</f>
        <v>0</v>
      </c>
      <c r="I84" s="21">
        <f>'Multi'!$B$119/'Input'!$C$255*I$41*'LAFs'!I$237/(24*'Input'!$F$58)*1000</f>
        <v>0</v>
      </c>
      <c r="J84" s="21">
        <f>'Multi'!$B$119/'Input'!$C$255*J$41*'LAFs'!J$237/(24*'Input'!$F$58)*1000</f>
        <v>0</v>
      </c>
      <c r="K84" s="17"/>
    </row>
    <row r="85" spans="1:11">
      <c r="A85" s="4" t="s">
        <v>175</v>
      </c>
      <c r="B85" s="21">
        <f>'Multi'!$B$120/'Input'!$C$256*B$42*'LAFs'!B$238/(24*'Input'!$F$58)*1000</f>
        <v>0</v>
      </c>
      <c r="C85" s="21">
        <f>'Multi'!$B$120/'Input'!$C$256*C$42*'LAFs'!C$238/(24*'Input'!$F$58)*1000</f>
        <v>0</v>
      </c>
      <c r="D85" s="21">
        <f>'Multi'!$B$120/'Input'!$C$256*D$42*'LAFs'!D$238/(24*'Input'!$F$58)*1000</f>
        <v>0</v>
      </c>
      <c r="E85" s="21">
        <f>'Multi'!$B$120/'Input'!$C$256*E$42*'LAFs'!E$238/(24*'Input'!$F$58)*1000</f>
        <v>0</v>
      </c>
      <c r="F85" s="21">
        <f>'Multi'!$B$120/'Input'!$C$256*F$42*'LAFs'!F$238/(24*'Input'!$F$58)*1000</f>
        <v>0</v>
      </c>
      <c r="G85" s="21">
        <f>'Multi'!$B$120/'Input'!$C$256*G$42*'LAFs'!G$238/(24*'Input'!$F$58)*1000</f>
        <v>0</v>
      </c>
      <c r="H85" s="21">
        <f>'Multi'!$B$120/'Input'!$C$256*H$42*'LAFs'!H$238/(24*'Input'!$F$58)*1000</f>
        <v>0</v>
      </c>
      <c r="I85" s="21">
        <f>'Multi'!$B$120/'Input'!$C$256*I$42*'LAFs'!I$238/(24*'Input'!$F$58)*1000</f>
        <v>0</v>
      </c>
      <c r="J85" s="21">
        <f>'Multi'!$B$120/'Input'!$C$256*J$42*'LAFs'!J$238/(24*'Input'!$F$58)*1000</f>
        <v>0</v>
      </c>
      <c r="K85" s="17"/>
    </row>
    <row r="86" spans="1:11">
      <c r="A86" s="4" t="s">
        <v>176</v>
      </c>
      <c r="B86" s="21">
        <f>'Multi'!$B$122/'Input'!$C$258*B$44*'LAFs'!B$240/(24*'Input'!$F$58)*1000</f>
        <v>0</v>
      </c>
      <c r="C86" s="21">
        <f>'Multi'!$B$122/'Input'!$C$258*C$44*'LAFs'!C$240/(24*'Input'!$F$58)*1000</f>
        <v>0</v>
      </c>
      <c r="D86" s="21">
        <f>'Multi'!$B$122/'Input'!$C$258*D$44*'LAFs'!D$240/(24*'Input'!$F$58)*1000</f>
        <v>0</v>
      </c>
      <c r="E86" s="21">
        <f>'Multi'!$B$122/'Input'!$C$258*E$44*'LAFs'!E$240/(24*'Input'!$F$58)*1000</f>
        <v>0</v>
      </c>
      <c r="F86" s="21">
        <f>'Multi'!$B$122/'Input'!$C$258*F$44*'LAFs'!F$240/(24*'Input'!$F$58)*1000</f>
        <v>0</v>
      </c>
      <c r="G86" s="21">
        <f>'Multi'!$B$122/'Input'!$C$258*G$44*'LAFs'!G$240/(24*'Input'!$F$58)*1000</f>
        <v>0</v>
      </c>
      <c r="H86" s="21">
        <f>'Multi'!$B$122/'Input'!$C$258*H$44*'LAFs'!H$240/(24*'Input'!$F$58)*1000</f>
        <v>0</v>
      </c>
      <c r="I86" s="21">
        <f>'Multi'!$B$122/'Input'!$C$258*I$44*'LAFs'!I$240/(24*'Input'!$F$58)*1000</f>
        <v>0</v>
      </c>
      <c r="J86" s="21">
        <f>'Multi'!$B$122/'Input'!$C$258*J$44*'LAFs'!J$240/(24*'Input'!$F$58)*1000</f>
        <v>0</v>
      </c>
      <c r="K86" s="17"/>
    </row>
    <row r="87" spans="1:11">
      <c r="A87" s="4" t="s">
        <v>177</v>
      </c>
      <c r="B87" s="21">
        <f>'Multi'!$B$123/'Input'!$C$259*B$45*'LAFs'!B$241/(24*'Input'!$F$58)*1000</f>
        <v>0</v>
      </c>
      <c r="C87" s="21">
        <f>'Multi'!$B$123/'Input'!$C$259*C$45*'LAFs'!C$241/(24*'Input'!$F$58)*1000</f>
        <v>0</v>
      </c>
      <c r="D87" s="21">
        <f>'Multi'!$B$123/'Input'!$C$259*D$45*'LAFs'!D$241/(24*'Input'!$F$58)*1000</f>
        <v>0</v>
      </c>
      <c r="E87" s="21">
        <f>'Multi'!$B$123/'Input'!$C$259*E$45*'LAFs'!E$241/(24*'Input'!$F$58)*1000</f>
        <v>0</v>
      </c>
      <c r="F87" s="21">
        <f>'Multi'!$B$123/'Input'!$C$259*F$45*'LAFs'!F$241/(24*'Input'!$F$58)*1000</f>
        <v>0</v>
      </c>
      <c r="G87" s="21">
        <f>'Multi'!$B$123/'Input'!$C$259*G$45*'LAFs'!G$241/(24*'Input'!$F$58)*1000</f>
        <v>0</v>
      </c>
      <c r="H87" s="21">
        <f>'Multi'!$B$123/'Input'!$C$259*H$45*'LAFs'!H$241/(24*'Input'!$F$58)*1000</f>
        <v>0</v>
      </c>
      <c r="I87" s="21">
        <f>'Multi'!$B$123/'Input'!$C$259*I$45*'LAFs'!I$241/(24*'Input'!$F$58)*1000</f>
        <v>0</v>
      </c>
      <c r="J87" s="21">
        <f>'Multi'!$B$123/'Input'!$C$259*J$45*'LAFs'!J$241/(24*'Input'!$F$58)*1000</f>
        <v>0</v>
      </c>
      <c r="K87" s="17"/>
    </row>
    <row r="88" spans="1:11">
      <c r="A88" s="4" t="s">
        <v>178</v>
      </c>
      <c r="B88" s="21">
        <f>'Multi'!$B$125/'Input'!$C$261*B$47*'LAFs'!B$243/(24*'Input'!$F$58)*1000</f>
        <v>0</v>
      </c>
      <c r="C88" s="21">
        <f>'Multi'!$B$125/'Input'!$C$261*C$47*'LAFs'!C$243/(24*'Input'!$F$58)*1000</f>
        <v>0</v>
      </c>
      <c r="D88" s="21">
        <f>'Multi'!$B$125/'Input'!$C$261*D$47*'LAFs'!D$243/(24*'Input'!$F$58)*1000</f>
        <v>0</v>
      </c>
      <c r="E88" s="21">
        <f>'Multi'!$B$125/'Input'!$C$261*E$47*'LAFs'!E$243/(24*'Input'!$F$58)*1000</f>
        <v>0</v>
      </c>
      <c r="F88" s="21">
        <f>'Multi'!$B$125/'Input'!$C$261*F$47*'LAFs'!F$243/(24*'Input'!$F$58)*1000</f>
        <v>0</v>
      </c>
      <c r="G88" s="21">
        <f>'Multi'!$B$125/'Input'!$C$261*G$47*'LAFs'!G$243/(24*'Input'!$F$58)*1000</f>
        <v>0</v>
      </c>
      <c r="H88" s="21">
        <f>'Multi'!$B$125/'Input'!$C$261*H$47*'LAFs'!H$243/(24*'Input'!$F$58)*1000</f>
        <v>0</v>
      </c>
      <c r="I88" s="21">
        <f>'Multi'!$B$125/'Input'!$C$261*I$47*'LAFs'!I$243/(24*'Input'!$F$58)*1000</f>
        <v>0</v>
      </c>
      <c r="J88" s="21">
        <f>'Multi'!$B$125/'Input'!$C$261*J$47*'LAFs'!J$243/(24*'Input'!$F$58)*1000</f>
        <v>0</v>
      </c>
      <c r="K88" s="17"/>
    </row>
    <row r="89" spans="1:11">
      <c r="A89" s="4" t="s">
        <v>179</v>
      </c>
      <c r="B89" s="21">
        <f>'Multi'!$B$126/'Input'!$C$262*B$48*'LAFs'!B$244/(24*'Input'!$F$58)*1000</f>
        <v>0</v>
      </c>
      <c r="C89" s="21">
        <f>'Multi'!$B$126/'Input'!$C$262*C$48*'LAFs'!C$244/(24*'Input'!$F$58)*1000</f>
        <v>0</v>
      </c>
      <c r="D89" s="21">
        <f>'Multi'!$B$126/'Input'!$C$262*D$48*'LAFs'!D$244/(24*'Input'!$F$58)*1000</f>
        <v>0</v>
      </c>
      <c r="E89" s="21">
        <f>'Multi'!$B$126/'Input'!$C$262*E$48*'LAFs'!E$244/(24*'Input'!$F$58)*1000</f>
        <v>0</v>
      </c>
      <c r="F89" s="21">
        <f>'Multi'!$B$126/'Input'!$C$262*F$48*'LAFs'!F$244/(24*'Input'!$F$58)*1000</f>
        <v>0</v>
      </c>
      <c r="G89" s="21">
        <f>'Multi'!$B$126/'Input'!$C$262*G$48*'LAFs'!G$244/(24*'Input'!$F$58)*1000</f>
        <v>0</v>
      </c>
      <c r="H89" s="21">
        <f>'Multi'!$B$126/'Input'!$C$262*H$48*'LAFs'!H$244/(24*'Input'!$F$58)*1000</f>
        <v>0</v>
      </c>
      <c r="I89" s="21">
        <f>'Multi'!$B$126/'Input'!$C$262*I$48*'LAFs'!I$244/(24*'Input'!$F$58)*1000</f>
        <v>0</v>
      </c>
      <c r="J89" s="21">
        <f>'Multi'!$B$126/'Input'!$C$262*J$48*'LAFs'!J$244/(24*'Input'!$F$58)*1000</f>
        <v>0</v>
      </c>
      <c r="K89" s="17"/>
    </row>
    <row r="90" spans="1:11">
      <c r="A90" s="4" t="s">
        <v>195</v>
      </c>
      <c r="B90" s="21">
        <f>'Multi'!$B$127/'Input'!$C$263*B$49*'LAFs'!B$245/(24*'Input'!$F$58)*1000</f>
        <v>0</v>
      </c>
      <c r="C90" s="21">
        <f>'Multi'!$B$127/'Input'!$C$263*C$49*'LAFs'!C$245/(24*'Input'!$F$58)*1000</f>
        <v>0</v>
      </c>
      <c r="D90" s="21">
        <f>'Multi'!$B$127/'Input'!$C$263*D$49*'LAFs'!D$245/(24*'Input'!$F$58)*1000</f>
        <v>0</v>
      </c>
      <c r="E90" s="21">
        <f>'Multi'!$B$127/'Input'!$C$263*E$49*'LAFs'!E$245/(24*'Input'!$F$58)*1000</f>
        <v>0</v>
      </c>
      <c r="F90" s="21">
        <f>'Multi'!$B$127/'Input'!$C$263*F$49*'LAFs'!F$245/(24*'Input'!$F$58)*1000</f>
        <v>0</v>
      </c>
      <c r="G90" s="21">
        <f>'Multi'!$B$127/'Input'!$C$263*G$49*'LAFs'!G$245/(24*'Input'!$F$58)*1000</f>
        <v>0</v>
      </c>
      <c r="H90" s="21">
        <f>'Multi'!$B$127/'Input'!$C$263*H$49*'LAFs'!H$245/(24*'Input'!$F$58)*1000</f>
        <v>0</v>
      </c>
      <c r="I90" s="21">
        <f>'Multi'!$B$127/'Input'!$C$263*I$49*'LAFs'!I$245/(24*'Input'!$F$58)*1000</f>
        <v>0</v>
      </c>
      <c r="J90" s="21">
        <f>'Multi'!$B$127/'Input'!$C$263*J$49*'LAFs'!J$245/(24*'Input'!$F$58)*1000</f>
        <v>0</v>
      </c>
      <c r="K90" s="17"/>
    </row>
    <row r="91" spans="1:11">
      <c r="A91" s="4" t="s">
        <v>180</v>
      </c>
      <c r="B91" s="21">
        <f>'Multi'!$B$128/'Input'!$C$264*B$50*'LAFs'!B$246/(24*'Input'!$F$58)*1000</f>
        <v>0</v>
      </c>
      <c r="C91" s="21">
        <f>'Multi'!$B$128/'Input'!$C$264*C$50*'LAFs'!C$246/(24*'Input'!$F$58)*1000</f>
        <v>0</v>
      </c>
      <c r="D91" s="21">
        <f>'Multi'!$B$128/'Input'!$C$264*D$50*'LAFs'!D$246/(24*'Input'!$F$58)*1000</f>
        <v>0</v>
      </c>
      <c r="E91" s="21">
        <f>'Multi'!$B$128/'Input'!$C$264*E$50*'LAFs'!E$246/(24*'Input'!$F$58)*1000</f>
        <v>0</v>
      </c>
      <c r="F91" s="21">
        <f>'Multi'!$B$128/'Input'!$C$264*F$50*'LAFs'!F$246/(24*'Input'!$F$58)*1000</f>
        <v>0</v>
      </c>
      <c r="G91" s="21">
        <f>'Multi'!$B$128/'Input'!$C$264*G$50*'LAFs'!G$246/(24*'Input'!$F$58)*1000</f>
        <v>0</v>
      </c>
      <c r="H91" s="21">
        <f>'Multi'!$B$128/'Input'!$C$264*H$50*'LAFs'!H$246/(24*'Input'!$F$58)*1000</f>
        <v>0</v>
      </c>
      <c r="I91" s="21">
        <f>'Multi'!$B$128/'Input'!$C$264*I$50*'LAFs'!I$246/(24*'Input'!$F$58)*1000</f>
        <v>0</v>
      </c>
      <c r="J91" s="21">
        <f>'Multi'!$B$128/'Input'!$C$264*J$50*'LAFs'!J$246/(24*'Input'!$F$58)*1000</f>
        <v>0</v>
      </c>
      <c r="K91" s="17"/>
    </row>
    <row r="92" spans="1:11">
      <c r="A92" s="4" t="s">
        <v>181</v>
      </c>
      <c r="B92" s="21">
        <f>'Multi'!$B$129/'Input'!$C$265*B$51*'LAFs'!B$247/(24*'Input'!$F$58)*1000</f>
        <v>0</v>
      </c>
      <c r="C92" s="21">
        <f>'Multi'!$B$129/'Input'!$C$265*C$51*'LAFs'!C$247/(24*'Input'!$F$58)*1000</f>
        <v>0</v>
      </c>
      <c r="D92" s="21">
        <f>'Multi'!$B$129/'Input'!$C$265*D$51*'LAFs'!D$247/(24*'Input'!$F$58)*1000</f>
        <v>0</v>
      </c>
      <c r="E92" s="21">
        <f>'Multi'!$B$129/'Input'!$C$265*E$51*'LAFs'!E$247/(24*'Input'!$F$58)*1000</f>
        <v>0</v>
      </c>
      <c r="F92" s="21">
        <f>'Multi'!$B$129/'Input'!$C$265*F$51*'LAFs'!F$247/(24*'Input'!$F$58)*1000</f>
        <v>0</v>
      </c>
      <c r="G92" s="21">
        <f>'Multi'!$B$129/'Input'!$C$265*G$51*'LAFs'!G$247/(24*'Input'!$F$58)*1000</f>
        <v>0</v>
      </c>
      <c r="H92" s="21">
        <f>'Multi'!$B$129/'Input'!$C$265*H$51*'LAFs'!H$247/(24*'Input'!$F$58)*1000</f>
        <v>0</v>
      </c>
      <c r="I92" s="21">
        <f>'Multi'!$B$129/'Input'!$C$265*I$51*'LAFs'!I$247/(24*'Input'!$F$58)*1000</f>
        <v>0</v>
      </c>
      <c r="J92" s="21">
        <f>'Multi'!$B$129/'Input'!$C$265*J$51*'LAFs'!J$247/(24*'Input'!$F$58)*1000</f>
        <v>0</v>
      </c>
      <c r="K92" s="17"/>
    </row>
    <row r="94" spans="1:11" ht="21" customHeight="1">
      <c r="A94" s="1" t="s">
        <v>840</v>
      </c>
    </row>
    <row r="95" spans="1:11">
      <c r="A95" s="2" t="s">
        <v>353</v>
      </c>
    </row>
    <row r="96" spans="1:11">
      <c r="A96" s="33" t="s">
        <v>841</v>
      </c>
    </row>
    <row r="97" spans="1:11">
      <c r="A97" s="33" t="s">
        <v>842</v>
      </c>
    </row>
    <row r="98" spans="1:11">
      <c r="A98" s="2" t="s">
        <v>371</v>
      </c>
    </row>
    <row r="100" spans="1:11">
      <c r="B100" s="15" t="s">
        <v>142</v>
      </c>
      <c r="C100" s="15" t="s">
        <v>143</v>
      </c>
      <c r="D100" s="15" t="s">
        <v>144</v>
      </c>
      <c r="E100" s="15" t="s">
        <v>145</v>
      </c>
      <c r="F100" s="15" t="s">
        <v>146</v>
      </c>
      <c r="G100" s="15" t="s">
        <v>151</v>
      </c>
      <c r="H100" s="15" t="s">
        <v>147</v>
      </c>
      <c r="I100" s="15" t="s">
        <v>148</v>
      </c>
      <c r="J100" s="15" t="s">
        <v>149</v>
      </c>
    </row>
    <row r="101" spans="1:11">
      <c r="A101" s="4" t="s">
        <v>174</v>
      </c>
      <c r="B101" s="44">
        <f>B$84</f>
        <v>0</v>
      </c>
      <c r="C101" s="44">
        <f>C$84</f>
        <v>0</v>
      </c>
      <c r="D101" s="44">
        <f>D$84</f>
        <v>0</v>
      </c>
      <c r="E101" s="44">
        <f>E$84</f>
        <v>0</v>
      </c>
      <c r="F101" s="44">
        <f>F$84</f>
        <v>0</v>
      </c>
      <c r="G101" s="44">
        <f>G$84</f>
        <v>0</v>
      </c>
      <c r="H101" s="44">
        <f>H$84</f>
        <v>0</v>
      </c>
      <c r="I101" s="44">
        <f>I$84</f>
        <v>0</v>
      </c>
      <c r="J101" s="44">
        <f>J$84</f>
        <v>0</v>
      </c>
      <c r="K101" s="17"/>
    </row>
    <row r="102" spans="1:11">
      <c r="A102" s="4" t="s">
        <v>175</v>
      </c>
      <c r="B102" s="44">
        <f>B$85</f>
        <v>0</v>
      </c>
      <c r="C102" s="44">
        <f>C$85</f>
        <v>0</v>
      </c>
      <c r="D102" s="44">
        <f>D$85</f>
        <v>0</v>
      </c>
      <c r="E102" s="44">
        <f>E$85</f>
        <v>0</v>
      </c>
      <c r="F102" s="44">
        <f>F$85</f>
        <v>0</v>
      </c>
      <c r="G102" s="44">
        <f>G$85</f>
        <v>0</v>
      </c>
      <c r="H102" s="44">
        <f>H$85</f>
        <v>0</v>
      </c>
      <c r="I102" s="44">
        <f>I$85</f>
        <v>0</v>
      </c>
      <c r="J102" s="44">
        <f>J$85</f>
        <v>0</v>
      </c>
      <c r="K102" s="17"/>
    </row>
    <row r="103" spans="1:11">
      <c r="A103" s="4" t="s">
        <v>176</v>
      </c>
      <c r="B103" s="44">
        <f>B$86</f>
        <v>0</v>
      </c>
      <c r="C103" s="44">
        <f>C$86</f>
        <v>0</v>
      </c>
      <c r="D103" s="44">
        <f>D$86</f>
        <v>0</v>
      </c>
      <c r="E103" s="44">
        <f>E$86</f>
        <v>0</v>
      </c>
      <c r="F103" s="44">
        <f>F$86</f>
        <v>0</v>
      </c>
      <c r="G103" s="44">
        <f>G$86</f>
        <v>0</v>
      </c>
      <c r="H103" s="44">
        <f>H$86</f>
        <v>0</v>
      </c>
      <c r="I103" s="44">
        <f>I$86</f>
        <v>0</v>
      </c>
      <c r="J103" s="44">
        <f>J$86</f>
        <v>0</v>
      </c>
      <c r="K103" s="17"/>
    </row>
    <row r="104" spans="1:11">
      <c r="A104" s="4" t="s">
        <v>177</v>
      </c>
      <c r="B104" s="44">
        <f>B$87</f>
        <v>0</v>
      </c>
      <c r="C104" s="44">
        <f>C$87</f>
        <v>0</v>
      </c>
      <c r="D104" s="44">
        <f>D$87</f>
        <v>0</v>
      </c>
      <c r="E104" s="44">
        <f>E$87</f>
        <v>0</v>
      </c>
      <c r="F104" s="44">
        <f>F$87</f>
        <v>0</v>
      </c>
      <c r="G104" s="44">
        <f>G$87</f>
        <v>0</v>
      </c>
      <c r="H104" s="44">
        <f>H$87</f>
        <v>0</v>
      </c>
      <c r="I104" s="44">
        <f>I$87</f>
        <v>0</v>
      </c>
      <c r="J104" s="44">
        <f>J$87</f>
        <v>0</v>
      </c>
      <c r="K104" s="17"/>
    </row>
    <row r="105" spans="1:11">
      <c r="A105" s="4" t="s">
        <v>178</v>
      </c>
      <c r="B105" s="44">
        <f>B$88</f>
        <v>0</v>
      </c>
      <c r="C105" s="44">
        <f>C$88</f>
        <v>0</v>
      </c>
      <c r="D105" s="44">
        <f>D$88</f>
        <v>0</v>
      </c>
      <c r="E105" s="44">
        <f>E$88</f>
        <v>0</v>
      </c>
      <c r="F105" s="44">
        <f>F$88</f>
        <v>0</v>
      </c>
      <c r="G105" s="44">
        <f>G$88</f>
        <v>0</v>
      </c>
      <c r="H105" s="44">
        <f>H$88</f>
        <v>0</v>
      </c>
      <c r="I105" s="44">
        <f>I$88</f>
        <v>0</v>
      </c>
      <c r="J105" s="44">
        <f>J$88</f>
        <v>0</v>
      </c>
      <c r="K105" s="17"/>
    </row>
    <row r="106" spans="1:11">
      <c r="A106" s="4" t="s">
        <v>179</v>
      </c>
      <c r="B106" s="44">
        <f>B$89</f>
        <v>0</v>
      </c>
      <c r="C106" s="44">
        <f>C$89</f>
        <v>0</v>
      </c>
      <c r="D106" s="44">
        <f>D$89</f>
        <v>0</v>
      </c>
      <c r="E106" s="44">
        <f>E$89</f>
        <v>0</v>
      </c>
      <c r="F106" s="44">
        <f>F$89</f>
        <v>0</v>
      </c>
      <c r="G106" s="44">
        <f>G$89</f>
        <v>0</v>
      </c>
      <c r="H106" s="44">
        <f>H$89</f>
        <v>0</v>
      </c>
      <c r="I106" s="44">
        <f>I$89</f>
        <v>0</v>
      </c>
      <c r="J106" s="44">
        <f>J$89</f>
        <v>0</v>
      </c>
      <c r="K106" s="17"/>
    </row>
    <row r="107" spans="1:11">
      <c r="A107" s="4" t="s">
        <v>195</v>
      </c>
      <c r="B107" s="44">
        <f>B$90</f>
        <v>0</v>
      </c>
      <c r="C107" s="44">
        <f>C$90</f>
        <v>0</v>
      </c>
      <c r="D107" s="44">
        <f>D$90</f>
        <v>0</v>
      </c>
      <c r="E107" s="44">
        <f>E$90</f>
        <v>0</v>
      </c>
      <c r="F107" s="44">
        <f>F$90</f>
        <v>0</v>
      </c>
      <c r="G107" s="44">
        <f>G$90</f>
        <v>0</v>
      </c>
      <c r="H107" s="44">
        <f>H$90</f>
        <v>0</v>
      </c>
      <c r="I107" s="44">
        <f>I$90</f>
        <v>0</v>
      </c>
      <c r="J107" s="44">
        <f>J$90</f>
        <v>0</v>
      </c>
      <c r="K107" s="17"/>
    </row>
    <row r="108" spans="1:11">
      <c r="A108" s="4" t="s">
        <v>180</v>
      </c>
      <c r="B108" s="44">
        <f>B$91</f>
        <v>0</v>
      </c>
      <c r="C108" s="44">
        <f>C$91</f>
        <v>0</v>
      </c>
      <c r="D108" s="44">
        <f>D$91</f>
        <v>0</v>
      </c>
      <c r="E108" s="44">
        <f>E$91</f>
        <v>0</v>
      </c>
      <c r="F108" s="44">
        <f>F$91</f>
        <v>0</v>
      </c>
      <c r="G108" s="44">
        <f>G$91</f>
        <v>0</v>
      </c>
      <c r="H108" s="44">
        <f>H$91</f>
        <v>0</v>
      </c>
      <c r="I108" s="44">
        <f>I$91</f>
        <v>0</v>
      </c>
      <c r="J108" s="44">
        <f>J$91</f>
        <v>0</v>
      </c>
      <c r="K108" s="17"/>
    </row>
    <row r="109" spans="1:11">
      <c r="A109" s="4" t="s">
        <v>181</v>
      </c>
      <c r="B109" s="44">
        <f>B$92</f>
        <v>0</v>
      </c>
      <c r="C109" s="44">
        <f>C$92</f>
        <v>0</v>
      </c>
      <c r="D109" s="44">
        <f>D$92</f>
        <v>0</v>
      </c>
      <c r="E109" s="44">
        <f>E$92</f>
        <v>0</v>
      </c>
      <c r="F109" s="44">
        <f>F$92</f>
        <v>0</v>
      </c>
      <c r="G109" s="44">
        <f>G$92</f>
        <v>0</v>
      </c>
      <c r="H109" s="44">
        <f>H$92</f>
        <v>0</v>
      </c>
      <c r="I109" s="44">
        <f>I$92</f>
        <v>0</v>
      </c>
      <c r="J109" s="44">
        <f>J$92</f>
        <v>0</v>
      </c>
      <c r="K109" s="17"/>
    </row>
    <row r="110" spans="1:11">
      <c r="A110" s="4" t="s">
        <v>182</v>
      </c>
      <c r="B110" s="44">
        <f>B$70</f>
        <v>0</v>
      </c>
      <c r="C110" s="44">
        <f>C$70</f>
        <v>0</v>
      </c>
      <c r="D110" s="44">
        <f>D$70</f>
        <v>0</v>
      </c>
      <c r="E110" s="44">
        <f>E$70</f>
        <v>0</v>
      </c>
      <c r="F110" s="44">
        <f>F$70</f>
        <v>0</v>
      </c>
      <c r="G110" s="44">
        <f>G$70</f>
        <v>0</v>
      </c>
      <c r="H110" s="44">
        <f>H$70</f>
        <v>0</v>
      </c>
      <c r="I110" s="44">
        <f>I$70</f>
        <v>0</v>
      </c>
      <c r="J110" s="44">
        <f>J$70</f>
        <v>0</v>
      </c>
      <c r="K110" s="17"/>
    </row>
    <row r="111" spans="1:11">
      <c r="A111" s="4" t="s">
        <v>183</v>
      </c>
      <c r="B111" s="44">
        <f>B$71</f>
        <v>0</v>
      </c>
      <c r="C111" s="44">
        <f>C$71</f>
        <v>0</v>
      </c>
      <c r="D111" s="44">
        <f>D$71</f>
        <v>0</v>
      </c>
      <c r="E111" s="44">
        <f>E$71</f>
        <v>0</v>
      </c>
      <c r="F111" s="44">
        <f>F$71</f>
        <v>0</v>
      </c>
      <c r="G111" s="44">
        <f>G$71</f>
        <v>0</v>
      </c>
      <c r="H111" s="44">
        <f>H$71</f>
        <v>0</v>
      </c>
      <c r="I111" s="44">
        <f>I$71</f>
        <v>0</v>
      </c>
      <c r="J111" s="44">
        <f>J$71</f>
        <v>0</v>
      </c>
      <c r="K111" s="17"/>
    </row>
    <row r="112" spans="1:11">
      <c r="A112" s="4" t="s">
        <v>196</v>
      </c>
      <c r="B112" s="44">
        <f>B$72</f>
        <v>0</v>
      </c>
      <c r="C112" s="44">
        <f>C$72</f>
        <v>0</v>
      </c>
      <c r="D112" s="44">
        <f>D$72</f>
        <v>0</v>
      </c>
      <c r="E112" s="44">
        <f>E$72</f>
        <v>0</v>
      </c>
      <c r="F112" s="44">
        <f>F$72</f>
        <v>0</v>
      </c>
      <c r="G112" s="44">
        <f>G$72</f>
        <v>0</v>
      </c>
      <c r="H112" s="44">
        <f>H$72</f>
        <v>0</v>
      </c>
      <c r="I112" s="44">
        <f>I$72</f>
        <v>0</v>
      </c>
      <c r="J112" s="44">
        <f>J$72</f>
        <v>0</v>
      </c>
      <c r="K112" s="17"/>
    </row>
    <row r="114" spans="1:11" ht="21" customHeight="1">
      <c r="A114" s="1" t="s">
        <v>843</v>
      </c>
    </row>
    <row r="115" spans="1:11">
      <c r="A115" s="2" t="s">
        <v>353</v>
      </c>
    </row>
    <row r="116" spans="1:11">
      <c r="A116" s="33" t="s">
        <v>844</v>
      </c>
    </row>
    <row r="117" spans="1:11">
      <c r="A117" s="2" t="s">
        <v>818</v>
      </c>
    </row>
    <row r="119" spans="1:11">
      <c r="B119" s="15" t="s">
        <v>142</v>
      </c>
      <c r="C119" s="15" t="s">
        <v>143</v>
      </c>
      <c r="D119" s="15" t="s">
        <v>144</v>
      </c>
      <c r="E119" s="15" t="s">
        <v>145</v>
      </c>
      <c r="F119" s="15" t="s">
        <v>146</v>
      </c>
      <c r="G119" s="15" t="s">
        <v>151</v>
      </c>
      <c r="H119" s="15" t="s">
        <v>147</v>
      </c>
      <c r="I119" s="15" t="s">
        <v>148</v>
      </c>
      <c r="J119" s="15" t="s">
        <v>149</v>
      </c>
    </row>
    <row r="120" spans="1:11">
      <c r="A120" s="4" t="s">
        <v>845</v>
      </c>
      <c r="B120" s="21">
        <f>SUM(B$101:B$112)</f>
        <v>0</v>
      </c>
      <c r="C120" s="21">
        <f>SUM(C$101:C$112)</f>
        <v>0</v>
      </c>
      <c r="D120" s="21">
        <f>SUM(D$101:D$112)</f>
        <v>0</v>
      </c>
      <c r="E120" s="21">
        <f>SUM(E$101:E$112)</f>
        <v>0</v>
      </c>
      <c r="F120" s="21">
        <f>SUM(F$101:F$112)</f>
        <v>0</v>
      </c>
      <c r="G120" s="21">
        <f>SUM(G$101:G$112)</f>
        <v>0</v>
      </c>
      <c r="H120" s="21">
        <f>SUM(H$101:H$112)</f>
        <v>0</v>
      </c>
      <c r="I120" s="21">
        <f>SUM(I$101:I$112)</f>
        <v>0</v>
      </c>
      <c r="J120" s="21">
        <f>SUM(J$101:J$112)</f>
        <v>0</v>
      </c>
      <c r="K120" s="17"/>
    </row>
    <row r="122" spans="1:11" ht="21" customHeight="1">
      <c r="A122" s="1" t="s">
        <v>846</v>
      </c>
    </row>
    <row r="123" spans="1:11">
      <c r="A123" s="2" t="s">
        <v>353</v>
      </c>
    </row>
    <row r="124" spans="1:11">
      <c r="A124" s="33" t="s">
        <v>817</v>
      </c>
    </row>
    <row r="125" spans="1:11">
      <c r="A125" s="33" t="s">
        <v>847</v>
      </c>
    </row>
    <row r="126" spans="1:11">
      <c r="A126" s="2" t="s">
        <v>687</v>
      </c>
    </row>
    <row r="128" spans="1:11">
      <c r="B128" s="15" t="s">
        <v>142</v>
      </c>
      <c r="C128" s="15" t="s">
        <v>143</v>
      </c>
      <c r="D128" s="15" t="s">
        <v>144</v>
      </c>
      <c r="E128" s="15" t="s">
        <v>145</v>
      </c>
      <c r="F128" s="15" t="s">
        <v>146</v>
      </c>
      <c r="G128" s="15" t="s">
        <v>151</v>
      </c>
      <c r="H128" s="15" t="s">
        <v>147</v>
      </c>
      <c r="I128" s="15" t="s">
        <v>148</v>
      </c>
      <c r="J128" s="15" t="s">
        <v>149</v>
      </c>
    </row>
    <row r="129" spans="1:11">
      <c r="A129" s="4" t="s">
        <v>174</v>
      </c>
      <c r="B129" s="21">
        <f>'SMD'!B$107*B41</f>
        <v>0</v>
      </c>
      <c r="C129" s="21">
        <f>'SMD'!C$107*C41</f>
        <v>0</v>
      </c>
      <c r="D129" s="21">
        <f>'SMD'!D$107*D41</f>
        <v>0</v>
      </c>
      <c r="E129" s="21">
        <f>'SMD'!E$107*E41</f>
        <v>0</v>
      </c>
      <c r="F129" s="21">
        <f>'SMD'!F$107*F41</f>
        <v>0</v>
      </c>
      <c r="G129" s="21">
        <f>'SMD'!G$107*G41</f>
        <v>0</v>
      </c>
      <c r="H129" s="21">
        <f>'SMD'!H$107*H41</f>
        <v>0</v>
      </c>
      <c r="I129" s="21">
        <f>'SMD'!I$107*I41</f>
        <v>0</v>
      </c>
      <c r="J129" s="21">
        <f>'SMD'!J$107*J41</f>
        <v>0</v>
      </c>
      <c r="K129" s="17"/>
    </row>
    <row r="130" spans="1:11">
      <c r="A130" s="4" t="s">
        <v>175</v>
      </c>
      <c r="B130" s="21">
        <f>'SMD'!B$108*B42</f>
        <v>0</v>
      </c>
      <c r="C130" s="21">
        <f>'SMD'!C$108*C42</f>
        <v>0</v>
      </c>
      <c r="D130" s="21">
        <f>'SMD'!D$108*D42</f>
        <v>0</v>
      </c>
      <c r="E130" s="21">
        <f>'SMD'!E$108*E42</f>
        <v>0</v>
      </c>
      <c r="F130" s="21">
        <f>'SMD'!F$108*F42</f>
        <v>0</v>
      </c>
      <c r="G130" s="21">
        <f>'SMD'!G$108*G42</f>
        <v>0</v>
      </c>
      <c r="H130" s="21">
        <f>'SMD'!H$108*H42</f>
        <v>0</v>
      </c>
      <c r="I130" s="21">
        <f>'SMD'!I$108*I42</f>
        <v>0</v>
      </c>
      <c r="J130" s="21">
        <f>'SMD'!J$108*J42</f>
        <v>0</v>
      </c>
      <c r="K130" s="17"/>
    </row>
    <row r="131" spans="1:11">
      <c r="A131" s="4" t="s">
        <v>211</v>
      </c>
      <c r="B131" s="21">
        <f>'SMD'!B$109*B43</f>
        <v>0</v>
      </c>
      <c r="C131" s="21">
        <f>'SMD'!C$109*C43</f>
        <v>0</v>
      </c>
      <c r="D131" s="21">
        <f>'SMD'!D$109*D43</f>
        <v>0</v>
      </c>
      <c r="E131" s="21">
        <f>'SMD'!E$109*E43</f>
        <v>0</v>
      </c>
      <c r="F131" s="21">
        <f>'SMD'!F$109*F43</f>
        <v>0</v>
      </c>
      <c r="G131" s="21">
        <f>'SMD'!G$109*G43</f>
        <v>0</v>
      </c>
      <c r="H131" s="21">
        <f>'SMD'!H$109*H43</f>
        <v>0</v>
      </c>
      <c r="I131" s="21">
        <f>'SMD'!I$109*I43</f>
        <v>0</v>
      </c>
      <c r="J131" s="21">
        <f>'SMD'!J$109*J43</f>
        <v>0</v>
      </c>
      <c r="K131" s="17"/>
    </row>
    <row r="132" spans="1:11">
      <c r="A132" s="4" t="s">
        <v>176</v>
      </c>
      <c r="B132" s="21">
        <f>'SMD'!B$110*B44</f>
        <v>0</v>
      </c>
      <c r="C132" s="21">
        <f>'SMD'!C$110*C44</f>
        <v>0</v>
      </c>
      <c r="D132" s="21">
        <f>'SMD'!D$110*D44</f>
        <v>0</v>
      </c>
      <c r="E132" s="21">
        <f>'SMD'!E$110*E44</f>
        <v>0</v>
      </c>
      <c r="F132" s="21">
        <f>'SMD'!F$110*F44</f>
        <v>0</v>
      </c>
      <c r="G132" s="21">
        <f>'SMD'!G$110*G44</f>
        <v>0</v>
      </c>
      <c r="H132" s="21">
        <f>'SMD'!H$110*H44</f>
        <v>0</v>
      </c>
      <c r="I132" s="21">
        <f>'SMD'!I$110*I44</f>
        <v>0</v>
      </c>
      <c r="J132" s="21">
        <f>'SMD'!J$110*J44</f>
        <v>0</v>
      </c>
      <c r="K132" s="17"/>
    </row>
    <row r="133" spans="1:11">
      <c r="A133" s="4" t="s">
        <v>177</v>
      </c>
      <c r="B133" s="21">
        <f>'SMD'!B$111*B45</f>
        <v>0</v>
      </c>
      <c r="C133" s="21">
        <f>'SMD'!C$111*C45</f>
        <v>0</v>
      </c>
      <c r="D133" s="21">
        <f>'SMD'!D$111*D45</f>
        <v>0</v>
      </c>
      <c r="E133" s="21">
        <f>'SMD'!E$111*E45</f>
        <v>0</v>
      </c>
      <c r="F133" s="21">
        <f>'SMD'!F$111*F45</f>
        <v>0</v>
      </c>
      <c r="G133" s="21">
        <f>'SMD'!G$111*G45</f>
        <v>0</v>
      </c>
      <c r="H133" s="21">
        <f>'SMD'!H$111*H45</f>
        <v>0</v>
      </c>
      <c r="I133" s="21">
        <f>'SMD'!I$111*I45</f>
        <v>0</v>
      </c>
      <c r="J133" s="21">
        <f>'SMD'!J$111*J45</f>
        <v>0</v>
      </c>
      <c r="K133" s="17"/>
    </row>
    <row r="134" spans="1:11">
      <c r="A134" s="4" t="s">
        <v>221</v>
      </c>
      <c r="B134" s="21">
        <f>'SMD'!B$112*B46</f>
        <v>0</v>
      </c>
      <c r="C134" s="21">
        <f>'SMD'!C$112*C46</f>
        <v>0</v>
      </c>
      <c r="D134" s="21">
        <f>'SMD'!D$112*D46</f>
        <v>0</v>
      </c>
      <c r="E134" s="21">
        <f>'SMD'!E$112*E46</f>
        <v>0</v>
      </c>
      <c r="F134" s="21">
        <f>'SMD'!F$112*F46</f>
        <v>0</v>
      </c>
      <c r="G134" s="21">
        <f>'SMD'!G$112*G46</f>
        <v>0</v>
      </c>
      <c r="H134" s="21">
        <f>'SMD'!H$112*H46</f>
        <v>0</v>
      </c>
      <c r="I134" s="21">
        <f>'SMD'!I$112*I46</f>
        <v>0</v>
      </c>
      <c r="J134" s="21">
        <f>'SMD'!J$112*J46</f>
        <v>0</v>
      </c>
      <c r="K134" s="17"/>
    </row>
    <row r="135" spans="1:11">
      <c r="A135" s="4" t="s">
        <v>178</v>
      </c>
      <c r="B135" s="21">
        <f>'SMD'!B$113*B47</f>
        <v>0</v>
      </c>
      <c r="C135" s="21">
        <f>'SMD'!C$113*C47</f>
        <v>0</v>
      </c>
      <c r="D135" s="21">
        <f>'SMD'!D$113*D47</f>
        <v>0</v>
      </c>
      <c r="E135" s="21">
        <f>'SMD'!E$113*E47</f>
        <v>0</v>
      </c>
      <c r="F135" s="21">
        <f>'SMD'!F$113*F47</f>
        <v>0</v>
      </c>
      <c r="G135" s="21">
        <f>'SMD'!G$113*G47</f>
        <v>0</v>
      </c>
      <c r="H135" s="21">
        <f>'SMD'!H$113*H47</f>
        <v>0</v>
      </c>
      <c r="I135" s="21">
        <f>'SMD'!I$113*I47</f>
        <v>0</v>
      </c>
      <c r="J135" s="21">
        <f>'SMD'!J$113*J47</f>
        <v>0</v>
      </c>
      <c r="K135" s="17"/>
    </row>
    <row r="136" spans="1:11">
      <c r="A136" s="4" t="s">
        <v>179</v>
      </c>
      <c r="B136" s="21">
        <f>'SMD'!B$114*B48</f>
        <v>0</v>
      </c>
      <c r="C136" s="21">
        <f>'SMD'!C$114*C48</f>
        <v>0</v>
      </c>
      <c r="D136" s="21">
        <f>'SMD'!D$114*D48</f>
        <v>0</v>
      </c>
      <c r="E136" s="21">
        <f>'SMD'!E$114*E48</f>
        <v>0</v>
      </c>
      <c r="F136" s="21">
        <f>'SMD'!F$114*F48</f>
        <v>0</v>
      </c>
      <c r="G136" s="21">
        <f>'SMD'!G$114*G48</f>
        <v>0</v>
      </c>
      <c r="H136" s="21">
        <f>'SMD'!H$114*H48</f>
        <v>0</v>
      </c>
      <c r="I136" s="21">
        <f>'SMD'!I$114*I48</f>
        <v>0</v>
      </c>
      <c r="J136" s="21">
        <f>'SMD'!J$114*J48</f>
        <v>0</v>
      </c>
      <c r="K136" s="17"/>
    </row>
    <row r="137" spans="1:11">
      <c r="A137" s="4" t="s">
        <v>195</v>
      </c>
      <c r="B137" s="21">
        <f>'SMD'!B$115*B49</f>
        <v>0</v>
      </c>
      <c r="C137" s="21">
        <f>'SMD'!C$115*C49</f>
        <v>0</v>
      </c>
      <c r="D137" s="21">
        <f>'SMD'!D$115*D49</f>
        <v>0</v>
      </c>
      <c r="E137" s="21">
        <f>'SMD'!E$115*E49</f>
        <v>0</v>
      </c>
      <c r="F137" s="21">
        <f>'SMD'!F$115*F49</f>
        <v>0</v>
      </c>
      <c r="G137" s="21">
        <f>'SMD'!G$115*G49</f>
        <v>0</v>
      </c>
      <c r="H137" s="21">
        <f>'SMD'!H$115*H49</f>
        <v>0</v>
      </c>
      <c r="I137" s="21">
        <f>'SMD'!I$115*I49</f>
        <v>0</v>
      </c>
      <c r="J137" s="21">
        <f>'SMD'!J$115*J49</f>
        <v>0</v>
      </c>
      <c r="K137" s="17"/>
    </row>
    <row r="138" spans="1:11">
      <c r="A138" s="4" t="s">
        <v>180</v>
      </c>
      <c r="B138" s="21">
        <f>'SMD'!B$116*B50</f>
        <v>0</v>
      </c>
      <c r="C138" s="21">
        <f>'SMD'!C$116*C50</f>
        <v>0</v>
      </c>
      <c r="D138" s="21">
        <f>'SMD'!D$116*D50</f>
        <v>0</v>
      </c>
      <c r="E138" s="21">
        <f>'SMD'!E$116*E50</f>
        <v>0</v>
      </c>
      <c r="F138" s="21">
        <f>'SMD'!F$116*F50</f>
        <v>0</v>
      </c>
      <c r="G138" s="21">
        <f>'SMD'!G$116*G50</f>
        <v>0</v>
      </c>
      <c r="H138" s="21">
        <f>'SMD'!H$116*H50</f>
        <v>0</v>
      </c>
      <c r="I138" s="21">
        <f>'SMD'!I$116*I50</f>
        <v>0</v>
      </c>
      <c r="J138" s="21">
        <f>'SMD'!J$116*J50</f>
        <v>0</v>
      </c>
      <c r="K138" s="17"/>
    </row>
    <row r="139" spans="1:11">
      <c r="A139" s="4" t="s">
        <v>181</v>
      </c>
      <c r="B139" s="21">
        <f>'SMD'!B$117*B51</f>
        <v>0</v>
      </c>
      <c r="C139" s="21">
        <f>'SMD'!C$117*C51</f>
        <v>0</v>
      </c>
      <c r="D139" s="21">
        <f>'SMD'!D$117*D51</f>
        <v>0</v>
      </c>
      <c r="E139" s="21">
        <f>'SMD'!E$117*E51</f>
        <v>0</v>
      </c>
      <c r="F139" s="21">
        <f>'SMD'!F$117*F51</f>
        <v>0</v>
      </c>
      <c r="G139" s="21">
        <f>'SMD'!G$117*G51</f>
        <v>0</v>
      </c>
      <c r="H139" s="21">
        <f>'SMD'!H$117*H51</f>
        <v>0</v>
      </c>
      <c r="I139" s="21">
        <f>'SMD'!I$117*I51</f>
        <v>0</v>
      </c>
      <c r="J139" s="21">
        <f>'SMD'!J$117*J51</f>
        <v>0</v>
      </c>
      <c r="K139" s="17"/>
    </row>
    <row r="140" spans="1:11">
      <c r="A140" s="4" t="s">
        <v>182</v>
      </c>
      <c r="B140" s="21">
        <f>'SMD'!B$118*B52</f>
        <v>0</v>
      </c>
      <c r="C140" s="21">
        <f>'SMD'!C$118*C52</f>
        <v>0</v>
      </c>
      <c r="D140" s="21">
        <f>'SMD'!D$118*D52</f>
        <v>0</v>
      </c>
      <c r="E140" s="21">
        <f>'SMD'!E$118*E52</f>
        <v>0</v>
      </c>
      <c r="F140" s="21">
        <f>'SMD'!F$118*F52</f>
        <v>0</v>
      </c>
      <c r="G140" s="21">
        <f>'SMD'!G$118*G52</f>
        <v>0</v>
      </c>
      <c r="H140" s="21">
        <f>'SMD'!H$118*H52</f>
        <v>0</v>
      </c>
      <c r="I140" s="21">
        <f>'SMD'!I$118*I52</f>
        <v>0</v>
      </c>
      <c r="J140" s="21">
        <f>'SMD'!J$118*J52</f>
        <v>0</v>
      </c>
      <c r="K140" s="17"/>
    </row>
    <row r="141" spans="1:11">
      <c r="A141" s="4" t="s">
        <v>183</v>
      </c>
      <c r="B141" s="21">
        <f>'SMD'!B$119*B53</f>
        <v>0</v>
      </c>
      <c r="C141" s="21">
        <f>'SMD'!C$119*C53</f>
        <v>0</v>
      </c>
      <c r="D141" s="21">
        <f>'SMD'!D$119*D53</f>
        <v>0</v>
      </c>
      <c r="E141" s="21">
        <f>'SMD'!E$119*E53</f>
        <v>0</v>
      </c>
      <c r="F141" s="21">
        <f>'SMD'!F$119*F53</f>
        <v>0</v>
      </c>
      <c r="G141" s="21">
        <f>'SMD'!G$119*G53</f>
        <v>0</v>
      </c>
      <c r="H141" s="21">
        <f>'SMD'!H$119*H53</f>
        <v>0</v>
      </c>
      <c r="I141" s="21">
        <f>'SMD'!I$119*I53</f>
        <v>0</v>
      </c>
      <c r="J141" s="21">
        <f>'SMD'!J$119*J53</f>
        <v>0</v>
      </c>
      <c r="K141" s="17"/>
    </row>
    <row r="142" spans="1:11">
      <c r="A142" s="4" t="s">
        <v>196</v>
      </c>
      <c r="B142" s="21">
        <f>'SMD'!B$120*B54</f>
        <v>0</v>
      </c>
      <c r="C142" s="21">
        <f>'SMD'!C$120*C54</f>
        <v>0</v>
      </c>
      <c r="D142" s="21">
        <f>'SMD'!D$120*D54</f>
        <v>0</v>
      </c>
      <c r="E142" s="21">
        <f>'SMD'!E$120*E54</f>
        <v>0</v>
      </c>
      <c r="F142" s="21">
        <f>'SMD'!F$120*F54</f>
        <v>0</v>
      </c>
      <c r="G142" s="21">
        <f>'SMD'!G$120*G54</f>
        <v>0</v>
      </c>
      <c r="H142" s="21">
        <f>'SMD'!H$120*H54</f>
        <v>0</v>
      </c>
      <c r="I142" s="21">
        <f>'SMD'!I$120*I54</f>
        <v>0</v>
      </c>
      <c r="J142" s="21">
        <f>'SMD'!J$120*J54</f>
        <v>0</v>
      </c>
      <c r="K142" s="17"/>
    </row>
    <row r="143" spans="1:11">
      <c r="A143" s="4" t="s">
        <v>243</v>
      </c>
      <c r="B143" s="21">
        <f>'SMD'!B$121*B55</f>
        <v>0</v>
      </c>
      <c r="C143" s="21">
        <f>'SMD'!C$121*C55</f>
        <v>0</v>
      </c>
      <c r="D143" s="21">
        <f>'SMD'!D$121*D55</f>
        <v>0</v>
      </c>
      <c r="E143" s="21">
        <f>'SMD'!E$121*E55</f>
        <v>0</v>
      </c>
      <c r="F143" s="21">
        <f>'SMD'!F$121*F55</f>
        <v>0</v>
      </c>
      <c r="G143" s="21">
        <f>'SMD'!G$121*G55</f>
        <v>0</v>
      </c>
      <c r="H143" s="21">
        <f>'SMD'!H$121*H55</f>
        <v>0</v>
      </c>
      <c r="I143" s="21">
        <f>'SMD'!I$121*I55</f>
        <v>0</v>
      </c>
      <c r="J143" s="21">
        <f>'SMD'!J$121*J55</f>
        <v>0</v>
      </c>
      <c r="K143" s="17"/>
    </row>
    <row r="144" spans="1:11">
      <c r="A144" s="4" t="s">
        <v>247</v>
      </c>
      <c r="B144" s="21">
        <f>'SMD'!B$122*B56</f>
        <v>0</v>
      </c>
      <c r="C144" s="21">
        <f>'SMD'!C$122*C56</f>
        <v>0</v>
      </c>
      <c r="D144" s="21">
        <f>'SMD'!D$122*D56</f>
        <v>0</v>
      </c>
      <c r="E144" s="21">
        <f>'SMD'!E$122*E56</f>
        <v>0</v>
      </c>
      <c r="F144" s="21">
        <f>'SMD'!F$122*F56</f>
        <v>0</v>
      </c>
      <c r="G144" s="21">
        <f>'SMD'!G$122*G56</f>
        <v>0</v>
      </c>
      <c r="H144" s="21">
        <f>'SMD'!H$122*H56</f>
        <v>0</v>
      </c>
      <c r="I144" s="21">
        <f>'SMD'!I$122*I56</f>
        <v>0</v>
      </c>
      <c r="J144" s="21">
        <f>'SMD'!J$122*J56</f>
        <v>0</v>
      </c>
      <c r="K144" s="17"/>
    </row>
    <row r="145" spans="1:11">
      <c r="A145" s="4" t="s">
        <v>251</v>
      </c>
      <c r="B145" s="21">
        <f>'SMD'!B$123*B57</f>
        <v>0</v>
      </c>
      <c r="C145" s="21">
        <f>'SMD'!C$123*C57</f>
        <v>0</v>
      </c>
      <c r="D145" s="21">
        <f>'SMD'!D$123*D57</f>
        <v>0</v>
      </c>
      <c r="E145" s="21">
        <f>'SMD'!E$123*E57</f>
        <v>0</v>
      </c>
      <c r="F145" s="21">
        <f>'SMD'!F$123*F57</f>
        <v>0</v>
      </c>
      <c r="G145" s="21">
        <f>'SMD'!G$123*G57</f>
        <v>0</v>
      </c>
      <c r="H145" s="21">
        <f>'SMD'!H$123*H57</f>
        <v>0</v>
      </c>
      <c r="I145" s="21">
        <f>'SMD'!I$123*I57</f>
        <v>0</v>
      </c>
      <c r="J145" s="21">
        <f>'SMD'!J$123*J57</f>
        <v>0</v>
      </c>
      <c r="K145" s="17"/>
    </row>
    <row r="146" spans="1:11">
      <c r="A146" s="4" t="s">
        <v>255</v>
      </c>
      <c r="B146" s="21">
        <f>'SMD'!B$124*B58</f>
        <v>0</v>
      </c>
      <c r="C146" s="21">
        <f>'SMD'!C$124*C58</f>
        <v>0</v>
      </c>
      <c r="D146" s="21">
        <f>'SMD'!D$124*D58</f>
        <v>0</v>
      </c>
      <c r="E146" s="21">
        <f>'SMD'!E$124*E58</f>
        <v>0</v>
      </c>
      <c r="F146" s="21">
        <f>'SMD'!F$124*F58</f>
        <v>0</v>
      </c>
      <c r="G146" s="21">
        <f>'SMD'!G$124*G58</f>
        <v>0</v>
      </c>
      <c r="H146" s="21">
        <f>'SMD'!H$124*H58</f>
        <v>0</v>
      </c>
      <c r="I146" s="21">
        <f>'SMD'!I$124*I58</f>
        <v>0</v>
      </c>
      <c r="J146" s="21">
        <f>'SMD'!J$124*J58</f>
        <v>0</v>
      </c>
      <c r="K146" s="17"/>
    </row>
    <row r="147" spans="1:11">
      <c r="A147" s="4" t="s">
        <v>259</v>
      </c>
      <c r="B147" s="21">
        <f>'SMD'!B$125*B59</f>
        <v>0</v>
      </c>
      <c r="C147" s="21">
        <f>'SMD'!C$125*C59</f>
        <v>0</v>
      </c>
      <c r="D147" s="21">
        <f>'SMD'!D$125*D59</f>
        <v>0</v>
      </c>
      <c r="E147" s="21">
        <f>'SMD'!E$125*E59</f>
        <v>0</v>
      </c>
      <c r="F147" s="21">
        <f>'SMD'!F$125*F59</f>
        <v>0</v>
      </c>
      <c r="G147" s="21">
        <f>'SMD'!G$125*G59</f>
        <v>0</v>
      </c>
      <c r="H147" s="21">
        <f>'SMD'!H$125*H59</f>
        <v>0</v>
      </c>
      <c r="I147" s="21">
        <f>'SMD'!I$125*I59</f>
        <v>0</v>
      </c>
      <c r="J147" s="21">
        <f>'SMD'!J$125*J59</f>
        <v>0</v>
      </c>
      <c r="K147" s="17"/>
    </row>
    <row r="149" spans="1:11" ht="21" customHeight="1">
      <c r="A149" s="1" t="s">
        <v>848</v>
      </c>
    </row>
    <row r="150" spans="1:11">
      <c r="A150" s="2" t="s">
        <v>353</v>
      </c>
    </row>
    <row r="151" spans="1:11">
      <c r="A151" s="33" t="s">
        <v>849</v>
      </c>
    </row>
    <row r="152" spans="1:11">
      <c r="A152" s="2" t="s">
        <v>818</v>
      </c>
    </row>
    <row r="154" spans="1:11">
      <c r="B154" s="15" t="s">
        <v>142</v>
      </c>
      <c r="C154" s="15" t="s">
        <v>143</v>
      </c>
      <c r="D154" s="15" t="s">
        <v>144</v>
      </c>
      <c r="E154" s="15" t="s">
        <v>145</v>
      </c>
      <c r="F154" s="15" t="s">
        <v>146</v>
      </c>
      <c r="G154" s="15" t="s">
        <v>151</v>
      </c>
      <c r="H154" s="15" t="s">
        <v>147</v>
      </c>
      <c r="I154" s="15" t="s">
        <v>148</v>
      </c>
      <c r="J154" s="15" t="s">
        <v>149</v>
      </c>
    </row>
    <row r="155" spans="1:11">
      <c r="A155" s="4" t="s">
        <v>850</v>
      </c>
      <c r="B155" s="21">
        <f>SUM(B$129:B$147)</f>
        <v>0</v>
      </c>
      <c r="C155" s="21">
        <f>SUM(C$129:C$147)</f>
        <v>0</v>
      </c>
      <c r="D155" s="21">
        <f>SUM(D$129:D$147)</f>
        <v>0</v>
      </c>
      <c r="E155" s="21">
        <f>SUM(E$129:E$147)</f>
        <v>0</v>
      </c>
      <c r="F155" s="21">
        <f>SUM(F$129:F$147)</f>
        <v>0</v>
      </c>
      <c r="G155" s="21">
        <f>SUM(G$129:G$147)</f>
        <v>0</v>
      </c>
      <c r="H155" s="21">
        <f>SUM(H$129:H$147)</f>
        <v>0</v>
      </c>
      <c r="I155" s="21">
        <f>SUM(I$129:I$147)</f>
        <v>0</v>
      </c>
      <c r="J155" s="21">
        <f>SUM(J$129:J$147)</f>
        <v>0</v>
      </c>
      <c r="K155" s="17"/>
    </row>
    <row r="157" spans="1:11" ht="21" customHeight="1">
      <c r="A157" s="1" t="s">
        <v>851</v>
      </c>
    </row>
    <row r="158" spans="1:11">
      <c r="A158" s="2" t="s">
        <v>353</v>
      </c>
    </row>
    <row r="159" spans="1:11">
      <c r="A159" s="33" t="s">
        <v>852</v>
      </c>
    </row>
    <row r="160" spans="1:11">
      <c r="A160" s="33" t="s">
        <v>853</v>
      </c>
    </row>
    <row r="161" spans="1:11">
      <c r="A161" s="2" t="s">
        <v>854</v>
      </c>
    </row>
    <row r="163" spans="1:11">
      <c r="B163" s="15" t="s">
        <v>149</v>
      </c>
    </row>
    <row r="164" spans="1:11">
      <c r="A164" s="4" t="s">
        <v>855</v>
      </c>
      <c r="B164" s="40">
        <f>$J120/$J155-1</f>
        <v>0</v>
      </c>
      <c r="C164" s="17"/>
    </row>
    <row r="166" spans="1:11" ht="21" customHeight="1">
      <c r="A166" s="1" t="s">
        <v>856</v>
      </c>
    </row>
    <row r="168" spans="1:11">
      <c r="B168" s="15" t="s">
        <v>142</v>
      </c>
      <c r="C168" s="15" t="s">
        <v>143</v>
      </c>
      <c r="D168" s="15" t="s">
        <v>144</v>
      </c>
      <c r="E168" s="15" t="s">
        <v>145</v>
      </c>
      <c r="F168" s="15" t="s">
        <v>146</v>
      </c>
      <c r="G168" s="15" t="s">
        <v>151</v>
      </c>
      <c r="H168" s="15" t="s">
        <v>147</v>
      </c>
      <c r="I168" s="15" t="s">
        <v>148</v>
      </c>
      <c r="J168" s="15" t="s">
        <v>149</v>
      </c>
    </row>
    <row r="169" spans="1:11">
      <c r="A169" s="4" t="s">
        <v>142</v>
      </c>
      <c r="B169" s="41">
        <v>1</v>
      </c>
      <c r="C169" s="41">
        <v>0</v>
      </c>
      <c r="D169" s="41">
        <v>0</v>
      </c>
      <c r="E169" s="41">
        <v>0</v>
      </c>
      <c r="F169" s="41">
        <v>0</v>
      </c>
      <c r="G169" s="41">
        <v>0</v>
      </c>
      <c r="H169" s="41">
        <v>0</v>
      </c>
      <c r="I169" s="41">
        <v>0</v>
      </c>
      <c r="J169" s="41">
        <v>0</v>
      </c>
      <c r="K169" s="17"/>
    </row>
    <row r="170" spans="1:11">
      <c r="A170" s="4" t="s">
        <v>143</v>
      </c>
      <c r="B170" s="41">
        <v>0</v>
      </c>
      <c r="C170" s="41">
        <v>1</v>
      </c>
      <c r="D170" s="41">
        <v>0</v>
      </c>
      <c r="E170" s="41">
        <v>0</v>
      </c>
      <c r="F170" s="41">
        <v>0</v>
      </c>
      <c r="G170" s="41">
        <v>0</v>
      </c>
      <c r="H170" s="41">
        <v>0</v>
      </c>
      <c r="I170" s="41">
        <v>0</v>
      </c>
      <c r="J170" s="41">
        <v>0</v>
      </c>
      <c r="K170" s="17"/>
    </row>
    <row r="171" spans="1:11">
      <c r="A171" s="4" t="s">
        <v>144</v>
      </c>
      <c r="B171" s="41">
        <v>0</v>
      </c>
      <c r="C171" s="41">
        <v>0</v>
      </c>
      <c r="D171" s="41">
        <v>1</v>
      </c>
      <c r="E171" s="41">
        <v>0</v>
      </c>
      <c r="F171" s="41">
        <v>0</v>
      </c>
      <c r="G171" s="41">
        <v>1</v>
      </c>
      <c r="H171" s="41">
        <v>0</v>
      </c>
      <c r="I171" s="41">
        <v>0</v>
      </c>
      <c r="J171" s="41">
        <v>0</v>
      </c>
      <c r="K171" s="17"/>
    </row>
    <row r="172" spans="1:11">
      <c r="A172" s="4" t="s">
        <v>145</v>
      </c>
      <c r="B172" s="41">
        <v>0</v>
      </c>
      <c r="C172" s="41">
        <v>0</v>
      </c>
      <c r="D172" s="41">
        <v>0</v>
      </c>
      <c r="E172" s="41">
        <v>1</v>
      </c>
      <c r="F172" s="41">
        <v>0</v>
      </c>
      <c r="G172" s="41">
        <v>0</v>
      </c>
      <c r="H172" s="41">
        <v>0</v>
      </c>
      <c r="I172" s="41">
        <v>0</v>
      </c>
      <c r="J172" s="41">
        <v>0</v>
      </c>
      <c r="K172" s="17"/>
    </row>
    <row r="173" spans="1:11">
      <c r="A173" s="4" t="s">
        <v>146</v>
      </c>
      <c r="B173" s="41">
        <v>0</v>
      </c>
      <c r="C173" s="41">
        <v>0</v>
      </c>
      <c r="D173" s="41">
        <v>0</v>
      </c>
      <c r="E173" s="41">
        <v>0</v>
      </c>
      <c r="F173" s="41">
        <v>1</v>
      </c>
      <c r="G173" s="41">
        <v>0</v>
      </c>
      <c r="H173" s="41">
        <v>0</v>
      </c>
      <c r="I173" s="41">
        <v>0</v>
      </c>
      <c r="J173" s="41">
        <v>0</v>
      </c>
      <c r="K173" s="17"/>
    </row>
    <row r="174" spans="1:11">
      <c r="A174" s="4" t="s">
        <v>147</v>
      </c>
      <c r="B174" s="41">
        <v>0</v>
      </c>
      <c r="C174" s="41">
        <v>0</v>
      </c>
      <c r="D174" s="41">
        <v>0</v>
      </c>
      <c r="E174" s="41">
        <v>0</v>
      </c>
      <c r="F174" s="41">
        <v>0</v>
      </c>
      <c r="G174" s="41">
        <v>0</v>
      </c>
      <c r="H174" s="41">
        <v>1</v>
      </c>
      <c r="I174" s="41">
        <v>0</v>
      </c>
      <c r="J174" s="41">
        <v>0</v>
      </c>
      <c r="K174" s="17"/>
    </row>
    <row r="175" spans="1:11">
      <c r="A175" s="4" t="s">
        <v>148</v>
      </c>
      <c r="B175" s="41">
        <v>0</v>
      </c>
      <c r="C175" s="41">
        <v>0</v>
      </c>
      <c r="D175" s="41">
        <v>0</v>
      </c>
      <c r="E175" s="41">
        <v>0</v>
      </c>
      <c r="F175" s="41">
        <v>0</v>
      </c>
      <c r="G175" s="41">
        <v>0</v>
      </c>
      <c r="H175" s="41">
        <v>0</v>
      </c>
      <c r="I175" s="41">
        <v>1</v>
      </c>
      <c r="J175" s="41">
        <v>0</v>
      </c>
      <c r="K175" s="17"/>
    </row>
    <row r="176" spans="1:11">
      <c r="A176" s="4" t="s">
        <v>149</v>
      </c>
      <c r="B176" s="41">
        <v>0</v>
      </c>
      <c r="C176" s="41">
        <v>0</v>
      </c>
      <c r="D176" s="41">
        <v>0</v>
      </c>
      <c r="E176" s="41">
        <v>0</v>
      </c>
      <c r="F176" s="41">
        <v>0</v>
      </c>
      <c r="G176" s="41">
        <v>0</v>
      </c>
      <c r="H176" s="41">
        <v>0</v>
      </c>
      <c r="I176" s="41">
        <v>0</v>
      </c>
      <c r="J176" s="41">
        <v>1</v>
      </c>
      <c r="K176" s="17"/>
    </row>
    <row r="178" spans="1:3" ht="21" customHeight="1">
      <c r="A178" s="1" t="s">
        <v>857</v>
      </c>
    </row>
    <row r="179" spans="1:3">
      <c r="A179" s="2" t="s">
        <v>353</v>
      </c>
    </row>
    <row r="180" spans="1:3">
      <c r="A180" s="33" t="s">
        <v>858</v>
      </c>
    </row>
    <row r="181" spans="1:3">
      <c r="A181" s="33" t="s">
        <v>859</v>
      </c>
    </row>
    <row r="182" spans="1:3">
      <c r="A182" s="2" t="s">
        <v>366</v>
      </c>
    </row>
    <row r="184" spans="1:3">
      <c r="B184" s="15" t="s">
        <v>860</v>
      </c>
    </row>
    <row r="185" spans="1:3">
      <c r="A185" s="4" t="s">
        <v>142</v>
      </c>
      <c r="B185" s="40">
        <f>SUMPRODUCT('DRM'!D$48:D$55,$B$169:$B$176)</f>
        <v>0</v>
      </c>
      <c r="C185" s="17"/>
    </row>
    <row r="186" spans="1:3">
      <c r="A186" s="4" t="s">
        <v>143</v>
      </c>
      <c r="B186" s="40">
        <f>SUMPRODUCT('DRM'!D$48:D$55,$C$169:$C$176)</f>
        <v>0</v>
      </c>
      <c r="C186" s="17"/>
    </row>
    <row r="187" spans="1:3">
      <c r="A187" s="4" t="s">
        <v>144</v>
      </c>
      <c r="B187" s="40">
        <f>SUMPRODUCT('DRM'!D$48:D$55,$D$169:$D$176)</f>
        <v>0</v>
      </c>
      <c r="C187" s="17"/>
    </row>
    <row r="188" spans="1:3">
      <c r="A188" s="4" t="s">
        <v>145</v>
      </c>
      <c r="B188" s="40">
        <f>SUMPRODUCT('DRM'!D$48:D$55,$E$169:$E$176)</f>
        <v>0</v>
      </c>
      <c r="C188" s="17"/>
    </row>
    <row r="189" spans="1:3">
      <c r="A189" s="4" t="s">
        <v>146</v>
      </c>
      <c r="B189" s="40">
        <f>SUMPRODUCT('DRM'!D$48:D$55,$F$169:$F$176)</f>
        <v>0</v>
      </c>
      <c r="C189" s="17"/>
    </row>
    <row r="190" spans="1:3">
      <c r="A190" s="4" t="s">
        <v>151</v>
      </c>
      <c r="B190" s="40">
        <f>SUMPRODUCT('DRM'!D$48:D$55,$G$169:$G$176)</f>
        <v>0</v>
      </c>
      <c r="C190" s="17"/>
    </row>
    <row r="191" spans="1:3">
      <c r="A191" s="4" t="s">
        <v>147</v>
      </c>
      <c r="B191" s="40">
        <f>SUMPRODUCT('DRM'!D$48:D$55,$H$169:$H$176)</f>
        <v>0</v>
      </c>
      <c r="C191" s="17"/>
    </row>
    <row r="192" spans="1:3">
      <c r="A192" s="4" t="s">
        <v>148</v>
      </c>
      <c r="B192" s="40">
        <f>SUMPRODUCT('DRM'!D$48:D$55,$I$169:$I$176)</f>
        <v>0</v>
      </c>
      <c r="C192" s="17"/>
    </row>
    <row r="193" spans="1:11">
      <c r="A193" s="4" t="s">
        <v>149</v>
      </c>
      <c r="B193" s="40">
        <f>SUMPRODUCT('DRM'!D$48:D$55,$J$169:$J$176)</f>
        <v>0</v>
      </c>
      <c r="C193" s="17"/>
    </row>
    <row r="195" spans="1:11" ht="21" customHeight="1">
      <c r="A195" s="1" t="s">
        <v>861</v>
      </c>
    </row>
    <row r="196" spans="1:11">
      <c r="A196" s="2" t="s">
        <v>353</v>
      </c>
    </row>
    <row r="197" spans="1:11">
      <c r="A197" s="33" t="s">
        <v>862</v>
      </c>
    </row>
    <row r="198" spans="1:11">
      <c r="A198" s="33" t="s">
        <v>863</v>
      </c>
    </row>
    <row r="199" spans="1:11">
      <c r="A199" s="2" t="s">
        <v>371</v>
      </c>
    </row>
    <row r="201" spans="1:11">
      <c r="B201" s="15" t="s">
        <v>142</v>
      </c>
      <c r="C201" s="15" t="s">
        <v>143</v>
      </c>
      <c r="D201" s="15" t="s">
        <v>144</v>
      </c>
      <c r="E201" s="15" t="s">
        <v>145</v>
      </c>
      <c r="F201" s="15" t="s">
        <v>146</v>
      </c>
      <c r="G201" s="15" t="s">
        <v>151</v>
      </c>
      <c r="H201" s="15" t="s">
        <v>147</v>
      </c>
      <c r="I201" s="15" t="s">
        <v>148</v>
      </c>
      <c r="J201" s="15" t="s">
        <v>149</v>
      </c>
    </row>
    <row r="202" spans="1:11">
      <c r="A202" s="4" t="s">
        <v>864</v>
      </c>
      <c r="B202" s="42">
        <f>$B$185</f>
        <v>0</v>
      </c>
      <c r="C202" s="42">
        <f>$B$186</f>
        <v>0</v>
      </c>
      <c r="D202" s="42">
        <f>$B$187</f>
        <v>0</v>
      </c>
      <c r="E202" s="42">
        <f>$B$188</f>
        <v>0</v>
      </c>
      <c r="F202" s="42">
        <f>$B$189</f>
        <v>0</v>
      </c>
      <c r="G202" s="42">
        <f>$B$190</f>
        <v>0</v>
      </c>
      <c r="H202" s="42">
        <f>$B$191</f>
        <v>0</v>
      </c>
      <c r="I202" s="42">
        <f>$B$192</f>
        <v>0</v>
      </c>
      <c r="J202" s="42">
        <f>$B164</f>
        <v>0</v>
      </c>
      <c r="K202" s="17"/>
    </row>
    <row r="204" spans="1:11" ht="21" customHeight="1">
      <c r="A204" s="1" t="s">
        <v>865</v>
      </c>
    </row>
    <row r="205" spans="1:11">
      <c r="A205" s="2" t="s">
        <v>353</v>
      </c>
    </row>
    <row r="206" spans="1:11">
      <c r="A206" s="33" t="s">
        <v>866</v>
      </c>
    </row>
    <row r="207" spans="1:11">
      <c r="A207" s="33" t="s">
        <v>853</v>
      </c>
    </row>
    <row r="208" spans="1:11">
      <c r="A208" s="33" t="s">
        <v>867</v>
      </c>
    </row>
    <row r="209" spans="1:11">
      <c r="A209" s="33" t="s">
        <v>868</v>
      </c>
    </row>
    <row r="210" spans="1:11">
      <c r="A210" s="2" t="s">
        <v>869</v>
      </c>
    </row>
    <row r="212" spans="1:11">
      <c r="B212" s="15" t="s">
        <v>142</v>
      </c>
      <c r="C212" s="15" t="s">
        <v>143</v>
      </c>
      <c r="D212" s="15" t="s">
        <v>144</v>
      </c>
      <c r="E212" s="15" t="s">
        <v>145</v>
      </c>
      <c r="F212" s="15" t="s">
        <v>146</v>
      </c>
      <c r="G212" s="15" t="s">
        <v>151</v>
      </c>
      <c r="H212" s="15" t="s">
        <v>147</v>
      </c>
      <c r="I212" s="15" t="s">
        <v>148</v>
      </c>
      <c r="J212" s="15" t="s">
        <v>149</v>
      </c>
    </row>
    <row r="213" spans="1:11">
      <c r="A213" s="4" t="s">
        <v>870</v>
      </c>
      <c r="B213" s="21">
        <f>'SMD'!B141-B155+B120/(1+B202)</f>
        <v>0</v>
      </c>
      <c r="C213" s="21">
        <f>'SMD'!C141-C155+C120/(1+C202)</f>
        <v>0</v>
      </c>
      <c r="D213" s="21">
        <f>'SMD'!D141-D155+D120/(1+D202)</f>
        <v>0</v>
      </c>
      <c r="E213" s="21">
        <f>'SMD'!E141-E155+E120/(1+E202)</f>
        <v>0</v>
      </c>
      <c r="F213" s="21">
        <f>'SMD'!F141-F155+F120/(1+F202)</f>
        <v>0</v>
      </c>
      <c r="G213" s="21">
        <f>'SMD'!G141-G155+G120/(1+G202)</f>
        <v>0</v>
      </c>
      <c r="H213" s="21">
        <f>'SMD'!H141-H155+H120/(1+H202)</f>
        <v>0</v>
      </c>
      <c r="I213" s="21">
        <f>'SMD'!I141-I155+I120/(1+I202)</f>
        <v>0</v>
      </c>
      <c r="J213" s="21">
        <f>'SMD'!J141-J155+J120/(1+J202)</f>
        <v>0</v>
      </c>
      <c r="K213" s="17"/>
    </row>
  </sheetData>
  <sheetProtection sheet="1" objects="1" scenarios="1"/>
  <hyperlinks>
    <hyperlink ref="A5" location="'AMD'!B12" display="x1 = Standing charges factors (in Pre-processing of data for standing charge factors)"/>
    <hyperlink ref="A6" location="'Input'!B79" display="x2 = 1018. Proportion of relevant load going through 132kV/HV direct transformation"/>
    <hyperlink ref="A7" location="'AMD'!J12" display="x3 = Standing charges factors for 132kV/HV (in Pre-processing of data for standing charge factors)"/>
    <hyperlink ref="A35" location="'AMD'!J12" display="x1 = 2601. Standing charges factors for 132kV/HV (in Pre-processing of data for standing charge factors)"/>
    <hyperlink ref="A36" location="'AMD'!K12" display="x2 = 2601. Adjusted standing charges factors for 132kV (in Pre-processing of data for standing charge factors)"/>
    <hyperlink ref="A37" location="'AMD'!B12" display="x3 = 2601. Standing charges factors (in Pre-processing of data for standing charge factors)"/>
    <hyperlink ref="A63" location="'Loads'!F198" display="x1 = 2304. Import capacity (kVA) (in Equivalent volume for each end user)"/>
    <hyperlink ref="A64" location="'Input'!E57" display="x2 = 1010. Power factor for all flows in the network model (in Financial and general assumptions)"/>
    <hyperlink ref="A65" location="'AMD'!B40" display="x3 = 2602. Standing charges factors adapted to use 132kV/HV"/>
    <hyperlink ref="A66" location="'LAFs'!B236" display="x4 = 2012. Loss adjustment factors between end user meter reading and each network level, scaled by network use"/>
    <hyperlink ref="A76" location="'Multi'!B118" display="x1 = 2407. All units (MWh)"/>
    <hyperlink ref="A77" location="'Input'!C254" display="x2 = 1041. Load factor for each type of demand user (in Load profile data for demand users)"/>
    <hyperlink ref="A78" location="'AMD'!B40" display="x3 = 2602. Standing charges factors adapted to use 132kV/HV"/>
    <hyperlink ref="A79" location="'LAFs'!B236" display="x4 = 2012. Loss adjustment factors between end user meter reading and each network level, scaled by network use"/>
    <hyperlink ref="A80" location="'Input'!F57" display="x5 = 1010. Days in the charging year (in Financial and general assumptions)"/>
    <hyperlink ref="A96" location="'AMD'!B69" display="x1 = 2603. Capacity-based contributions to chargeable aggregate maximum load by network level (kW)"/>
    <hyperlink ref="A97" location="'AMD'!B83" display="x2 = 2604. Unit-based contributions to chargeable aggregate maximum load (kW)"/>
    <hyperlink ref="A116" location="'AMD'!B100" display="x1 = 2605. Contributions to aggregate maximum load by network level (kW)"/>
    <hyperlink ref="A124" location="'SMD'!B106" display="x1 = 2505. Contributions of users on each tariff to system simultaneous maximum load by network level (kW)"/>
    <hyperlink ref="A125" location="'AMD'!B40" display="x2 = 2602. Standing charges factors adapted to use 132kV/HV"/>
    <hyperlink ref="A151" location="'AMD'!B128" display="x1 = 2607. Forecast simultaneous load subject to standing charge factors (kW)"/>
    <hyperlink ref="A159" location="'AMD'!B119" display="x1 = 2606. Forecast chargeable aggregate maximum load (kW)"/>
    <hyperlink ref="A160" location="'AMD'!B154" display="x2 = 2608. Forecast simultaneous load replaced by standing charge (kW)"/>
    <hyperlink ref="A180" location="'DRM'!D47" display="x1 = 2104. Diversity allowance between level exit and GSP Group (in Diversity calculations)"/>
    <hyperlink ref="A181" location="'AMD'!B168" display="x2 = 2610. Network level mapping for diversity allowances"/>
    <hyperlink ref="A197" location="'AMD'!B163" display="x1 = 2609. Calculated LV diversity allowance"/>
    <hyperlink ref="A198" location="'AMD'!B184" display="x2 = 2611. Diversity allowances including 132kV/HV"/>
    <hyperlink ref="A206" location="'SMD'!B140" display="x1 = 2506. Forecast system simultaneous maximum load (kW) from forecast units"/>
    <hyperlink ref="A207" location="'AMD'!B154" display="x2 = 2608. Forecast simultaneous load replaced by standing charge (kW)"/>
    <hyperlink ref="A208" location="'AMD'!B119" display="x3 = 2606. Forecast chargeable aggregate maximum load (kW)"/>
    <hyperlink ref="A209" location="'AMD'!B201" display="x4 = 2612. Diversity allowances (including calculated LV value)"/>
  </hyperlinks>
  <pageMargins left="0.7" right="0.7" top="0.75" bottom="0.75" header="0.3" footer="0.3"/>
  <pageSetup paperSize="9" fitToHeight="0" orientation="portrait"/>
  <headerFooter>
    <oddHeader>&amp;L&amp;A&amp;C&amp;R&amp;P of &amp;N</oddHead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vt:i4>
      </vt:variant>
    </vt:vector>
  </HeadingPairs>
  <TitlesOfParts>
    <vt:vector size="27" baseType="lpstr">
      <vt:lpstr>Index</vt:lpstr>
      <vt:lpstr>Input</vt:lpstr>
      <vt:lpstr>LAFs</vt:lpstr>
      <vt:lpstr>DRM</vt:lpstr>
      <vt:lpstr>SM</vt:lpstr>
      <vt:lpstr>Loads</vt:lpstr>
      <vt:lpstr>Multi</vt:lpstr>
      <vt:lpstr>SMD</vt:lpstr>
      <vt:lpstr>AMD</vt:lpstr>
      <vt:lpstr>Otex</vt:lpstr>
      <vt:lpstr>Contrib</vt:lpstr>
      <vt:lpstr>Yard</vt:lpstr>
      <vt:lpstr>Standing</vt:lpstr>
      <vt:lpstr>AggCap</vt:lpstr>
      <vt:lpstr>Reactive</vt:lpstr>
      <vt:lpstr>Aggreg</vt:lpstr>
      <vt:lpstr>Revenue</vt:lpstr>
      <vt:lpstr>Scaler</vt:lpstr>
      <vt:lpstr>Adjust</vt:lpstr>
      <vt:lpstr>Tariffs</vt:lpstr>
      <vt:lpstr>Summary</vt:lpstr>
      <vt:lpstr>M-ATW</vt:lpstr>
      <vt:lpstr>M-Rev</vt:lpstr>
      <vt:lpstr>CData</vt:lpstr>
      <vt:lpstr>CTables</vt:lpstr>
      <vt:lpstr>Input!Print_Area</vt:lpstr>
      <vt:lpstr>Multi!Print_Area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2016-10-19T06:18:43Z</dcterms:created>
  <dcterms:modified xsi:type="dcterms:W3CDTF">2016-10-19T06:18:43Z</dcterms:modified>
</cp:coreProperties>
</file>