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25600" windowHeight="16000" tabRatio="880"/>
  </bookViews>
  <sheets>
    <sheet name="Index" sheetId="1" r:id="rId1"/>
    <sheet name="Input" sheetId="2" r:id="rId2"/>
    <sheet name="LAFs" sheetId="3" r:id="rId3"/>
    <sheet name="DRM" sheetId="4" r:id="rId4"/>
    <sheet name="SM" sheetId="5" r:id="rId5"/>
    <sheet name="Loads" sheetId="6" r:id="rId6"/>
    <sheet name="Multi" sheetId="7" r:id="rId7"/>
    <sheet name="SMD" sheetId="8" r:id="rId8"/>
    <sheet name="AMD" sheetId="9" r:id="rId9"/>
    <sheet name="Otex" sheetId="10" r:id="rId10"/>
    <sheet name="Contrib" sheetId="11" r:id="rId11"/>
    <sheet name="Yard" sheetId="12" r:id="rId12"/>
    <sheet name="Standing" sheetId="13" r:id="rId13"/>
    <sheet name="AggCap" sheetId="14" r:id="rId14"/>
    <sheet name="Reactive" sheetId="15" r:id="rId15"/>
    <sheet name="Aggreg" sheetId="16" r:id="rId16"/>
    <sheet name="Revenue" sheetId="17" r:id="rId17"/>
    <sheet name="Scaler" sheetId="18" r:id="rId18"/>
    <sheet name="G-Calc" sheetId="19" r:id="rId19"/>
    <sheet name="G-Discounts" sheetId="20" r:id="rId20"/>
  </sheets>
  <definedNames>
    <definedName name="_xlnm._FilterDatabase" localSheetId="0" hidden="1">Index!$A$28:$C$288</definedName>
    <definedName name="_xlnm.Print_Area" localSheetId="1">Input!$A$1:$J$375</definedName>
    <definedName name="_xlnm.Print_Area" localSheetId="6">Multi!$A:$V</definedName>
  </definedNames>
  <calcPr calcId="124519" fullCalcOnLoad="1"/>
</workbook>
</file>

<file path=xl/sharedStrings.xml><?xml version="1.0" encoding="utf-8"?>
<sst xmlns="http://schemas.openxmlformats.org/spreadsheetml/2006/main" count="9052" uniqueCount="1988">
  <si>
    <t>1000. Company, charging year, data version</t>
  </si>
  <si>
    <t>Company</t>
  </si>
  <si>
    <t>Year</t>
  </si>
  <si>
    <t>Version</t>
  </si>
  <si>
    <t>Company, charging year, data version</t>
  </si>
  <si>
    <t>no company</t>
  </si>
  <si>
    <t>no year</t>
  </si>
  <si>
    <t>no data version</t>
  </si>
  <si>
    <t>1001. CDCM target revenue (monetary amounts in £)</t>
  </si>
  <si>
    <t>Further description</t>
  </si>
  <si>
    <t>Term</t>
  </si>
  <si>
    <t>CRC</t>
  </si>
  <si>
    <t>Value</t>
  </si>
  <si>
    <t>Revenue elements and subtotals (£/year)</t>
  </si>
  <si>
    <t>Base Demand Revenue Before Inflation</t>
  </si>
  <si>
    <t>RPI Indexation Factor</t>
  </si>
  <si>
    <t>Merger Adjustment</t>
  </si>
  <si>
    <t>Base Demand Revenue</t>
  </si>
  <si>
    <t>Pass-Through Business Rates</t>
  </si>
  <si>
    <t>Pass-Through Licence Fees</t>
  </si>
  <si>
    <t>Pass-Through Transmission Exit</t>
  </si>
  <si>
    <t>Pass-Through Price Control Reopener</t>
  </si>
  <si>
    <t>Pass-Through Others</t>
  </si>
  <si>
    <t>Allowed Pass-Through Items</t>
  </si>
  <si>
    <t>Losses Incentive #1</t>
  </si>
  <si>
    <t>Losses Incentive #2</t>
  </si>
  <si>
    <t>Losses Incentive #3</t>
  </si>
  <si>
    <t>Losses Incentive #4</t>
  </si>
  <si>
    <t>Quality of Service Incentive Adjustment</t>
  </si>
  <si>
    <t>Transmission Connection Point Charges Incentive Adjustment</t>
  </si>
  <si>
    <t>Innovation Funding Incentive Adjustment</t>
  </si>
  <si>
    <t>Incentive Revenue for Distributed Generation</t>
  </si>
  <si>
    <t>Connection Guaranteed Standards Systems &amp; Processes penalty</t>
  </si>
  <si>
    <t>Low Carbon Network Fund #1</t>
  </si>
  <si>
    <t>Low Carbon Network Fund #2</t>
  </si>
  <si>
    <t>Low Carbon Network Fund #3</t>
  </si>
  <si>
    <t>Incentive Revenue and Other Adjustments</t>
  </si>
  <si>
    <t>Correction Factor</t>
  </si>
  <si>
    <t>Tax Trigger Mechanism Adjustment</t>
  </si>
  <si>
    <t>Total Allowed Revenue</t>
  </si>
  <si>
    <t>Other 1. Excluded services - Top-up, standby, and enhanced system security</t>
  </si>
  <si>
    <t>Other 2. Excluded services - Revenue protection services</t>
  </si>
  <si>
    <t>Other 3. Excluded services - Miscellaneous</t>
  </si>
  <si>
    <t>Other 4.</t>
  </si>
  <si>
    <t>Other 5.</t>
  </si>
  <si>
    <t>Total Other Revenue to be Recovered by Use of System Charges</t>
  </si>
  <si>
    <t>Total Revenue for Use of System Charges</t>
  </si>
  <si>
    <t>1. Revenue raised outside CDCM - EDCM and Certain Interconnector Revenue</t>
  </si>
  <si>
    <t>2. Voluntary under-recovery</t>
  </si>
  <si>
    <t>3. Revenue raised outside CDCM</t>
  </si>
  <si>
    <t>4. Revenue raised outside CDCM</t>
  </si>
  <si>
    <t>Total Revenue to be raised outside the CDCM</t>
  </si>
  <si>
    <t>Latest Forecast of CDCM Revenue</t>
  </si>
  <si>
    <t>A1</t>
  </si>
  <si>
    <t>A2</t>
  </si>
  <si>
    <t>A3</t>
  </si>
  <si>
    <t>A = A1*A2 – A3</t>
  </si>
  <si>
    <t>B1</t>
  </si>
  <si>
    <t>B2</t>
  </si>
  <si>
    <t>B3</t>
  </si>
  <si>
    <t>B4</t>
  </si>
  <si>
    <t>B5</t>
  </si>
  <si>
    <t>B=B1+B2+B3+B4+B5</t>
  </si>
  <si>
    <t>C1</t>
  </si>
  <si>
    <t>C2</t>
  </si>
  <si>
    <t>C3</t>
  </si>
  <si>
    <t>C4</t>
  </si>
  <si>
    <t>C5</t>
  </si>
  <si>
    <t>C6</t>
  </si>
  <si>
    <t>C7</t>
  </si>
  <si>
    <t>C=C1+C2+C3+C4+C5+C6+C7</t>
  </si>
  <si>
    <t>D</t>
  </si>
  <si>
    <t>E</t>
  </si>
  <si>
    <t>F=A+B+C+D+E</t>
  </si>
  <si>
    <t>G1 (see note 1)</t>
  </si>
  <si>
    <t>G2 (see note 1)</t>
  </si>
  <si>
    <t>G3 (see note 1)</t>
  </si>
  <si>
    <t>G4</t>
  </si>
  <si>
    <t>G5</t>
  </si>
  <si>
    <t>G=G1+G2+G3+G4+G5</t>
  </si>
  <si>
    <t>H = F + G</t>
  </si>
  <si>
    <t>I1</t>
  </si>
  <si>
    <t>I2</t>
  </si>
  <si>
    <t>I3</t>
  </si>
  <si>
    <t>I4</t>
  </si>
  <si>
    <t>I=I1+I2+I3+I4</t>
  </si>
  <si>
    <t>J = H – I</t>
  </si>
  <si>
    <t>PUt</t>
  </si>
  <si>
    <t>PIADt</t>
  </si>
  <si>
    <t>MGt</t>
  </si>
  <si>
    <t>BRt</t>
  </si>
  <si>
    <t>RBt</t>
  </si>
  <si>
    <t>LFt</t>
  </si>
  <si>
    <t>TBt</t>
  </si>
  <si>
    <t>UNCt</t>
  </si>
  <si>
    <t>MPTt, HBt, IEDt</t>
  </si>
  <si>
    <t>PTt</t>
  </si>
  <si>
    <t>UILt</t>
  </si>
  <si>
    <t>PCOLt</t>
  </si>
  <si>
    <t>–COLt</t>
  </si>
  <si>
    <t>PPLt</t>
  </si>
  <si>
    <t>IQt</t>
  </si>
  <si>
    <t>ITt</t>
  </si>
  <si>
    <t>IFIt</t>
  </si>
  <si>
    <t>IGt</t>
  </si>
  <si>
    <t>CGSRAt, CGSSPt, AUMt</t>
  </si>
  <si>
    <t>LCN1t</t>
  </si>
  <si>
    <t>LCN2t</t>
  </si>
  <si>
    <t>LCN3t</t>
  </si>
  <si>
    <t>–Kt</t>
  </si>
  <si>
    <t>CTRAt</t>
  </si>
  <si>
    <t>ARt</t>
  </si>
  <si>
    <t>ES4</t>
  </si>
  <si>
    <t>ES5</t>
  </si>
  <si>
    <t>ES7</t>
  </si>
  <si>
    <t>CRC3</t>
  </si>
  <si>
    <t>CRC4</t>
  </si>
  <si>
    <t>CRC7</t>
  </si>
  <si>
    <t>CRC8</t>
  </si>
  <si>
    <t>CRC9</t>
  </si>
  <si>
    <t>CRC10</t>
  </si>
  <si>
    <t>CRC11</t>
  </si>
  <si>
    <t>CRC12</t>
  </si>
  <si>
    <t>CRC13</t>
  </si>
  <si>
    <t>CRC15</t>
  </si>
  <si>
    <t>Note 1: Revenues associated with excluded services should only be included insofar as they are charged as Use of System Charges.</t>
  </si>
  <si>
    <t>1010. Financial and general assumptions</t>
  </si>
  <si>
    <t>Sources: financial assumptions; calendar; network model.</t>
  </si>
  <si>
    <t>These financial assumptions determine the annuity rate applied to convert the asset values of the network model into an annual charge.</t>
  </si>
  <si>
    <t>Rate of return</t>
  </si>
  <si>
    <t>Annualisation period (years)</t>
  </si>
  <si>
    <t>Annuity proportion for customer-contributed assets</t>
  </si>
  <si>
    <t>Power factor</t>
  </si>
  <si>
    <t>Days in the charging year</t>
  </si>
  <si>
    <t>Financial and general assumptions</t>
  </si>
  <si>
    <t>1017. Diversity allowance between top and bottom of network level</t>
  </si>
  <si>
    <t>Source: operational data analysis and/or network model.</t>
  </si>
  <si>
    <t>The diversity figure against GSP is the diversity between GSP Group (the whole system) and individual GSPs.</t>
  </si>
  <si>
    <t xml:space="preserve">The diversity figure against 132kV is the diversity between GSPs (the top of the 132kV network) and 132kV/EHV bulk supply points (the bottom of the 132kV network). </t>
  </si>
  <si>
    <t xml:space="preserve">The diversity figure against EHV is the diversity between 132kV/EHV bulk supply points (the top of the EHV network) and EHV/HV primary substations (the bottom of the EHV network). </t>
  </si>
  <si>
    <t xml:space="preserve">The diversity figure against HV is the diversity between EHV/HV primary substations (the top of the HV network) and HV/LV substations (the bottom of the HV network). </t>
  </si>
  <si>
    <t>Diversity allowance between top and bottom of network level</t>
  </si>
  <si>
    <t>GSPs</t>
  </si>
  <si>
    <t>132kV</t>
  </si>
  <si>
    <t>132kV/EHV</t>
  </si>
  <si>
    <t>EHV</t>
  </si>
  <si>
    <t>EHV/HV</t>
  </si>
  <si>
    <t>HV</t>
  </si>
  <si>
    <t>HV/LV</t>
  </si>
  <si>
    <t>LV circuits</t>
  </si>
  <si>
    <t>1018. Proportion of relevant load going through 132kV/HV direct transformation</t>
  </si>
  <si>
    <t>132kV/HV</t>
  </si>
  <si>
    <t>1019. Network model GSP peak demand (MW)</t>
  </si>
  <si>
    <t>Network model GSP peak demand (MW)</t>
  </si>
  <si>
    <t>1020. Gross asset cost by network level (£)</t>
  </si>
  <si>
    <t>Gross assets £</t>
  </si>
  <si>
    <t>1022. LV service model asset cost (£)</t>
  </si>
  <si>
    <t>LV service model 1</t>
  </si>
  <si>
    <t>LV service model 2</t>
  </si>
  <si>
    <t>LV service model 3</t>
  </si>
  <si>
    <t>LV service model 4</t>
  </si>
  <si>
    <t>LV service model 5</t>
  </si>
  <si>
    <t>LV service model 6</t>
  </si>
  <si>
    <t>LV service model 7</t>
  </si>
  <si>
    <t>LV service model 8</t>
  </si>
  <si>
    <t>LV service model asset cost (£)</t>
  </si>
  <si>
    <t>1023. HV service model asset cost (£)</t>
  </si>
  <si>
    <t>HV service model 1</t>
  </si>
  <si>
    <t>HV service model 2</t>
  </si>
  <si>
    <t>HV service model 3</t>
  </si>
  <si>
    <t>HV service model 4</t>
  </si>
  <si>
    <t>HV service model 5</t>
  </si>
  <si>
    <t>HV service model asset cost (£)</t>
  </si>
  <si>
    <t>1025. Matrix of applicability of LV service models to tariffs with fixed charges</t>
  </si>
  <si>
    <t>Domestic Unrestricted</t>
  </si>
  <si>
    <t>Domestic Two Rate</t>
  </si>
  <si>
    <t>Small Non Domestic Unrestricted</t>
  </si>
  <si>
    <t>Small Non Domestic Two Rate</t>
  </si>
  <si>
    <t>LV Medium Non-Domestic</t>
  </si>
  <si>
    <t>LV Sub Medium Non-Domestic</t>
  </si>
  <si>
    <t>LV Network Domestic</t>
  </si>
  <si>
    <t>LV Network Non-Domestic Non-CT</t>
  </si>
  <si>
    <t>LV HH Metered</t>
  </si>
  <si>
    <t>LV Sub HH Metered</t>
  </si>
  <si>
    <t>LV Generation NHH or Aggregate HH</t>
  </si>
  <si>
    <t>LV Sub Generation NHH</t>
  </si>
  <si>
    <t>LV Generation Intermittent</t>
  </si>
  <si>
    <t>LV Generation Non-Intermittent</t>
  </si>
  <si>
    <t>LV Sub Generation Intermittent</t>
  </si>
  <si>
    <t>LV Sub Generation Non-Intermittent</t>
  </si>
  <si>
    <t>1026. Matrix of applicability of LV service models to unmetered tariffs</t>
  </si>
  <si>
    <t>Source: service models</t>
  </si>
  <si>
    <t>Proportion of service model involved in connecting load of 1 MWh/year</t>
  </si>
  <si>
    <t>All LV unmetered tariffs</t>
  </si>
  <si>
    <t>1028. Matrix of applicability of HV service models to tariffs with fixed charges</t>
  </si>
  <si>
    <t>HV Medium Non-Domestic</t>
  </si>
  <si>
    <t>HV HH Metered</t>
  </si>
  <si>
    <t>HV Generation Intermittent</t>
  </si>
  <si>
    <t>HV Generation Non-Intermittent</t>
  </si>
  <si>
    <t>1032. Loss adjustment factors to transmission</t>
  </si>
  <si>
    <t>Source: losses model or loss adjustment factors at time of system peak.</t>
  </si>
  <si>
    <t>Loss adjustment factor</t>
  </si>
  <si>
    <t>1037. Embedded network (LDNO) discounts</t>
  </si>
  <si>
    <t>Source: separate price control disaggregation model.</t>
  </si>
  <si>
    <t>No discount</t>
  </si>
  <si>
    <t>LDNO LV: LV user</t>
  </si>
  <si>
    <t>LDNO HV: LV user</t>
  </si>
  <si>
    <t>LDNO HV: LV sub user</t>
  </si>
  <si>
    <t>LDNO HV: HV user</t>
  </si>
  <si>
    <t>LDNO discount</t>
  </si>
  <si>
    <t>1039. LDNO discounts (p/kWh)</t>
  </si>
  <si>
    <t>LDNO discounts (p/kWh)</t>
  </si>
  <si>
    <t>1041. Load profile data for demand users</t>
  </si>
  <si>
    <t>Source: load data analysis.</t>
  </si>
  <si>
    <t>Coincidence factor</t>
  </si>
  <si>
    <t>Load factor</t>
  </si>
  <si>
    <t>Domestic Off Peak (related MPAN)</t>
  </si>
  <si>
    <t>Small Non Domestic Off Peak (related MPAN)</t>
  </si>
  <si>
    <t>NHH UMS category A</t>
  </si>
  <si>
    <t>NHH UMS category B</t>
  </si>
  <si>
    <t>NHH UMS category C</t>
  </si>
  <si>
    <t>NHH UMS category D</t>
  </si>
  <si>
    <t>LV UMS (Pseudo HH Metered)</t>
  </si>
  <si>
    <t>1053. Volume forecasts for the charging year</t>
  </si>
  <si>
    <t>Source: forecast.</t>
  </si>
  <si>
    <t>Please include MPAN counts for tariffs with no fixed charge (e.g. off-peak tariffs), but exclude MPANs on tariffs with a fixed</t>
  </si>
  <si>
    <t>charge that are not subject to a fixed charge due to a site grouping arrangement.</t>
  </si>
  <si>
    <t>Rate 1 units (MWh)</t>
  </si>
  <si>
    <t>Rate 2 units (MWh)</t>
  </si>
  <si>
    <t>Rate 3 units (MWh)</t>
  </si>
  <si>
    <t>MPANs</t>
  </si>
  <si>
    <t>Import capacity (kVA)</t>
  </si>
  <si>
    <t>Reactive power units (MVArh)</t>
  </si>
  <si>
    <t>&gt; Domestic Unrestricted</t>
  </si>
  <si>
    <t>LDNO LV: Domestic Unrestricted</t>
  </si>
  <si>
    <t>LDNO HV: Domestic Unrestricted</t>
  </si>
  <si>
    <t>&gt; Domestic Two Rate</t>
  </si>
  <si>
    <t>LDNO LV: Domestic Two Rate</t>
  </si>
  <si>
    <t>LDNO HV: Domestic Two Rate</t>
  </si>
  <si>
    <t>&gt; Domestic Off Peak (related MPAN)</t>
  </si>
  <si>
    <t>LDNO LV: Domestic Off Peak (related MPAN)</t>
  </si>
  <si>
    <t>LDNO HV: Domestic Off Peak (related MPAN)</t>
  </si>
  <si>
    <t>&gt; Small Non Domestic Unrestricted</t>
  </si>
  <si>
    <t>LDNO LV: Small Non Domestic Unrestricted</t>
  </si>
  <si>
    <t>LDNO HV: Small Non Domestic Unrestricted</t>
  </si>
  <si>
    <t>&gt; Small Non Domestic Two Rate</t>
  </si>
  <si>
    <t>LDNO LV: Small Non Domestic Two Rate</t>
  </si>
  <si>
    <t>LDNO HV: Small Non Domestic Two Rate</t>
  </si>
  <si>
    <t>&gt; Small Non Domestic Off Peak (related MPAN)</t>
  </si>
  <si>
    <t>LDNO LV: Small Non Domestic Off Peak (related MPAN)</t>
  </si>
  <si>
    <t>LDNO HV: Small Non Domestic Off Peak (related MPAN)</t>
  </si>
  <si>
    <t>&gt; LV Medium Non-Domestic</t>
  </si>
  <si>
    <t>LDNO LV: LV Medium Non-Domestic</t>
  </si>
  <si>
    <t>LDNO HV: LV Medium Non-Domestic</t>
  </si>
  <si>
    <t>&gt; LV Sub Medium Non-Domestic</t>
  </si>
  <si>
    <t>&gt; HV Medium Non-Domestic</t>
  </si>
  <si>
    <t>&gt; LV Network Domestic</t>
  </si>
  <si>
    <t>LDNO LV: LV Network Domestic</t>
  </si>
  <si>
    <t>LDNO HV: LV Network Domestic</t>
  </si>
  <si>
    <t>&gt; LV Network Non-Domestic Non-CT</t>
  </si>
  <si>
    <t>LDNO LV: LV Network Non-Domestic Non-CT</t>
  </si>
  <si>
    <t>LDNO HV: LV Network Non-Domestic Non-CT</t>
  </si>
  <si>
    <t>&gt; LV HH Metered</t>
  </si>
  <si>
    <t>LDNO LV: LV HH Metered</t>
  </si>
  <si>
    <t>LDNO HV: LV HH Metered</t>
  </si>
  <si>
    <t>&gt; LV Sub HH Metered</t>
  </si>
  <si>
    <t>LDNO HV: LV Sub HH Metered</t>
  </si>
  <si>
    <t>&gt; HV HH Metered</t>
  </si>
  <si>
    <t>LDNO HV: HV HH Metered</t>
  </si>
  <si>
    <t>&gt; NHH UMS category A</t>
  </si>
  <si>
    <t>LDNO LV: NHH UMS category A</t>
  </si>
  <si>
    <t>LDNO HV: NHH UMS category A</t>
  </si>
  <si>
    <t>&gt; NHH UMS category B</t>
  </si>
  <si>
    <t>LDNO LV: NHH UMS category B</t>
  </si>
  <si>
    <t>LDNO HV: NHH UMS category B</t>
  </si>
  <si>
    <t>&gt; NHH UMS category C</t>
  </si>
  <si>
    <t>LDNO LV: NHH UMS category C</t>
  </si>
  <si>
    <t>LDNO HV: NHH UMS category C</t>
  </si>
  <si>
    <t>&gt; NHH UMS category D</t>
  </si>
  <si>
    <t>LDNO LV: NHH UMS category D</t>
  </si>
  <si>
    <t>LDNO HV: NHH UMS category D</t>
  </si>
  <si>
    <t>&gt; LV UMS (Pseudo HH Metered)</t>
  </si>
  <si>
    <t>LDNO LV: LV UMS (Pseudo HH Metered)</t>
  </si>
  <si>
    <t>LDNO HV: LV UMS (Pseudo HH Metered)</t>
  </si>
  <si>
    <t>&gt; LV Generation NHH or Aggregate HH</t>
  </si>
  <si>
    <t>LDNO LV: LV Generation NHH or Aggregate HH</t>
  </si>
  <si>
    <t>LDNO HV: LV Generation NHH or Aggregate HH</t>
  </si>
  <si>
    <t>&gt; LV Sub Generation NHH</t>
  </si>
  <si>
    <t>LDNO HV: LV Sub Generation NHH</t>
  </si>
  <si>
    <t>&gt; LV Generation Intermittent</t>
  </si>
  <si>
    <t>LDNO LV: LV Generation Intermittent</t>
  </si>
  <si>
    <t>LDNO HV: LV Generation Intermittent</t>
  </si>
  <si>
    <t>&gt; LV Generation Non-Intermittent</t>
  </si>
  <si>
    <t>LDNO LV: LV Generation Non-Intermittent</t>
  </si>
  <si>
    <t>LDNO HV: LV Generation Non-Intermittent</t>
  </si>
  <si>
    <t>&gt; LV Sub Generation Intermittent</t>
  </si>
  <si>
    <t>LDNO HV: LV Sub Generation Intermittent</t>
  </si>
  <si>
    <t>&gt; LV Sub Generation Non-Intermittent</t>
  </si>
  <si>
    <t>LDNO HV: LV Sub Generation Non-Intermittent</t>
  </si>
  <si>
    <t>&gt; HV Generation Intermittent</t>
  </si>
  <si>
    <t>LDNO HV: HV Generation Intermittent</t>
  </si>
  <si>
    <t>&gt; HV Generation Non-Intermittent</t>
  </si>
  <si>
    <t>LDNO HV: HV Generation Non-Intermittent</t>
  </si>
  <si>
    <t>1055. Transmission exit charges (£/year)</t>
  </si>
  <si>
    <t>Transmission
exit</t>
  </si>
  <si>
    <t>Transmission exit charges (£/year)</t>
  </si>
  <si>
    <t>1059. Other expenditure</t>
  </si>
  <si>
    <t>Direct cost (£/year)</t>
  </si>
  <si>
    <t>Indirect cost (£/year)</t>
  </si>
  <si>
    <t>Indirect cost proportion</t>
  </si>
  <si>
    <t>Network rates (£/year)</t>
  </si>
  <si>
    <t>Other expenditure</t>
  </si>
  <si>
    <t>1060. Customer contributions under current connection charging policy</t>
  </si>
  <si>
    <t>Source: analysis of expenditure data and/or survey of capital expenditure schemes.</t>
  </si>
  <si>
    <t>Customer contribution percentages by network level of supply and by asset network level.</t>
  </si>
  <si>
    <t>These proportions should reflect the current connection charging method, not necessarily the method that was in place when the connection was built.</t>
  </si>
  <si>
    <t>Assets
132kV</t>
  </si>
  <si>
    <t>Assets
132kV/EHV</t>
  </si>
  <si>
    <t>Assets
EHV</t>
  </si>
  <si>
    <t>Assets
EHV/HV</t>
  </si>
  <si>
    <t>Assets
132kV/HV</t>
  </si>
  <si>
    <t>Assets
HV</t>
  </si>
  <si>
    <t>Assets
HV/LV</t>
  </si>
  <si>
    <t>Assets
LV circuits</t>
  </si>
  <si>
    <t>LV network</t>
  </si>
  <si>
    <t>LV substation</t>
  </si>
  <si>
    <t>HV network</t>
  </si>
  <si>
    <t>HV substation</t>
  </si>
  <si>
    <t>1061. Average split of rate 1 units by distribution time band</t>
  </si>
  <si>
    <t>Red</t>
  </si>
  <si>
    <t>Amber</t>
  </si>
  <si>
    <t>Green</t>
  </si>
  <si>
    <t>1062. Average split of rate 2 units by distribution time band</t>
  </si>
  <si>
    <t>1064. Average split of rate 1 units by special distribution time band</t>
  </si>
  <si>
    <t>Black</t>
  </si>
  <si>
    <t>Yellow</t>
  </si>
  <si>
    <t>1066. Typical annual hours by special distribution time band</t>
  </si>
  <si>
    <t>Source: definition of distribution time bands.</t>
  </si>
  <si>
    <t>The figures in this table will be automatically adjusted to match the number of days in the charging period.</t>
  </si>
  <si>
    <t>Annual hours</t>
  </si>
  <si>
    <t>1068. Typical annual hours by distribution time band</t>
  </si>
  <si>
    <t>1069. Peaking probabilities by network level</t>
  </si>
  <si>
    <t>Source: analysis of network operation data.</t>
  </si>
  <si>
    <t>Red, amber and green peaking probabilities</t>
  </si>
  <si>
    <t>Black peaking probabilities</t>
  </si>
  <si>
    <t>1092. Average kVAr by kVA, by network level</t>
  </si>
  <si>
    <t>Source: analysis of operational data.</t>
  </si>
  <si>
    <t>This is the average of MVAr/MVA or SQRT(1-PF^2) across relevant network elements.</t>
  </si>
  <si>
    <t>Average kVAr by kVA, by network level</t>
  </si>
  <si>
    <t>This sheet contains all the input data (except LLFCs which might be entered directly into the Tariff sheet).</t>
  </si>
  <si>
    <t>This sheet calculates matrices of loss adjustment factors and of network use factors.</t>
  </si>
  <si>
    <t>These matrices map out the extent to which each type of user uses each level of the network, and are used throughout the workbook.</t>
  </si>
  <si>
    <t>2001. Loss adjustment factors to transmission</t>
  </si>
  <si>
    <t>Data sources:</t>
  </si>
  <si>
    <t>x1 = Network level for each tariff (to get loss factors applicable to capacity) (in Loss adjustment factors to transmission)</t>
  </si>
  <si>
    <t>x2 = 1032. Loss adjustment factors to transmission</t>
  </si>
  <si>
    <t>Kind:</t>
  </si>
  <si>
    <t>Fixed data</t>
  </si>
  <si>
    <t>Sum-product calculation</t>
  </si>
  <si>
    <t>Formula:</t>
  </si>
  <si>
    <t/>
  </si>
  <si>
    <t>=SUMPRODUCT(x1, x2)</t>
  </si>
  <si>
    <t>Network level for each tariff (to get loss factors applicable to capacity)</t>
  </si>
  <si>
    <t>2002. Mapping of DRM network levels to core network levels</t>
  </si>
  <si>
    <t>2003. Loss adjustment factor to transmission for each DRM network level</t>
  </si>
  <si>
    <t>x1 = 2002. Mapping of DRM network levels to core network levels</t>
  </si>
  <si>
    <t>Sum-product calculation =SUMPRODUCT(x1, x2)</t>
  </si>
  <si>
    <t>Loss adjustment factor to transmission for each DRM network level</t>
  </si>
  <si>
    <t>2004. Loss adjustment factor to transmission for each network level</t>
  </si>
  <si>
    <t>x1 = 2003. Loss adjustment factor to transmission for each DRM network level</t>
  </si>
  <si>
    <t>x2 = 1 for GSP level</t>
  </si>
  <si>
    <t>Combine tables = x1 or x2</t>
  </si>
  <si>
    <t>Loss adjustment factor to transmission for each network level</t>
  </si>
  <si>
    <t>2005. Network use factors</t>
  </si>
  <si>
    <t>These network use factors indicate to what extent each network level is used by each tariff. This table reflects the policy that</t>
  </si>
  <si>
    <t>generators receive credits only in respect of network levels above the voltage of connection. Generators do not receive credits at the</t>
  </si>
  <si>
    <t>voltage of connection. The factors in this table are before any adjustment for a 132kV/HV network level or for generation-dominated areas.</t>
  </si>
  <si>
    <t>2006. Proportion going through 132kV/EHV</t>
  </si>
  <si>
    <t>x1 = 1018. Proportion of relevant load going through 132kV/HV direct transformation</t>
  </si>
  <si>
    <t>Calculation =1-x1</t>
  </si>
  <si>
    <t>2007. Proportion going through EHV</t>
  </si>
  <si>
    <t>2008. Proportion going through EHV/HV</t>
  </si>
  <si>
    <t>2009. Rerouteing matrix for all network levels</t>
  </si>
  <si>
    <t>x2 = 2006. Proportion going through 132kV/EHV</t>
  </si>
  <si>
    <t>x3 = 2007. Proportion going through EHV</t>
  </si>
  <si>
    <t>x4 = 2008. Proportion going through EHV/HV</t>
  </si>
  <si>
    <t>x5 = Rerouteing matrix: default elements</t>
  </si>
  <si>
    <t>x6 = Map GSP to GSP</t>
  </si>
  <si>
    <t>Combine tables = x1 or x2 or x3 or x4 or x5 or x6</t>
  </si>
  <si>
    <t>2010. Network use factors: interim step in calculations before adjustments</t>
  </si>
  <si>
    <t>x1 = 2005. Network use factors</t>
  </si>
  <si>
    <t>x2 = 2009. Rerouteing matrix for all network levels</t>
  </si>
  <si>
    <t>2011. Network use factors for all tariffs</t>
  </si>
  <si>
    <t>x1 = Network use factors including 132kV/HV for generation dominated tariffs</t>
  </si>
  <si>
    <t>x2 = Network use factors including 132kV/HV for HV Sub tariffs</t>
  </si>
  <si>
    <t>x3 = 2010. Network use factors: interim step in calculations before adjustments</t>
  </si>
  <si>
    <t>Combine tables = x1 or x2 or x3</t>
  </si>
  <si>
    <t>2012. Loss adjustment factors between end user meter reading and each network level, scaled by network use</t>
  </si>
  <si>
    <t>x1 = 2004. Loss adjustment factor to transmission for each network level</t>
  </si>
  <si>
    <t>x2 = 2011. Network use factors for all tariffs</t>
  </si>
  <si>
    <t>x3 = 2001. Loss adjustment factor to transmission (in Loss adjustment factors to transmission)</t>
  </si>
  <si>
    <t>Calculation =IF(x1="",x2,x2*x3/x1)</t>
  </si>
  <si>
    <t>This sheet collects data from a network model and calculates aggregated annuitised unit costs from these data.</t>
  </si>
  <si>
    <t>2101. Annuity rate</t>
  </si>
  <si>
    <t>x1 = 1010. Rate of return (in Financial and general assumptions)</t>
  </si>
  <si>
    <t>x2 = 1010. Annualisation period (years) (in Financial and general assumptions)</t>
  </si>
  <si>
    <t>x3 = 1010. Days in the charging year (in Financial and general assumptions)</t>
  </si>
  <si>
    <t>Calculation =PMT(x1,x2,-1)*IF(OR(x3&gt;366,x3&lt;365),x3/365.25,1)</t>
  </si>
  <si>
    <t>Annuity rate</t>
  </si>
  <si>
    <t>2102. Loss adjustment factor to transmission for each core level</t>
  </si>
  <si>
    <t>x1 = 1032. Loss adjustment factors to transmission</t>
  </si>
  <si>
    <t>Loss adjustment factor to transmission for each core level</t>
  </si>
  <si>
    <t>2103. Loss adjustment factors</t>
  </si>
  <si>
    <t>x1 = 2102. Loss adjustment factor to transmission for each core level</t>
  </si>
  <si>
    <t>x2 = Loss adjustment factor to transmission for network level exit (in Loss adjustment factors)</t>
  </si>
  <si>
    <t>Copy cells</t>
  </si>
  <si>
    <t>Special copy</t>
  </si>
  <si>
    <t>=x1</t>
  </si>
  <si>
    <t>= x2</t>
  </si>
  <si>
    <t>Loss adjustment factor to transmission for network level exit</t>
  </si>
  <si>
    <t>Loss adjustment factor to transmission for network level entry</t>
  </si>
  <si>
    <t>2104. Diversity calculations</t>
  </si>
  <si>
    <t>x1 = 1017. Diversity allowance between top and bottom of network level</t>
  </si>
  <si>
    <t>x2 = Coincidence to system peak at level exit (in Diversity calculations)</t>
  </si>
  <si>
    <t>Special calculation</t>
  </si>
  <si>
    <t>=previous/(1+x1)</t>
  </si>
  <si>
    <t>=1/x2-1</t>
  </si>
  <si>
    <t>Coincidence to GSP peak at level exit</t>
  </si>
  <si>
    <t>Coincidence to system peak at level exit</t>
  </si>
  <si>
    <t>Diversity allowance between level exit and GSP Group</t>
  </si>
  <si>
    <t>2105. Network model total maximum demand at substation (MW)</t>
  </si>
  <si>
    <t>x1 = 1019. Network model GSP peak demand (MW)</t>
  </si>
  <si>
    <t>x2 = 2104. Coincidence to GSP peak at level exit (in Diversity calculations)</t>
  </si>
  <si>
    <t>Calculation =x1/x2</t>
  </si>
  <si>
    <t>Network model total maximum demand at substation (MW)</t>
  </si>
  <si>
    <t>2106. Network model contribution to system maximum load measured at network level exit (MW)</t>
  </si>
  <si>
    <t>x1 = 2105. Network model total maximum demand at substation (MW)</t>
  </si>
  <si>
    <t>x2 = 2104. Coincidence to system peak at level exit (in Diversity calculations)</t>
  </si>
  <si>
    <t>x3 = 2103. Loss adjustment factor to transmission for network level exit (in Loss adjustment factors)</t>
  </si>
  <si>
    <t>Calculation =x1*x2/x3</t>
  </si>
  <si>
    <t>Network model contribution to system maximum load measured at network level exit (MW)</t>
  </si>
  <si>
    <t>2107. Rerouteing matrix for DRM network levels</t>
  </si>
  <si>
    <t>Combine tables = x1 or x2 or x3 or x4 or x5</t>
  </si>
  <si>
    <t>2108. GSP simultaneous maximum load assumed through each network level (MW)</t>
  </si>
  <si>
    <t>x1 = 2106. Network model contribution to system maximum load measured at network level exit (MW)</t>
  </si>
  <si>
    <t>x2 = 2107. Rerouteing matrix for DRM network levels</t>
  </si>
  <si>
    <t>GSP simultaneous maximum load assumed through each network level (MW)</t>
  </si>
  <si>
    <t>2109. Network model annuity by simultaneous maximum load for each network level (£/kW/year)</t>
  </si>
  <si>
    <t>x1 = 2108. GSP simultaneous maximum load assumed through each network level (MW)</t>
  </si>
  <si>
    <t>x2 = 1020. Gross asset cost by network level (£)</t>
  </si>
  <si>
    <t>x3 = 2101. Annuity rate</t>
  </si>
  <si>
    <t>Calculation =IF(x1,0.001*x2*x3/x1,0)</t>
  </si>
  <si>
    <t>Model £/kW SML</t>
  </si>
  <si>
    <t>Assets 132kV</t>
  </si>
  <si>
    <t>Assets 132kV/EHV</t>
  </si>
  <si>
    <t>Assets EHV</t>
  </si>
  <si>
    <t>Assets EHV/HV</t>
  </si>
  <si>
    <t>Assets 132kV/HV</t>
  </si>
  <si>
    <t>Assets HV</t>
  </si>
  <si>
    <t>Assets HV/LV</t>
  </si>
  <si>
    <t>Assets LV circuits</t>
  </si>
  <si>
    <t>This sheet collects and processes data from the service models.</t>
  </si>
  <si>
    <t>2201. Asset £/customer from LV service models</t>
  </si>
  <si>
    <t>x1 = 1025. Matrix of applicability of LV service models to tariffs with fixed charges</t>
  </si>
  <si>
    <t>x2 = 1022. LV service model asset cost (£)</t>
  </si>
  <si>
    <t>Assets
LV customer</t>
  </si>
  <si>
    <t>2202. LV unmetered service model assets £/(MWh/year)</t>
  </si>
  <si>
    <t>x1 = 1026. Matrix of applicability of LV service models to unmetered tariffs</t>
  </si>
  <si>
    <t>LV unmetered service model assets £/(MWh/year)</t>
  </si>
  <si>
    <t>2203. LV unmetered service model asset charge (p/kWh)</t>
  </si>
  <si>
    <t>x1 = 1010. Annuity proportion for customer-contributed assets (in Financial and general assumptions)</t>
  </si>
  <si>
    <t>x2 = 2202. LV unmetered service model assets £/(MWh/year)</t>
  </si>
  <si>
    <t>Calculation =0.1*x1*x2*x3</t>
  </si>
  <si>
    <t>LV unmetered service model asset charge (p/kWh)</t>
  </si>
  <si>
    <t>2204. Asset £/customer from HV service models</t>
  </si>
  <si>
    <t>x1 = 1028. Matrix of applicability of HV service models to tariffs with fixed charges</t>
  </si>
  <si>
    <t>x2 = 1023. HV service model asset cost (£)</t>
  </si>
  <si>
    <t>Assets
HV customer</t>
  </si>
  <si>
    <t>2205. Service model assets by tariff (£)</t>
  </si>
  <si>
    <t>x1 = 2201. Asset £/customer from LV service models</t>
  </si>
  <si>
    <t>x2 = 2204. Asset £/customer from HV service models</t>
  </si>
  <si>
    <t>2206. Replacement annuities for service models</t>
  </si>
  <si>
    <t>x1 = 1010. Days in the charging year (in Financial and general assumptions)</t>
  </si>
  <si>
    <t>x2 = 2205. Service model assets by tariff (£)</t>
  </si>
  <si>
    <t>x4 = 1010. Annuity proportion for customer-contributed assets (in Financial and general assumptions)</t>
  </si>
  <si>
    <t>x5 = Service model p/MPAN/day charge (in Replacement annuities for service models)</t>
  </si>
  <si>
    <t>Calculation</t>
  </si>
  <si>
    <t>Cell summation</t>
  </si>
  <si>
    <t>=100/x1*x2*x3*x4</t>
  </si>
  <si>
    <t>=SUM(x5)</t>
  </si>
  <si>
    <t>Service model p/MPAN/day charge</t>
  </si>
  <si>
    <t>Service model p/MPAN/day</t>
  </si>
  <si>
    <t>This sheet compiles information about the assumed characteristics of network users.</t>
  </si>
  <si>
    <t>A load factor represents the average load of a user or user group, relative to the maximum load level of that user or</t>
  </si>
  <si>
    <t>user group. Load factors are numbers between 0 and 1.</t>
  </si>
  <si>
    <t>A coincidence factor represents the expectation value of the load of a user or user group at the time of system maximum load,</t>
  </si>
  <si>
    <t>relative to the maximum load level of that user or user group.  Coincidence factors are numbers between 0 and 1.</t>
  </si>
  <si>
    <t>A load coefficient is the expectation value of the load of a user or user group at the time of system maximum load, relative to the average load level of that user or user group.</t>
  </si>
  <si>
    <t>For demand users, the load coefficient is a demand coefficient and can be calculated as the ratio of the coincidence factor to the load factor.</t>
  </si>
  <si>
    <t>2301. Demand coefficient (load at time of system maximum load divided by average load)</t>
  </si>
  <si>
    <t>x1 = 1041. Coincidence factor to system maximum load for each type of demand user (in Load profile data for demand users)</t>
  </si>
  <si>
    <t>x2 = 1041. Load factor for each type of demand user (in Load profile data for demand users)</t>
  </si>
  <si>
    <t>Demand coefficient</t>
  </si>
  <si>
    <t>2302. Load coefficient</t>
  </si>
  <si>
    <t>x1 = 2301. Demand coefficient (load at time of system maximum load divided by average load)</t>
  </si>
  <si>
    <t>x2 = Negative of generation coefficient; set to -1</t>
  </si>
  <si>
    <t>Load coefficient</t>
  </si>
  <si>
    <t>2303. Discount map</t>
  </si>
  <si>
    <t>2304. LDNO discounts and volumes adjusted for discount</t>
  </si>
  <si>
    <t>x1 = 2303. Discount map</t>
  </si>
  <si>
    <t>x2 = 1037. Embedded network (LDNO) discounts</t>
  </si>
  <si>
    <t>x3 = 100 per cent discount for generators on LDNO networks</t>
  </si>
  <si>
    <t>x4 = Discount for each tariff (except for fixed charges) (in LDNO discounts and volumes adjusted for discount)</t>
  </si>
  <si>
    <t>x5 = 1053. Rate 1 units (MWh) by tariff (in Volume forecasts for the charging year)</t>
  </si>
  <si>
    <t>x6 = 1053. Rate 2 units (MWh) by tariff (in Volume forecasts for the charging year)</t>
  </si>
  <si>
    <t>x7 = 1053. Rate 3 units (MWh) by tariff (in Volume forecasts for the charging year)</t>
  </si>
  <si>
    <t>x8 = 1053. MPANs by tariff (in Volume forecasts for the charging year)</t>
  </si>
  <si>
    <t>x9 = Discount for each tariff for fixed charges only (in LDNO discounts and volumes adjusted for discount)</t>
  </si>
  <si>
    <t>x10 = 1053. Import capacity (kVA) by tariff (in Volume forecasts for the charging year)</t>
  </si>
  <si>
    <t>x11 = 1053. Reactive power units (MVArh) by tariff (in Volume forecasts for the charging year)</t>
  </si>
  <si>
    <t>Combine tables</t>
  </si>
  <si>
    <t>= x3 or x4</t>
  </si>
  <si>
    <t>=x5*(1-x4)</t>
  </si>
  <si>
    <t>=x6*(1-x4)</t>
  </si>
  <si>
    <t>=x7*(1-x4)</t>
  </si>
  <si>
    <t>=x8*(1-x9)</t>
  </si>
  <si>
    <t>=x10*(1-x4)</t>
  </si>
  <si>
    <t>=x11*(1-x4)</t>
  </si>
  <si>
    <t>Discount for each tariff (except for fixed charges)</t>
  </si>
  <si>
    <t>Discount for each tariff for fixed charges only</t>
  </si>
  <si>
    <t>2305. Equivalent volume for each end user</t>
  </si>
  <si>
    <t>x1 = 2304. Rate 1 units (MWh) (in LDNO discounts and volumes adjusted for discount)</t>
  </si>
  <si>
    <t>x2 = 2304. Rate 2 units (MWh) (in LDNO discounts and volumes adjusted for discount)</t>
  </si>
  <si>
    <t>x3 = 2304. Rate 3 units (MWh) (in LDNO discounts and volumes adjusted for discount)</t>
  </si>
  <si>
    <t>x4 = 2304. MPANs (in LDNO discounts and volumes adjusted for discount)</t>
  </si>
  <si>
    <t>x5 = 2304. Import capacity (kVA) (in LDNO discounts and volumes adjusted for discount)</t>
  </si>
  <si>
    <t>x6 = 2304. Reactive power units (MVArh) (in LDNO discounts and volumes adjusted for discount)</t>
  </si>
  <si>
    <t>=SUM(x1)</t>
  </si>
  <si>
    <t>=SUM(x2)</t>
  </si>
  <si>
    <t>=SUM(x3)</t>
  </si>
  <si>
    <t>=SUM(x4)</t>
  </si>
  <si>
    <t>=SUM(x6)</t>
  </si>
  <si>
    <t>2401. Adjust annual hours by distribution time band to match days in year</t>
  </si>
  <si>
    <t>x1 = 1068. Typical annual hours by distribution time band</t>
  </si>
  <si>
    <t>x2 = 1010. Days in the charging year (in Financial and general assumptions)</t>
  </si>
  <si>
    <t>x3 = Total hours in the year according to time band hours input data (in Adjust annual hours by distribution time band to match days in year)</t>
  </si>
  <si>
    <t>=x1*24*x2/x3</t>
  </si>
  <si>
    <t>Hours aggregate</t>
  </si>
  <si>
    <t>Annual hours by distribution time band (reconciled to days in year)</t>
  </si>
  <si>
    <t>Adjust annual hours by distribution time band to match days in year</t>
  </si>
  <si>
    <t>2402. Normalisation of split of rate 1 units by time band</t>
  </si>
  <si>
    <t>x1 = 1061. Average split of rate 1 units by distribution time band</t>
  </si>
  <si>
    <t>x2 = Total split (in Normalisation of split of rate 1 units by time band)</t>
  </si>
  <si>
    <t>x3 = 2401. Annual hours by distribution time band (reconciled to days in year) (in Adjust annual hours by distribution time band to match days in year)</t>
  </si>
  <si>
    <t>x4 = 1010. Days in the charging year (in Financial and general assumptions)</t>
  </si>
  <si>
    <t>=IF(x2,x1/x2,x3/x4/24)</t>
  </si>
  <si>
    <t>Total split</t>
  </si>
  <si>
    <t>Normalised split of rate 1 units by distribution time band</t>
  </si>
  <si>
    <t>2403. Split of rate 1 units between distribution time bands</t>
  </si>
  <si>
    <t>x1 = 2402. Normalised split of rate 1 units by distribution time band (in Normalisation of split of rate 1 units by time band)</t>
  </si>
  <si>
    <t>x2 = Split of rate 1 units between distribution time bands (default)</t>
  </si>
  <si>
    <t>2404. Normalisation of split of rate 2 units by time band</t>
  </si>
  <si>
    <t>x1 = 1062. Average split of rate 2 units by distribution time band</t>
  </si>
  <si>
    <t>x2 = Total split (in Normalisation of split of rate 2 units by time band)</t>
  </si>
  <si>
    <t>Normalised split of rate 2 units by distribution time band</t>
  </si>
  <si>
    <t>2405. Split of rate 2 units between distribution time bands</t>
  </si>
  <si>
    <t>x1 = 2404. Normalised split of rate 2 units by distribution time band (in Normalisation of split of rate 2 units by time band)</t>
  </si>
  <si>
    <t>x2 = Split of rate 2 units between distribution time bands (default)</t>
  </si>
  <si>
    <t>2406. Split of rate 3 units between distribution time bands (default)</t>
  </si>
  <si>
    <t>2407. All units (MWh)</t>
  </si>
  <si>
    <t>x1 = 2305. Rate 1 units (MWh) (in Equivalent volume for each end user)</t>
  </si>
  <si>
    <t>x2 = 2305. Rate 2 units (MWh) (in Equivalent volume for each end user)</t>
  </si>
  <si>
    <t>x3 = 2305. Rate 3 units (MWh) (in Equivalent volume for each end user)</t>
  </si>
  <si>
    <t>Calculation =x1+x2+x3</t>
  </si>
  <si>
    <t>All units (MWh)</t>
  </si>
  <si>
    <t>2408. Calculation of implied load coefficients for one-rate users</t>
  </si>
  <si>
    <t>x1 = 2407. All units (MWh)</t>
  </si>
  <si>
    <t>x2 = 2305. Rate 1 units (MWh) (in Equivalent volume for each end user)</t>
  </si>
  <si>
    <t>x3 = 2403. Split of rate 1 units between distribution time bands</t>
  </si>
  <si>
    <t>x4 = 2401. Annual hours by distribution time band (reconciled to days in year) (in Adjust annual hours by distribution time band to match days in year)</t>
  </si>
  <si>
    <t>x5 = Use of distribution time bands by units in demand forecast for one-rate tariffs (in Calculation of implied load coefficients for one-rate users)</t>
  </si>
  <si>
    <t>x6 = 1010. Days in the charging year (in Financial and general assumptions)</t>
  </si>
  <si>
    <t>=IF(x1&gt;0,(x2*x3)/x1,0)</t>
  </si>
  <si>
    <t>=IF(x4&gt;0,x5*x6*24/x4,0)</t>
  </si>
  <si>
    <t>Use of distribution time bands by units in demand forecast for one-rate tariffs</t>
  </si>
  <si>
    <t>Peak band load coefficient for one-rate tariffs</t>
  </si>
  <si>
    <t>2409. Calculation of implied load coefficients for two-rate users</t>
  </si>
  <si>
    <t>x4 = 2305. Rate 2 units (MWh) (in Equivalent volume for each end user)</t>
  </si>
  <si>
    <t>x5 = 2405. Split of rate 2 units between distribution time bands</t>
  </si>
  <si>
    <t>x6 = 2401. Annual hours by distribution time band (reconciled to days in year) (in Adjust annual hours by distribution time band to match days in year)</t>
  </si>
  <si>
    <t>x7 = Use of distribution time bands by units in demand forecast for two-rate tariffs (in Calculation of implied load coefficients for two-rate users)</t>
  </si>
  <si>
    <t>x8 = 1010. Days in the charging year (in Financial and general assumptions)</t>
  </si>
  <si>
    <t>=IF(x1&gt;0,(x2*x3+x4*x5)/x1,0)</t>
  </si>
  <si>
    <t>=IF(x6&gt;0,x7*x8*24/x6,0)</t>
  </si>
  <si>
    <t>Use of distribution time bands by units in demand forecast for two-rate tariffs</t>
  </si>
  <si>
    <t>Peak band load coefficient for two-rate tariffs</t>
  </si>
  <si>
    <t>2410. Calculation of implied load coefficients for three-rate users</t>
  </si>
  <si>
    <t>x6 = 2305. Rate 3 units (MWh) (in Equivalent volume for each end user)</t>
  </si>
  <si>
    <t>x7 = 2406. Split of rate 3 units between distribution time bands (default)</t>
  </si>
  <si>
    <t>x8 = 2401. Annual hours by distribution time band (reconciled to days in year) (in Adjust annual hours by distribution time band to match days in year)</t>
  </si>
  <si>
    <t>x9 = Use of distribution time bands by units in demand forecast for three-rate tariffs (in Calculation of implied load coefficients for three-rate users)</t>
  </si>
  <si>
    <t>x10 = 1010. Days in the charging year (in Financial and general assumptions)</t>
  </si>
  <si>
    <t>=IF(x1&gt;0,(x2*x3+x4*x5+x6*x7)/x1,0)</t>
  </si>
  <si>
    <t>=IF(x8&gt;0,x9*x10*24/x8,0)</t>
  </si>
  <si>
    <t>Use of distribution time bands by units in demand forecast for three-rate tariffs</t>
  </si>
  <si>
    <t>Peak band load coefficient for three-rate tariffs</t>
  </si>
  <si>
    <t>2411. Calculation of adjusted time band load coefficients</t>
  </si>
  <si>
    <t>x1 = 2408. Peak band load coefficient for one-rate tariffs (in Calculation of implied load coefficients for one-rate users)</t>
  </si>
  <si>
    <t>x2 = 2409. Peak band load coefficient for two-rate tariffs (in Calculation of implied load coefficients for two-rate users)</t>
  </si>
  <si>
    <t>x3 = 2410. Peak band load coefficient for three-rate tariffs (in Calculation of implied load coefficients for three-rate users)</t>
  </si>
  <si>
    <t>x4 = Peak band load coefficient (in Calculation of adjusted time band load coefficients)</t>
  </si>
  <si>
    <t>x5 = 2302. Load coefficient</t>
  </si>
  <si>
    <t>= x1 or x2 or x3</t>
  </si>
  <si>
    <t>=IF(x4&lt;&gt;0,x5/x4,IF(x5&lt;0,-1,1))</t>
  </si>
  <si>
    <t>Peak band load coefficient</t>
  </si>
  <si>
    <t>Load coefficient correction factor (kW at peak in band / band average kW)</t>
  </si>
  <si>
    <t>2412. Normalisation of peaking probabilities</t>
  </si>
  <si>
    <t>x1 = 1069. Red, amber and green peaking probabilities (in Peaking probabilities by network level)</t>
  </si>
  <si>
    <t>x2 = Total probability (should be 100%) (in Normalisation of peaking probabilities)</t>
  </si>
  <si>
    <t>x3 = 1068. Typical annual hours by distribution time band</t>
  </si>
  <si>
    <t>x4 = 2401. Total hours in the year according to time band hours input data (in Adjust annual hours by distribution time band to match days in year)</t>
  </si>
  <si>
    <t>=IF(x2,x1/x2,x3/x4)</t>
  </si>
  <si>
    <t>Total probability (should be 100%)</t>
  </si>
  <si>
    <t>Normalised peaking probabilities</t>
  </si>
  <si>
    <t>2413. Peaking probabilities by network level (reshaped)</t>
  </si>
  <si>
    <t>x1 = 2412. Normalised peaking probabilities (in Normalisation of peaking probabilities)</t>
  </si>
  <si>
    <t>Reshape table = x1</t>
  </si>
  <si>
    <t>Probability of peak within timeband</t>
  </si>
  <si>
    <t>2414. Pseudo load coefficient by time band and network level</t>
  </si>
  <si>
    <t>x1 = 2401. Annual hours by distribution time band (reconciled to days in year) (in Adjust annual hours by distribution time band to match days in year)</t>
  </si>
  <si>
    <t>x2 = 2411. Load coefficient correction factor (kW at peak in band / band average kW) (in Calculation of adjusted time band load coefficients)</t>
  </si>
  <si>
    <t>x3 = 2413. Peaking probabilities by network level (reshaped)</t>
  </si>
  <si>
    <t>Calculation =IF(x1&gt;0,x2*x3*24*x4/x1,0)</t>
  </si>
  <si>
    <t>2415. Single rate non half hourly pseudo timeband load coefficients</t>
  </si>
  <si>
    <t>x1 = 2414. Pseudo load coefficient by time band and network level</t>
  </si>
  <si>
    <t>Copy cells = x1</t>
  </si>
  <si>
    <t>2416. Single rate non half hourly units (MWh)</t>
  </si>
  <si>
    <t>Single rate non half hourly units (MWh)</t>
  </si>
  <si>
    <t>2417. Single rate non half hourly timeband use</t>
  </si>
  <si>
    <t>x1 = 2403. Split of rate 1 units between distribution time bands</t>
  </si>
  <si>
    <t>2418. Single rate non half hourly tariff pseudo load coefficient</t>
  </si>
  <si>
    <t>x1 = 2415. Single rate non half hourly pseudo timeband load coefficients</t>
  </si>
  <si>
    <t>x2 = 2417. Single rate non half hourly timeband use</t>
  </si>
  <si>
    <t>2419. Multi rate non half hourly units (MWh)</t>
  </si>
  <si>
    <t>Multi rate non half hourly units (MWh)</t>
  </si>
  <si>
    <t>2420. Multi rate non half hourly pseudo timeband load coefficients</t>
  </si>
  <si>
    <t>2421. Multi rate non half hourly timeband use</t>
  </si>
  <si>
    <t>x1 = 2409. Use of distribution time bands by units in demand forecast for two-rate tariffs (in Calculation of implied load coefficients for two-rate users)</t>
  </si>
  <si>
    <t>2422. Multi rate non half hourly tariff pseudo load coefficient</t>
  </si>
  <si>
    <t>x1 = 2420. Multi rate non half hourly pseudo timeband load coefficients</t>
  </si>
  <si>
    <t>x2 = 2421. Multi rate non half hourly timeband use</t>
  </si>
  <si>
    <t>2423. Off-peak non half hourly units (MWh)</t>
  </si>
  <si>
    <t>Off-peak non half hourly units (MWh)</t>
  </si>
  <si>
    <t>2424. Off-peak non half hourly pseudo timeband load coefficients</t>
  </si>
  <si>
    <t>2425. Off-peak non half hourly timeband use</t>
  </si>
  <si>
    <t>2426. Off-peak non half hourly tariff pseudo load coefficient</t>
  </si>
  <si>
    <t>x1 = 2424. Off-peak non half hourly pseudo timeband load coefficients</t>
  </si>
  <si>
    <t>x2 = 2425. Off-peak non half hourly timeband use</t>
  </si>
  <si>
    <t>2427. Aggregated half hourly units (MWh)</t>
  </si>
  <si>
    <t>Aggregated half hourly units (MWh)</t>
  </si>
  <si>
    <t>2428. Aggregated half hourly pseudo timeband load coefficients</t>
  </si>
  <si>
    <t>2429. Aggregated half hourly timeband use</t>
  </si>
  <si>
    <t>x1 = 2410. Use of distribution time bands by units in demand forecast for three-rate tariffs (in Calculation of implied load coefficients for three-rate users)</t>
  </si>
  <si>
    <t>2430. Aggregated half hourly tariff pseudo load coefficient</t>
  </si>
  <si>
    <t>x1 = 2428. Aggregated half hourly pseudo timeband load coefficients</t>
  </si>
  <si>
    <t>x2 = 2429. Aggregated half hourly timeband use</t>
  </si>
  <si>
    <t>2431. Average non half hourly tariff pseudo load coefficient</t>
  </si>
  <si>
    <t>x1 = 2416. Single rate non half hourly units (MWh)</t>
  </si>
  <si>
    <t>x2 = 2418. Single rate non half hourly tariff pseudo load coefficient</t>
  </si>
  <si>
    <t>x3 = 2419. Multi rate non half hourly units (MWh)</t>
  </si>
  <si>
    <t>x4 = 2422. Multi rate non half hourly tariff pseudo load coefficient</t>
  </si>
  <si>
    <t>x5 = 2423. Off-peak non half hourly units (MWh)</t>
  </si>
  <si>
    <t>x6 = 2426. Off-peak non half hourly tariff pseudo load coefficient</t>
  </si>
  <si>
    <t>Calculation =(x1*x2+x3*x4+x5*x6)/(x1+x3+x5)</t>
  </si>
  <si>
    <t>Domestic equalisation group</t>
  </si>
  <si>
    <t>Non-domestic equalisation group</t>
  </si>
  <si>
    <t>2432. Average non half hourly timeband use</t>
  </si>
  <si>
    <t>x4 = 2421. Multi rate non half hourly timeband use</t>
  </si>
  <si>
    <t>x6 = 2425. Off-peak non half hourly timeband use</t>
  </si>
  <si>
    <t>2433. Aggregated half hourly tariff pseudo load coefficient using average non half hourly unit mix</t>
  </si>
  <si>
    <t>x2 = 2432. Average non half hourly timeband use</t>
  </si>
  <si>
    <t>2434. Relative correction factor for aggregated half hourly tariff</t>
  </si>
  <si>
    <t>x1 = 2431. Average non half hourly tariff pseudo load coefficient</t>
  </si>
  <si>
    <t>x2 = 2433. Aggregated half hourly tariff pseudo load coefficient using average non half hourly unit mix</t>
  </si>
  <si>
    <t>2435. Correction factor for non half hourly tariffs</t>
  </si>
  <si>
    <t>x7 = 2427. Aggregated half hourly units (MWh)</t>
  </si>
  <si>
    <t>x8 = 2430. Aggregated half hourly tariff pseudo load coefficient</t>
  </si>
  <si>
    <t>x9 = 2434. Relative correction factor for aggregated half hourly tariff</t>
  </si>
  <si>
    <t>Calculation =(x1*x2+x3*x4+x5*x6+x7*x8)/(x1*x2+x3*x4+x5*x6+x7*x8*x9)</t>
  </si>
  <si>
    <t>2436. Single rate non half hourly corrected pseudo timeband load coefficient</t>
  </si>
  <si>
    <t>x2 = 2435. Correction factor for non half hourly tariffs</t>
  </si>
  <si>
    <t>Calculation =x1*x2</t>
  </si>
  <si>
    <t>2437. Multi rate non half hourly corrected pseudo timeband load coefficient</t>
  </si>
  <si>
    <t>2438. Off-peak non half hourly corrected pseudo timeband load coefficient</t>
  </si>
  <si>
    <t>2439. Aggregated half hourly corrected pseudo timeband load coefficient</t>
  </si>
  <si>
    <t>x3 = 2434. Relative correction factor for aggregated half hourly tariff</t>
  </si>
  <si>
    <t>Calculation =x1*x2*x3</t>
  </si>
  <si>
    <t>2440. Pseudo load coefficient by time band and network level (equalised)</t>
  </si>
  <si>
    <t>x1 = 2436. Single rate non half hourly corrected pseudo timeband load coefficient</t>
  </si>
  <si>
    <t>x2 = 2437. Multi rate non half hourly corrected pseudo timeband load coefficient</t>
  </si>
  <si>
    <t>x3 = 2438. Off-peak non half hourly corrected pseudo timeband load coefficient</t>
  </si>
  <si>
    <t>x4 = 2439. Aggregated half hourly corrected pseudo timeband load coefficient</t>
  </si>
  <si>
    <t>x5 = 2414. Pseudo load coefficient by time band and network level</t>
  </si>
  <si>
    <t>2441. Unit rate 1 pseudo load coefficient by network level</t>
  </si>
  <si>
    <t>x1 = 2440. Pseudo load coefficient by time band and network level (equalised)</t>
  </si>
  <si>
    <t>x2 = 2403. Split of rate 1 units between distribution time bands</t>
  </si>
  <si>
    <t>2442. Unit rate 2 pseudo load coefficient by network level</t>
  </si>
  <si>
    <t>x2 = 2405. Split of rate 2 units between distribution time bands</t>
  </si>
  <si>
    <t>2443. Unit rate 3 pseudo load coefficient by network level</t>
  </si>
  <si>
    <t>x2 = 2406. Split of rate 3 units between distribution time bands (default)</t>
  </si>
  <si>
    <t>2444. Adjust annual hours by special distribution time band to match days in year</t>
  </si>
  <si>
    <t>x1 = 1066. Typical annual hours by special distribution time band</t>
  </si>
  <si>
    <t>x3 = Total hours in the year according to special time band hours input data (in Adjust annual hours by special distribution time band to match days in year)</t>
  </si>
  <si>
    <t>Annual hours by special distribution time band (reconciled to days in year)</t>
  </si>
  <si>
    <t>Adjust annual hours by special distribution time band to match days in year</t>
  </si>
  <si>
    <t>2445. Normalisation of split of rate 1 units by special time band</t>
  </si>
  <si>
    <t>x1 = 1064. Average split of rate 1 units by special distribution time band</t>
  </si>
  <si>
    <t>x2 = Total split (in Normalisation of split of rate 1 units by special time band)</t>
  </si>
  <si>
    <t>x3 = 2444. Annual hours by special distribution time band (reconciled to days in year) (in Adjust annual hours by special distribution time band to match days in year)</t>
  </si>
  <si>
    <t>Normalised split of rate 1 units by special distribution time band</t>
  </si>
  <si>
    <t>2446. Split of rate 1 units between special distribution time bands</t>
  </si>
  <si>
    <t>x1 = 2445. Normalised split of rate 1 units by special distribution time band (in Normalisation of split of rate 1 units by special time band)</t>
  </si>
  <si>
    <t>x2 = Split of rate 1 units between special distribution time bands (default)</t>
  </si>
  <si>
    <t>2447. Split of rate 2 units between special distribution time bands (default)</t>
  </si>
  <si>
    <t>2448. Split of rate 3 units between special distribution time bands (default)</t>
  </si>
  <si>
    <t>2449. Calculation of implied special load coefficients for one-rate users</t>
  </si>
  <si>
    <t>x3 = 2446. Split of rate 1 units between special distribution time bands</t>
  </si>
  <si>
    <t>x4 = 2444. Annual hours by special distribution time band (reconciled to days in year) (in Adjust annual hours by special distribution time band to match days in year)</t>
  </si>
  <si>
    <t>x5 = Use of special distribution time bands by units in demand forecast for one-rate tariffs (in Calculation of implied special load coefficients for one-rate users)</t>
  </si>
  <si>
    <t>Use of special distribution time bands by units in demand forecast for one-rate tariffs</t>
  </si>
  <si>
    <t>Peak band special load coefficient for one-rate tariffs</t>
  </si>
  <si>
    <t>2450. Calculation of implied special load coefficients for three-rate users</t>
  </si>
  <si>
    <t>x5 = 2447. Split of rate 2 units between special distribution time bands (default)</t>
  </si>
  <si>
    <t>x7 = 2448. Split of rate 3 units between special distribution time bands (default)</t>
  </si>
  <si>
    <t>x8 = 2444. Annual hours by special distribution time band (reconciled to days in year) (in Adjust annual hours by special distribution time band to match days in year)</t>
  </si>
  <si>
    <t>x9 = Use of special distribution time bands by units in demand forecast for three-rate tariffs (in Calculation of implied special load coefficients for three-rate users)</t>
  </si>
  <si>
    <t>Use of special distribution time bands by units in demand forecast for three-rate tariffs</t>
  </si>
  <si>
    <t>Peak band special load coefficient for three-rate tariffs</t>
  </si>
  <si>
    <t>2451. Estimated contributions to peak demand</t>
  </si>
  <si>
    <t>x1 = 2449. Peak band special load coefficient for one-rate tariffs (in Calculation of implied special load coefficients for one-rate users)</t>
  </si>
  <si>
    <t>x2 = 2450. Peak band special load coefficient for three-rate tariffs (in Calculation of implied special load coefficients for three-rate users)</t>
  </si>
  <si>
    <t>x3 = Peak band special load coefficient (in Estimated contributions to peak demand)</t>
  </si>
  <si>
    <t>x4 = 2407. All units (MWh)</t>
  </si>
  <si>
    <t>x5 = 1010. Days in the charging year (in Financial and general assumptions)</t>
  </si>
  <si>
    <t>x6 = 2302. Load coefficient</t>
  </si>
  <si>
    <t>= x1 or x2</t>
  </si>
  <si>
    <t>=x3*x4/24/x5*1000</t>
  </si>
  <si>
    <t>=x6*x4/24/x5*1000</t>
  </si>
  <si>
    <t>Peak band special load coefficient</t>
  </si>
  <si>
    <t>Contribution to peak band kW</t>
  </si>
  <si>
    <t>Contribution to system-peak-time kW</t>
  </si>
  <si>
    <t>2452. Load coefficient correction factor for the group</t>
  </si>
  <si>
    <t>x1 = 2451. Contribution to peak band kW (in Estimated contributions to peak demand)</t>
  </si>
  <si>
    <t>x2 = 2451. Contribution to system-peak-time kW (in Estimated contributions to peak demand)</t>
  </si>
  <si>
    <t>Calculation =IF(SUM(x1),SUM(x2)/SUM(x1),0)</t>
  </si>
  <si>
    <t>Load coefficient correction factor for the group</t>
  </si>
  <si>
    <t>2453. Calculation of special peaking probabilities</t>
  </si>
  <si>
    <t>x2 = Amber peaking probabilities (in Calculation of special peaking probabilities)</t>
  </si>
  <si>
    <t>x5 = 1069. Black peaking probabilities (in Peaking probabilities by network level)</t>
  </si>
  <si>
    <t>x6 = Red peaking probabilities (in Calculation of special peaking probabilities)</t>
  </si>
  <si>
    <t>x7 = Amber peaking rates (in Calculation of special peaking probabilities)</t>
  </si>
  <si>
    <t>x9 = Yellow peaking probabilities (in Calculation of special peaking probabilities)</t>
  </si>
  <si>
    <t>x10 = Green peaking probabilities (in Calculation of special peaking probabilities)</t>
  </si>
  <si>
    <t>=x2*24*x3/x4</t>
  </si>
  <si>
    <t>=IF(x5,MAX(0,x2+x6-x5),x7*x8/x3/24)</t>
  </si>
  <si>
    <t>=1-x9-x10</t>
  </si>
  <si>
    <t>Red peaking probabilities</t>
  </si>
  <si>
    <t>Amber peaking probabilities</t>
  </si>
  <si>
    <t>Green peaking probabilities</t>
  </si>
  <si>
    <t>Amber peaking rates</t>
  </si>
  <si>
    <t>Yellow peaking probabilities</t>
  </si>
  <si>
    <t>2454. Special peaking probabilities by network level</t>
  </si>
  <si>
    <t>x1 = 2453. Green peaking probabilities (in Calculation of special peaking probabilities)</t>
  </si>
  <si>
    <t>x2 = 2453. Yellow peaking probabilities (in Calculation of special peaking probabilities)</t>
  </si>
  <si>
    <t>x3 = 2453. Black peaking probabilities (in Calculation of special peaking probabilities)</t>
  </si>
  <si>
    <t>2455. Special peaking probabilities by network level (reshaped)</t>
  </si>
  <si>
    <t>x1 = 2454. Special peaking probabilities by network level</t>
  </si>
  <si>
    <t>2456. Pseudo load coefficient by special time band and network level</t>
  </si>
  <si>
    <t>x1 = 2444. Annual hours by special distribution time band (reconciled to days in year) (in Adjust annual hours by special distribution time band to match days in year)</t>
  </si>
  <si>
    <t>x2 = 2452. Load coefficient correction factor for the group</t>
  </si>
  <si>
    <t>x3 = 2455. Special peaking probabilities by network level (reshaped)</t>
  </si>
  <si>
    <t>Pseudo load coefficient by special time band and network level</t>
  </si>
  <si>
    <t>2457. Unit rate 1 pseudo load coefficient by network level (special)</t>
  </si>
  <si>
    <t>x1 = 2456. Pseudo load coefficient by special time band and network level</t>
  </si>
  <si>
    <t>x2 = 2446. Split of rate 1 units between special distribution time bands</t>
  </si>
  <si>
    <t>2458. Unit rate 2 pseudo load coefficient by network level (special)</t>
  </si>
  <si>
    <t>x2 = 2447. Split of rate 2 units between special distribution time bands (default)</t>
  </si>
  <si>
    <t>2459. Unit rate 3 pseudo load coefficient by network level (special)</t>
  </si>
  <si>
    <t>x2 = 2448. Split of rate 3 units between special distribution time bands (default)</t>
  </si>
  <si>
    <t>2460. Unit rate 1 pseudo load coefficient by network level (combined)</t>
  </si>
  <si>
    <t>x1 = 2441. Unit rate 1 pseudo load coefficient by network level</t>
  </si>
  <si>
    <t>x2 = 2457. Unit rate 1 pseudo load coefficient by network level (special)</t>
  </si>
  <si>
    <t>2461. Unit rate 2 pseudo load coefficient by network level (combined)</t>
  </si>
  <si>
    <t>x1 = 2442. Unit rate 2 pseudo load coefficient by network level</t>
  </si>
  <si>
    <t>x2 = 2458. Unit rate 2 pseudo load coefficient by network level (special)</t>
  </si>
  <si>
    <t>2462. Unit rate 3 pseudo load coefficient by network level (combined)</t>
  </si>
  <si>
    <t>x1 = 2443. Unit rate 3 pseudo load coefficient by network level</t>
  </si>
  <si>
    <t>x2 = 2459. Unit rate 3 pseudo load coefficient by network level (special)</t>
  </si>
  <si>
    <t>2501. Contributions of users on one-rate multi tariffs to system simultaneous maximum load by network level (kW)</t>
  </si>
  <si>
    <t>x2 = 2460. Unit rate 1 pseudo load coefficient by network level (combined)</t>
  </si>
  <si>
    <t>x3 = 2012. Loss adjustment factors between end user meter reading and each network level, scaled by network use</t>
  </si>
  <si>
    <t>Calculation =(x1*x2)*x3/(24*x4)*1000</t>
  </si>
  <si>
    <t>2502. Contributions of users on two-rate multi tariffs to system simultaneous maximum load by network level (kW)</t>
  </si>
  <si>
    <t>x3 = 2305. Rate 2 units (MWh) (in Equivalent volume for each end user)</t>
  </si>
  <si>
    <t>x4 = 2461. Unit rate 2 pseudo load coefficient by network level (combined)</t>
  </si>
  <si>
    <t>x5 = 2012. Loss adjustment factors between end user meter reading and each network level, scaled by network use</t>
  </si>
  <si>
    <t>Calculation =(x1*x2+x3*x4)*x5/(24*x6)*1000</t>
  </si>
  <si>
    <t>2503. Contributions of users on three-rate multi tariffs to system simultaneous maximum load by network level (kW)</t>
  </si>
  <si>
    <t>x5 = 2305. Rate 3 units (MWh) (in Equivalent volume for each end user)</t>
  </si>
  <si>
    <t>x6 = 2462. Unit rate 3 pseudo load coefficient by network level (combined)</t>
  </si>
  <si>
    <t>x7 = 2012. Loss adjustment factors between end user meter reading and each network level, scaled by network use</t>
  </si>
  <si>
    <t>Calculation =(x1*x2+x3*x4+x5*x6)*x7/(24*x8)*1000</t>
  </si>
  <si>
    <t>2504. Estimated contributions of users on each tariff to system simultaneous maximum load by network level (kW)</t>
  </si>
  <si>
    <t>x2 = 2302. Load coefficient</t>
  </si>
  <si>
    <t>Calculation =x1*x2*x3/(24*x4)*1000</t>
  </si>
  <si>
    <t>2505. Contributions of users on each tariff to system simultaneous maximum load by network level (kW)</t>
  </si>
  <si>
    <t>x1 = 2501. Contributions of users on one-rate multi tariffs to system simultaneous maximum load by network level (kW)</t>
  </si>
  <si>
    <t>x2 = 2502. Contributions of users on two-rate multi tariffs to system simultaneous maximum load by network level (kW)</t>
  </si>
  <si>
    <t>x3 = 2503. Contributions of users on three-rate multi tariffs to system simultaneous maximum load by network level (kW)</t>
  </si>
  <si>
    <t>x4 = 2504. Estimated contributions of users on each tariff to system simultaneous maximum load by network level (kW)</t>
  </si>
  <si>
    <t>Combine tables = x1 or x2 or x3 or x4</t>
  </si>
  <si>
    <t>2506. Forecast system simultaneous maximum load (kW) from forecast units</t>
  </si>
  <si>
    <t>x1 = 2505. Contributions of users on each tariff to system simultaneous maximum load by network level (kW)</t>
  </si>
  <si>
    <t>Cell summation =SUM(x1)</t>
  </si>
  <si>
    <t>Forecast system simultaneous maximum load (kW) from forecast units</t>
  </si>
  <si>
    <t>2601. Pre-processing of data for standing charge factors</t>
  </si>
  <si>
    <t>x1 = Standing charges factors (in Pre-processing of data for standing charge factors)</t>
  </si>
  <si>
    <t>x2 = 1018. Proportion of relevant load going through 132kV/HV direct transformation</t>
  </si>
  <si>
    <t>x3 = Standing charges factors for 132kV/HV (in Pre-processing of data for standing charge factors)</t>
  </si>
  <si>
    <t>=x1+0.2*x2*x3</t>
  </si>
  <si>
    <t>Standing charges factors</t>
  </si>
  <si>
    <t>Standing charges factors for 132kV/HV</t>
  </si>
  <si>
    <t>Adjusted standing charges factors for 132kV</t>
  </si>
  <si>
    <t>2602. Standing charges factors adapted to use 132kV/HV</t>
  </si>
  <si>
    <t>x1 = 2601. Standing charges factors for 132kV/HV (in Pre-processing of data for standing charge factors)</t>
  </si>
  <si>
    <t>x2 = 2601. Adjusted standing charges factors for 132kV (in Pre-processing of data for standing charge factors)</t>
  </si>
  <si>
    <t>x3 = 2601. Standing charges factors (in Pre-processing of data for standing charge factors)</t>
  </si>
  <si>
    <t>2603. Capacity-based contributions to chargeable aggregate maximum load by network level (kW)</t>
  </si>
  <si>
    <t>x1 = 2305. Import capacity (kVA) (in Equivalent volume for each end user)</t>
  </si>
  <si>
    <t>x2 = 1010. Power factor for all flows in the network model (in Financial and general assumptions)</t>
  </si>
  <si>
    <t>x3 = 2602. Standing charges factors adapted to use 132kV/HV</t>
  </si>
  <si>
    <t>x4 = 2012. Loss adjustment factors between end user meter reading and each network level, scaled by network use</t>
  </si>
  <si>
    <t>Calculation =x1*x2*x3*x4</t>
  </si>
  <si>
    <t>2604. Unit-based contributions to chargeable aggregate maximum load (kW)</t>
  </si>
  <si>
    <t>Calculation =x1/x2*x3*x4/(24*x5)*1000</t>
  </si>
  <si>
    <t>2605. Contributions to aggregate maximum load by network level (kW)</t>
  </si>
  <si>
    <t>x1 = 2603. Capacity-based contributions to chargeable aggregate maximum load by network level (kW)</t>
  </si>
  <si>
    <t>x2 = 2604. Unit-based contributions to chargeable aggregate maximum load (kW)</t>
  </si>
  <si>
    <t>2606. Forecast chargeable aggregate maximum load (kW)</t>
  </si>
  <si>
    <t>x1 = 2605. Contributions to aggregate maximum load by network level (kW)</t>
  </si>
  <si>
    <t>Forecast chargeable aggregate maximum load (kW)</t>
  </si>
  <si>
    <t>2607. Forecast simultaneous load subject to standing charge factors (kW)</t>
  </si>
  <si>
    <t>x2 = 2602. Standing charges factors adapted to use 132kV/HV</t>
  </si>
  <si>
    <t>2608. Forecast simultaneous load replaced by standing charge (kW)</t>
  </si>
  <si>
    <t>x1 = 2607. Forecast simultaneous load subject to standing charge factors (kW)</t>
  </si>
  <si>
    <t>Forecast simultaneous load replaced by standing charge (kW)</t>
  </si>
  <si>
    <t>2609. Calculated LV diversity allowance</t>
  </si>
  <si>
    <t>x1 = 2606. Forecast chargeable aggregate maximum load (kW)</t>
  </si>
  <si>
    <t>x2 = 2608. Forecast simultaneous load replaced by standing charge (kW)</t>
  </si>
  <si>
    <t>Calculation =x1/x2-1</t>
  </si>
  <si>
    <t>Calculated LV diversity allowance</t>
  </si>
  <si>
    <t>2610. Network level mapping for diversity allowances</t>
  </si>
  <si>
    <t>2611. Diversity allowances including 132kV/HV</t>
  </si>
  <si>
    <t>x1 = 2104. Diversity allowance between level exit and GSP Group (in Diversity calculations)</t>
  </si>
  <si>
    <t>x2 = 2610. Network level mapping for diversity allowances</t>
  </si>
  <si>
    <t>Diversity allowances including 132kV/HV</t>
  </si>
  <si>
    <t>2612. Diversity allowances (including calculated LV value)</t>
  </si>
  <si>
    <t>x1 = 2609. Calculated LV diversity allowance</t>
  </si>
  <si>
    <t>x2 = 2611. Diversity allowances including 132kV/HV</t>
  </si>
  <si>
    <t>Diversity allowances (including calculated LV value)</t>
  </si>
  <si>
    <t>2613. Forecast simultaneous maximum load (kW) adjusted for standing charges</t>
  </si>
  <si>
    <t>x1 = 2506. Forecast system simultaneous maximum load (kW) from forecast units</t>
  </si>
  <si>
    <t>x3 = 2606. Forecast chargeable aggregate maximum load (kW)</t>
  </si>
  <si>
    <t>x4 = 2612. Diversity allowances (including calculated LV value)</t>
  </si>
  <si>
    <t>Calculation =x1-x2+x3/(1+x4)</t>
  </si>
  <si>
    <t>Forecast simultaneous maximum load (kW) adjusted for standing charges</t>
  </si>
  <si>
    <t>2701. Operating expenditure coded by network level (£/year)</t>
  </si>
  <si>
    <t>x1 = 1055. Transmission exit charges (£/year)</t>
  </si>
  <si>
    <t>x2 = Zero for levels other than transmission exit</t>
  </si>
  <si>
    <t>Operating
132kV</t>
  </si>
  <si>
    <t>Operating
132kV/EHV</t>
  </si>
  <si>
    <t>Operating
EHV</t>
  </si>
  <si>
    <t>Operating
EHV/HV</t>
  </si>
  <si>
    <t>Operating
132kV/HV</t>
  </si>
  <si>
    <t>Operating
HV</t>
  </si>
  <si>
    <t>Operating
HV/LV</t>
  </si>
  <si>
    <t>Operating
LV circuits</t>
  </si>
  <si>
    <t>Operating
LV customer</t>
  </si>
  <si>
    <t>Operating
HV customer</t>
  </si>
  <si>
    <t>Operating expenditure coded by network level (£/year)</t>
  </si>
  <si>
    <t>2702. Network model assets (£) scaled by load forecast</t>
  </si>
  <si>
    <t>x2 = 2613. Forecast simultaneous maximum load (kW) adjusted for standing charges</t>
  </si>
  <si>
    <t>x3 = 1020. Gross asset cost by network level (£)</t>
  </si>
  <si>
    <t>Calculation =IF(x1,x2*x3/x1/1000,0)</t>
  </si>
  <si>
    <t>Network model assets (£) scaled by load forecast</t>
  </si>
  <si>
    <t>2703. Annual consumption by tariff for unmetered users (MWh)</t>
  </si>
  <si>
    <t>Annual consumption by tariff for unmetered users (MWh)</t>
  </si>
  <si>
    <t>2704. Total unmetered units</t>
  </si>
  <si>
    <t>x1 = 2703. Annual consumption by tariff for unmetered users (MWh)</t>
  </si>
  <si>
    <t>Total unmetered units</t>
  </si>
  <si>
    <t>2705. Service model asset data</t>
  </si>
  <si>
    <t>x1 = 2205. Service model assets by tariff (£)</t>
  </si>
  <si>
    <t>x2 = 2305. MPANs (in Equivalent volume for each end user)</t>
  </si>
  <si>
    <t>x3 = 2202. LV unmetered service model assets £/(MWh/year)</t>
  </si>
  <si>
    <t>x4 = 2704. Total unmetered units</t>
  </si>
  <si>
    <t>x5 = Service model assets (£) scaled by annual MWh (in Service model asset data)</t>
  </si>
  <si>
    <t>x6 = Service model assets (£) scaled by user count (in Service model asset data)</t>
  </si>
  <si>
    <t>x7 = Service model assets (£) scaled by annual MWh (in Service model asset data)</t>
  </si>
  <si>
    <t>=x3*x4</t>
  </si>
  <si>
    <t>= x5</t>
  </si>
  <si>
    <t>=x6+x7</t>
  </si>
  <si>
    <t>Service model assets (£) scaled by user count</t>
  </si>
  <si>
    <t>Service model assets (£) scaled by annual MWh</t>
  </si>
  <si>
    <t>Service model assets (£)</t>
  </si>
  <si>
    <t>Service model asset data</t>
  </si>
  <si>
    <t>2706. Data for allocation of operating expenditure</t>
  </si>
  <si>
    <t>x1 = 2702. Network model assets (£) scaled by load forecast</t>
  </si>
  <si>
    <t>x2 = 2705. Service model assets (£) (in Service model asset data)</t>
  </si>
  <si>
    <t>x3 = Model assets (£) scaled by demand forecast (in Data for allocation of operating expenditure)</t>
  </si>
  <si>
    <t>Model assets (£) scaled by demand forecast</t>
  </si>
  <si>
    <t>Denominator for allocation of operating expenditure</t>
  </si>
  <si>
    <t>Data for allocation of operating expenditure</t>
  </si>
  <si>
    <t>2707. Amount of expenditure to be allocated according to asset values (£/year)</t>
  </si>
  <si>
    <t>x1 = 1059. Direct cost (£/year) (in Other expenditure)</t>
  </si>
  <si>
    <t>x2 = 1059. Network rates (£/year) (in Other expenditure)</t>
  </si>
  <si>
    <t>x3 = 1059. Indirect cost (£/year) (in Other expenditure)</t>
  </si>
  <si>
    <t>x4 = 1059. Indirect cost proportion (in Other expenditure)</t>
  </si>
  <si>
    <t>Calculation =x1+x2+x3*x4</t>
  </si>
  <si>
    <t>Amount of expenditure to be allocated according to asset values (£/year)</t>
  </si>
  <si>
    <t>2708. Total operating expenditure by network level  (£/year)</t>
  </si>
  <si>
    <t>x1 = 2701. Operating expenditure coded by network level (£/year)</t>
  </si>
  <si>
    <t>x2 = 2707. Amount of expenditure to be allocated according to asset values (£/year)</t>
  </si>
  <si>
    <t>x3 = 2706. Denominator for allocation of operating expenditure (in Data for allocation of operating expenditure)</t>
  </si>
  <si>
    <t>x4 = 2706. Model assets (£) scaled by demand forecast (in Data for allocation of operating expenditure)</t>
  </si>
  <si>
    <t>Calculation =x1+x2/x3*x4</t>
  </si>
  <si>
    <t>Total operating expenditure by network level  (£/year)</t>
  </si>
  <si>
    <t>2709. Operating expenditure percentage by network level</t>
  </si>
  <si>
    <t>x1 = 2706. Model assets (£) scaled by demand forecast (in Data for allocation of operating expenditure)</t>
  </si>
  <si>
    <t>x2 = 2708. Total operating expenditure by network level  (£/year)</t>
  </si>
  <si>
    <t>Calculation =IF(x1="","",IF(x1&gt;0,x2/x1,0))</t>
  </si>
  <si>
    <t>Operating expenditure percentage by network level</t>
  </si>
  <si>
    <t>2710. Unit operating expenditure based on simultaneous maximum load (£/kW/year)</t>
  </si>
  <si>
    <t>x1 = 2613. Forecast simultaneous maximum load (kW) adjusted for standing charges</t>
  </si>
  <si>
    <t>Calculation =IF(x1&gt;0,x2/x1,0)</t>
  </si>
  <si>
    <t>Unit operating expenditure based on simultaneous maximum load (£/kW/year)</t>
  </si>
  <si>
    <t>2711. Operating expenditure for customer assets p/MPAN/day</t>
  </si>
  <si>
    <t>x2 = 2709. Operating expenditure percentage by network level</t>
  </si>
  <si>
    <t>x3 = 2205. Service model assets by tariff (£)</t>
  </si>
  <si>
    <t>x4 = Operating expenditure p/MPAN/day by level (in Operating expenditure for customer assets p/MPAN/day)</t>
  </si>
  <si>
    <t>=100/x1*x2*x3</t>
  </si>
  <si>
    <t>Operating expenditure p/MPAN/day by level</t>
  </si>
  <si>
    <t>Operating expenditure for customer assets p/MPAN/day total</t>
  </si>
  <si>
    <t>2712. Operating expenditure for unmetered customer assets (p/kWh)</t>
  </si>
  <si>
    <t>x1 = 2709. Operating expenditure percentage by network level</t>
  </si>
  <si>
    <t>Calculation =0.1*x1*x2</t>
  </si>
  <si>
    <t>This sheet calculates factors used to take account of the costs deemed to be covered by connection charges.</t>
  </si>
  <si>
    <t>2801. Network level of supply (for customer contributions) by tariff</t>
  </si>
  <si>
    <t>2802. Contribution proportion of asset annuities, by customer type and network level of assets</t>
  </si>
  <si>
    <t>x1 = 1060. Customer contributions under current connection charging policy</t>
  </si>
  <si>
    <t>x2 = 1010. Annuity proportion for customer-contributed assets (in Financial and general assumptions)</t>
  </si>
  <si>
    <t>Calculation =x1*(1-x2)</t>
  </si>
  <si>
    <t>2803. Proportion of asset annuities deemed to be covered by customer contributions</t>
  </si>
  <si>
    <t>x1 = 2801. Network level of supply (for customer contributions) by tariff</t>
  </si>
  <si>
    <t>x2 = 2802. Contribution proportion of asset annuities, by customer type and network level of assets</t>
  </si>
  <si>
    <t>2804. Proportion of annual charge covered by contributions (for all charging levels)</t>
  </si>
  <si>
    <t>x1 = Zero for operating expenditure</t>
  </si>
  <si>
    <t>x2 = Zero for GSPs level</t>
  </si>
  <si>
    <t>x3 = 2803. Proportion of asset annuities deemed to be covered by customer contributions</t>
  </si>
  <si>
    <t>This sheet calculates average p/kWh and p/kW/day charges that would apply if no costs were recovered through capacity or fixed charges.</t>
  </si>
  <si>
    <t>2901. Unit cost at each level, £/kW/year (relative to system simultaneous maximum load)</t>
  </si>
  <si>
    <t>x1 = 2109. Network model annuity by simultaneous maximum load for each network level (£/kW/year)</t>
  </si>
  <si>
    <t>x2 = 2710. Unit operating expenditure based on simultaneous maximum load (£/kW/year)</t>
  </si>
  <si>
    <t>Unit cost at each level, £/kW/year (relative to system simultaneous maximum load)</t>
  </si>
  <si>
    <t>2902. Pay-as-you-go yardstick unit costs by charging level (p/kWh)</t>
  </si>
  <si>
    <t>x1 = 2901. Unit cost at each level, £/kW/year (relative to system simultaneous maximum load)</t>
  </si>
  <si>
    <t>x4 = 2804. Proportion of annual charge covered by contributions (for all charging levels)</t>
  </si>
  <si>
    <t>Calculation =x1*x2*x3*(1-x4)/(24*x5)*100</t>
  </si>
  <si>
    <t>2903. Contributions to pay-as-you-go unit rate 1 (p/kWh)</t>
  </si>
  <si>
    <t>x1 = 2460. Unit rate 1 pseudo load coefficient by network level (combined)</t>
  </si>
  <si>
    <t>x2 = 2901. Unit cost at each level, £/kW/year (relative to system simultaneous maximum load)</t>
  </si>
  <si>
    <t>Calculation =x1*x2*x3*(1-x4)*100/(24*x5)</t>
  </si>
  <si>
    <t>2904. Contributions to pay-as-you-go unit rate 2 (p/kWh)</t>
  </si>
  <si>
    <t>x1 = 2461. Unit rate 2 pseudo load coefficient by network level (combined)</t>
  </si>
  <si>
    <t>2905. Contributions to pay-as-you-go unit rate 3 (p/kWh)</t>
  </si>
  <si>
    <t>x1 = 2462. Unit rate 3 pseudo load coefficient by network level (combined)</t>
  </si>
  <si>
    <t>This sheet reallocates some costs from unit charges to fixed or capacity charges, for demand users only.</t>
  </si>
  <si>
    <t>3001. Costs based on aggregate maximum load (£/kW/year)</t>
  </si>
  <si>
    <t>x2 = 2612. Diversity allowances (including calculated LV value)</t>
  </si>
  <si>
    <t>Calculation =x1/(1+x2)</t>
  </si>
  <si>
    <t>Costs based on aggregate maximum load (£/kW/year)</t>
  </si>
  <si>
    <t>3002. Capacity elements p/kVA/day</t>
  </si>
  <si>
    <t>This calculation uses aggregate maximum load and no coincidence factor.</t>
  </si>
  <si>
    <t>x1 = 2602. Standing charges factors adapted to use 132kV/HV</t>
  </si>
  <si>
    <t>x2 = 2012. Loss adjustment factors between end user meter reading and each network level, scaled by network use</t>
  </si>
  <si>
    <t>x3 = 3001. Costs based on aggregate maximum load (£/kW/year)</t>
  </si>
  <si>
    <t>x4 = 1010. Power factor for all flows in the network model (in Financial and general assumptions)</t>
  </si>
  <si>
    <t>x6 = 2804. Proportion of annual charge covered by contributions (for all charging levels)</t>
  </si>
  <si>
    <t>Calculation =100*x1*x2*x3*x4/x5*(1-x6)</t>
  </si>
  <si>
    <t>3003. Yardstick components p/kWh (taking account of standing charges)</t>
  </si>
  <si>
    <t>x2 = 2902. Pay-as-you-go yardstick unit costs by charging level (p/kWh)</t>
  </si>
  <si>
    <t>Calculation =(1-x1)*x2</t>
  </si>
  <si>
    <t>3004. Contributions to unit rate 1 p/kWh by network level (taking account of standing charges)</t>
  </si>
  <si>
    <t>x2 = 2903. Contributions to pay-as-you-go unit rate 1 (p/kWh)</t>
  </si>
  <si>
    <t>3005. Contributions to unit rate 2 p/kWh by network level (taking account of standing charges)</t>
  </si>
  <si>
    <t>x2 = 2904. Contributions to pay-as-you-go unit rate 2 (p/kWh)</t>
  </si>
  <si>
    <t>3006. Contributions to unit rate 3 p/kWh by network level (taking account of standing charges)</t>
  </si>
  <si>
    <t>x2 = 2905. Contributions to pay-as-you-go unit rate 3 (p/kWh)</t>
  </si>
  <si>
    <t>This sheet allocates standing charges to fixed charges for non half hourly settled demand users.</t>
  </si>
  <si>
    <t>3101. Mapping of tariffs to tariff groups</t>
  </si>
  <si>
    <t>LV domestic and small non-domestic tariffs</t>
  </si>
  <si>
    <t>LV medium non-domestic tariffs</t>
  </si>
  <si>
    <t>LV substation aggregated tariffs</t>
  </si>
  <si>
    <t>HV network aggregated tariffs</t>
  </si>
  <si>
    <t>3102. Capacity use for tariffs charged for capacity on an exit point basis</t>
  </si>
  <si>
    <t>x4 = 2305. MPANs (in Equivalent volume for each end user)</t>
  </si>
  <si>
    <t>=x1/x2/(24*x3)*1000</t>
  </si>
  <si>
    <t>= x4</t>
  </si>
  <si>
    <t>Unit-based contributions to aggregate maximum load (kW)</t>
  </si>
  <si>
    <t>3103. Aggregate capacity (kW)</t>
  </si>
  <si>
    <t>x1 = 3101. Mapping of tariffs to tariff groups</t>
  </si>
  <si>
    <t>x2 = 3102. Unit-based contributions to aggregate maximum load (kW) (in Capacity use for tariffs charged for capacity on an exit point basis)</t>
  </si>
  <si>
    <t>Aggregate capacity (kW)</t>
  </si>
  <si>
    <t>3104. Aggregate number of users charged for capacity on an exit point basis</t>
  </si>
  <si>
    <t>x2 = 3102. MPANs (in Equivalent volume for each end user) (in Capacity use for tariffs charged for capacity on an exit point basis)</t>
  </si>
  <si>
    <t>Aggregate number of users charged for capacity on an exit point basis</t>
  </si>
  <si>
    <t>3105. Average maximum kVA by exit point</t>
  </si>
  <si>
    <t>x1 = 3104. Aggregate number of users charged for capacity on an exit point basis</t>
  </si>
  <si>
    <t>x2 = 3103. Aggregate capacity (kW)</t>
  </si>
  <si>
    <t>x3 = 1010. Power factor for all flows in the network model (in Financial and general assumptions)</t>
  </si>
  <si>
    <t>Calculation =IF(x1,x2/x1/x3,0)</t>
  </si>
  <si>
    <t>Average maximum kVA by exit point</t>
  </si>
  <si>
    <t>3106. Deemed average maximum kVA for each tariff</t>
  </si>
  <si>
    <t>x2 = 3105. Average maximum kVA by exit point</t>
  </si>
  <si>
    <t>Deemed average maximum kVA for each tariff</t>
  </si>
  <si>
    <t>3107. Capacity-driven fixed charge elements from standing charges factors p/MPAN/day</t>
  </si>
  <si>
    <t>x1 = 3002. Capacity elements p/kVA/day</t>
  </si>
  <si>
    <t>x2 = 3106. Deemed average maximum kVA for each tariff</t>
  </si>
  <si>
    <t>3201. Network use factors for generator reactive unit charges</t>
  </si>
  <si>
    <t>These factors differ from the network use factors for active power charges/credits in the case of generators, who do not qualify</t>
  </si>
  <si>
    <t>for active power credits at the voltage of connection but are charged reactive unit charges for costs caused at that voltage.</t>
  </si>
  <si>
    <t>3202. Standard components p/kWh for reactive power (absolute value)</t>
  </si>
  <si>
    <t>x1 = 3003. Yardstick components p/kWh (taking account of standing charges)</t>
  </si>
  <si>
    <t>Calculation =ABS(x1)</t>
  </si>
  <si>
    <t>3203. Standard reactive p/kVArh</t>
  </si>
  <si>
    <t>x1 = 3202. Standard components p/kWh for reactive power (absolute value)</t>
  </si>
  <si>
    <t>x2 = 1092. Average kVAr by kVA, by network level</t>
  </si>
  <si>
    <t>3204. Absolute value of load coefficient (kW peak / average kW)</t>
  </si>
  <si>
    <t>x1 = 2302. Load coefficient</t>
  </si>
  <si>
    <t>Absolute load coefficient</t>
  </si>
  <si>
    <t>3205. Pay-as-you-go components p/kWh for reactive power (absolute value)</t>
  </si>
  <si>
    <t>x2 = 3204. Absolute value of load coefficient (kW peak / average kW)</t>
  </si>
  <si>
    <t>x4 = 2004. Loss adjustment factor to transmission for each network level</t>
  </si>
  <si>
    <t>x5 = 2804. Proportion of annual charge covered by contributions (for all charging levels)</t>
  </si>
  <si>
    <t>x6 = 3201. Network use factors for generator reactive unit charges</t>
  </si>
  <si>
    <t>x7 = 1010. Days in the charging year (in Financial and general assumptions)</t>
  </si>
  <si>
    <t>Calculation =x1*x2*x3/x4*(1-x5)*x6/(24*x7)*100</t>
  </si>
  <si>
    <t>3206. Pay-as-you-go reactive p/kVArh</t>
  </si>
  <si>
    <t>x1 = 3205. Pay-as-you-go components p/kWh for reactive power (absolute value)</t>
  </si>
  <si>
    <t>This sheet aggregates elements of tariffs excluding revenue matching and final adjustments and rounding.</t>
  </si>
  <si>
    <t>3301. Unit rate 1 p/kWh (elements)</t>
  </si>
  <si>
    <t>x1 = 3004. Unit rate 1 total p/kWh (taking account of standing charges) — for Tariffs with Unit rate 1 p/kWh from Standard 1 kWh</t>
  </si>
  <si>
    <t>x2 = 2903. Pay-as-you-go unit rate 1 (p/kWh) — for Tariffs with Unit rate 1 p/kWh from PAYG 1 kWh</t>
  </si>
  <si>
    <t>x3 = 2903. Pay-as-you-go unit rate 1 (p/kWh) — for Tariffs with Unit rate 1 p/kWh from PAYG 1 kWh &amp; customer</t>
  </si>
  <si>
    <t>x4 = 2902. Pay-as-you-go yardstick unit rate (p/kWh) — for Tariffs with Unit rate 1 p/kWh from PAYG yardstick kWh</t>
  </si>
  <si>
    <t>x5 = 2203. LV unmetered service model asset charge (p/kWh) — for Tariffs with Unit rate 1 p/kWh from PAYG 1 kWh &amp; customer</t>
  </si>
  <si>
    <t>x6 = 2712. Operating expenditure for unmetered customer assets (p/kWh) — for Tariffs with Unit rate 1 p/kWh from PAYG 1 kWh &amp; customer</t>
  </si>
  <si>
    <t>3302. Unit rate 2 p/kWh (elements)</t>
  </si>
  <si>
    <t>x1 = 3005. Unit rate 2 total p/kWh (taking account of standing charges) — for Tariffs with Unit rate 2 p/kWh from Standard 2 kWh</t>
  </si>
  <si>
    <t>x2 = 2904. Pay-as-you-go unit rate 2 (p/kWh) — for Tariffs with Unit rate 2 p/kWh from PAYG 2 kWh</t>
  </si>
  <si>
    <t>x3 = 2904. Pay-as-you-go unit rate 2 (p/kWh) — for Tariffs with Unit rate 2 p/kWh from PAYG 2 kWh &amp; customer</t>
  </si>
  <si>
    <t>x4 = 2203. LV unmetered service model asset charge (p/kWh) — for Tariffs with Unit rate 2 p/kWh from PAYG 2 kWh &amp; customer</t>
  </si>
  <si>
    <t>x5 = 2712. Operating expenditure for unmetered customer assets (p/kWh) — for Tariffs with Unit rate 2 p/kWh from PAYG 2 kWh &amp; customer</t>
  </si>
  <si>
    <t>3303. Unit rate 3 p/kWh (elements)</t>
  </si>
  <si>
    <t>x1 = 3006. Unit rate 3 total p/kWh (taking account of standing charges) — for Tariffs with Unit rate 3 p/kWh from Standard 3 kWh</t>
  </si>
  <si>
    <t>x2 = 2905. Pay-as-you-go unit rate 3 (p/kWh) — for Tariffs with Unit rate 3 p/kWh from PAYG 3 kWh</t>
  </si>
  <si>
    <t>x3 = 2905. Pay-as-you-go unit rate 3 (p/kWh) — for Tariffs with Unit rate 3 p/kWh from PAYG 3 kWh &amp; customer</t>
  </si>
  <si>
    <t>x4 = 2203. LV unmetered service model asset charge (p/kWh) — for Tariffs with Unit rate 3 p/kWh from PAYG 3 kWh &amp; customer</t>
  </si>
  <si>
    <t>x5 = 2712. Operating expenditure for unmetered customer assets (p/kWh) — for Tariffs with Unit rate 3 p/kWh from PAYG 3 kWh &amp; customer</t>
  </si>
  <si>
    <t>3304. Fixed charge p/MPAN/day (elements)</t>
  </si>
  <si>
    <t>x1 = 3107. Fixed charge from standing charges factors p/MPAN/day — for Tariffs with Fixed charge p/MPAN/day from Fixed from network &amp; customer</t>
  </si>
  <si>
    <t>x2 = 2206. Service model p/MPAN/day (in Replacement annuities for service models) — for Tariffs with Fixed charge p/MPAN/day from Customer</t>
  </si>
  <si>
    <t>x3 = 2206. Service model p/MPAN/day (in Replacement annuities for service models) — for Tariffs with Fixed charge p/MPAN/day from Fixed from network &amp; customer</t>
  </si>
  <si>
    <t>x4 = 2711. Operating expenditure for customer assets p/MPAN/day total (in Operating expenditure for customer assets p/MPAN/day) — for Tariffs with Fixed charge p/MPAN/day from Customer</t>
  </si>
  <si>
    <t>x5 = 2711. Operating expenditure for customer assets p/MPAN/day total (in Operating expenditure for customer assets p/MPAN/day) — for Tariffs with Fixed charge p/MPAN/day from Fixed from network &amp; customer</t>
  </si>
  <si>
    <t>3305. Capacity charge p/kVA/day (elements)</t>
  </si>
  <si>
    <t>x1 = 3002. Capacity charge p/kVA/day — for Tariffs with Capacity charge p/kVA/day from Capacity</t>
  </si>
  <si>
    <t>3306. Reactive power charge p/kVArh (elements)</t>
  </si>
  <si>
    <t>x1 = 3206. Pay-as-you-go reactive p/kVArh</t>
  </si>
  <si>
    <t>x2 = 3203. Standard reactive p/kVArh</t>
  </si>
  <si>
    <t>3307. Summary of charges before revenue matching</t>
  </si>
  <si>
    <t>x1 = 3301. Unit rate 1 p/kWh (elements)</t>
  </si>
  <si>
    <t>x2 = 3302. Unit rate 2 p/kWh (elements)</t>
  </si>
  <si>
    <t>x3 = 3303. Unit rate 3 p/kWh (elements)</t>
  </si>
  <si>
    <t>x4 = 3304. Fixed charge p/MPAN/day (elements)</t>
  </si>
  <si>
    <t>x5 = 3305. Capacity charge p/kVA/day (elements)</t>
  </si>
  <si>
    <t>x6 = 3306. Reactive power charge p/kVArh (elements)</t>
  </si>
  <si>
    <t>Unit rate 1 p/kWh (total)</t>
  </si>
  <si>
    <t>Unit rate 2 p/kWh (total)</t>
  </si>
  <si>
    <t>Unit rate 3 p/kWh (total)</t>
  </si>
  <si>
    <t>Fixed charge p/MPAN/day (total)</t>
  </si>
  <si>
    <t>Capacity charge p/kVA/day (total)</t>
  </si>
  <si>
    <t>Reactive power charge p/kVArh</t>
  </si>
  <si>
    <t>3401. Net revenues by tariff before matching (£)</t>
  </si>
  <si>
    <t>x2 = 3307. Fixed charge p/MPAN/day (total) (in Summary of charges before revenue matching)</t>
  </si>
  <si>
    <t>x3 = 2305. MPANs (in Equivalent volume for each end user)</t>
  </si>
  <si>
    <t>x4 = 3307. Capacity charge p/kVA/day (total) (in Summary of charges before revenue matching)</t>
  </si>
  <si>
    <t>x5 = 2305. Import capacity (kVA) (in Equivalent volume for each end user)</t>
  </si>
  <si>
    <t>x6 = 3307. Unit rate 1 p/kWh (total) (in Summary of charges before revenue matching)</t>
  </si>
  <si>
    <t>x7 = 2305. Rate 1 units (MWh) (in Equivalent volume for each end user)</t>
  </si>
  <si>
    <t>x8 = 3307. Unit rate 2 p/kWh (total) (in Summary of charges before revenue matching)</t>
  </si>
  <si>
    <t>x9 = 2305. Rate 2 units (MWh) (in Equivalent volume for each end user)</t>
  </si>
  <si>
    <t>x10 = 3307. Unit rate 3 p/kWh (total) (in Summary of charges before revenue matching)</t>
  </si>
  <si>
    <t>x11 = 2305. Rate 3 units (MWh) (in Equivalent volume for each end user)</t>
  </si>
  <si>
    <t>x12 = 3307. Reactive power charge p/kVArh (in Summary of charges before revenue matching)</t>
  </si>
  <si>
    <t>x13 = 2305. Reactive power units (MVArh) (in Equivalent volume for each end user)</t>
  </si>
  <si>
    <t>Calculation =0.01*x1*(x2*x3+x4*x5)+10*(x6*x7+x8*x9+x10*x11+x12*x13)</t>
  </si>
  <si>
    <t>Net revenues</t>
  </si>
  <si>
    <t>3402. Target CDCM revenue</t>
  </si>
  <si>
    <t>x1 = 1001. Value (in CDCM target revenue (monetary amounts in £))</t>
  </si>
  <si>
    <t>x2 = Target CDCM revenue (£/year) (in Target CDCM revenue)</t>
  </si>
  <si>
    <t>x3 = 1001. Revenue elements and subtotals (£/year) (in CDCM target revenue (monetary amounts in £))</t>
  </si>
  <si>
    <t>= derived from x1</t>
  </si>
  <si>
    <t>=x2-x3</t>
  </si>
  <si>
    <t>Target CDCM revenue (£/year)</t>
  </si>
  <si>
    <t>Check (should be zero)</t>
  </si>
  <si>
    <t>3403. Revenue surplus or shortfall</t>
  </si>
  <si>
    <t>x1 = 3401. Net revenues by tariff before matching (£)</t>
  </si>
  <si>
    <t>x2 = 3402. Target CDCM revenue (£/year) (in Target CDCM revenue)</t>
  </si>
  <si>
    <t>x3 = Total net revenues before matching (£) (in Revenue surplus or shortfall)</t>
  </si>
  <si>
    <t>Total net revenues before matching (£)</t>
  </si>
  <si>
    <t>Revenue shortfall (surplus) £</t>
  </si>
  <si>
    <t>Revenue surplus or shortfall</t>
  </si>
  <si>
    <t>This sheet modifies tariffs so that the total expected net revenues matches the target.</t>
  </si>
  <si>
    <t>3501. Factor to scale to £1/kW at transmission exit level</t>
  </si>
  <si>
    <t>Calculation =IF(x1,1/x1,0)</t>
  </si>
  <si>
    <t>Factor to scale to £1/kW at transmission exit level</t>
  </si>
  <si>
    <t>3502. Applicability factor for £1/kW scaler</t>
  </si>
  <si>
    <t>x1 = 3501. Factor to scale to £1/kW at transmission exit level</t>
  </si>
  <si>
    <t>x2 = Zero for other levels</t>
  </si>
  <si>
    <t>Applicability factor for £1/kW scaler</t>
  </si>
  <si>
    <t>3503. Scalable elements of tariff components</t>
  </si>
  <si>
    <t>x2 = 3502. Applicability factor for £1/kW scaler</t>
  </si>
  <si>
    <t>x3 = 3302. Unit rate 2 p/kWh (elements)</t>
  </si>
  <si>
    <t>x4 = 3303. Unit rate 3 p/kWh (elements)</t>
  </si>
  <si>
    <t>x5 = 3304. Fixed charge p/MPAN/day (elements)</t>
  </si>
  <si>
    <t>x6 = 3305. Capacity charge p/kVA/day (elements)</t>
  </si>
  <si>
    <t>x7 = 3306. Reactive power charge p/kVArh (elements)</t>
  </si>
  <si>
    <t>=SUMPRODUCT(x3, x2)</t>
  </si>
  <si>
    <t>=SUMPRODUCT(x4, x2)</t>
  </si>
  <si>
    <t>=SUMPRODUCT(x5, x2)</t>
  </si>
  <si>
    <t>=SUMPRODUCT(x6, x2)</t>
  </si>
  <si>
    <t>=SUMPRODUCT(x7, x2)</t>
  </si>
  <si>
    <t>Unit rate 1 p/kWh scalable part</t>
  </si>
  <si>
    <t>Unit rate 2 p/kWh scalable part</t>
  </si>
  <si>
    <t>Unit rate 3 p/kWh scalable part</t>
  </si>
  <si>
    <t>Fixed charge p/MPAN/day scalable part</t>
  </si>
  <si>
    <t>Capacity charge p/kVA/day scalable part</t>
  </si>
  <si>
    <t>Reactive power charge p/kVArh scalable part</t>
  </si>
  <si>
    <t>3504. Marginal revenue effect of scaler</t>
  </si>
  <si>
    <t>x2 = 3503. Unit rate 1 p/kWh scalable part (in Scalable elements of tariff components)</t>
  </si>
  <si>
    <t>x3 = 2305. Rate 1 units (MWh) (in Equivalent volume for each end user)</t>
  </si>
  <si>
    <t>x4 = 3503. Unit rate 2 p/kWh scalable part (in Scalable elements of tariff components)</t>
  </si>
  <si>
    <t>x5 = 2305. Rate 2 units (MWh) (in Equivalent volume for each end user)</t>
  </si>
  <si>
    <t>x6 = 3503. Unit rate 3 p/kWh scalable part (in Scalable elements of tariff components)</t>
  </si>
  <si>
    <t>x7 = 2305. Rate 3 units (MWh) (in Equivalent volume for each end user)</t>
  </si>
  <si>
    <t>x8 = 3503. Fixed charge p/MPAN/day scalable part (in Scalable elements of tariff components)</t>
  </si>
  <si>
    <t>x9 = 1010. Days in the charging year (in Financial and general assumptions)</t>
  </si>
  <si>
    <t>x10 = 2305. MPANs (in Equivalent volume for each end user)</t>
  </si>
  <si>
    <t>x11 = 3503. Capacity charge p/kVA/day scalable part (in Scalable elements of tariff components)</t>
  </si>
  <si>
    <t>x12 = 2305. Import capacity (kVA) (in Equivalent volume for each end user)</t>
  </si>
  <si>
    <t>x13 = 3503. Reactive power charge p/kVArh scalable part (in Scalable elements of tariff components)</t>
  </si>
  <si>
    <t>x14 = 2305. Reactive power units (MVArh) (in Equivalent volume for each end user)</t>
  </si>
  <si>
    <t>=IF(x1&lt;0,0,x2*x3*10)</t>
  </si>
  <si>
    <t>=IF(x1&lt;0,0,x4*x5*10)</t>
  </si>
  <si>
    <t>=IF(x1&lt;0,0,x6*x7*10)</t>
  </si>
  <si>
    <t>=x8*x9*x10/100</t>
  </si>
  <si>
    <t>=x11*x9*x12/100</t>
  </si>
  <si>
    <t>=IF(x1&lt;0,0,x13*x14*10)</t>
  </si>
  <si>
    <t>Effect through Unit rate 1 p/kWh</t>
  </si>
  <si>
    <t>Effect through Unit rate 2 p/kWh</t>
  </si>
  <si>
    <t>Effect through Unit rate 3 p/kWh</t>
  </si>
  <si>
    <t>Effect through Fixed charge p/MPAN/day</t>
  </si>
  <si>
    <t>Effect through Capacity charge p/kVA/day</t>
  </si>
  <si>
    <t>Effect through Reactive power charge p/kVArh</t>
  </si>
  <si>
    <t>3505. Scaler value at which the minimum is breached</t>
  </si>
  <si>
    <t>x1 = 3503. Unit rate 1 p/kWh scalable part (in Scalable elements of tariff components)</t>
  </si>
  <si>
    <t>x2 = 3307. Unit rate 1 p/kWh (total) (in Summary of charges before revenue matching)</t>
  </si>
  <si>
    <t>x3 = 3503. Unit rate 2 p/kWh scalable part (in Scalable elements of tariff components)</t>
  </si>
  <si>
    <t>x4 = 3307. Unit rate 2 p/kWh (total) (in Summary of charges before revenue matching)</t>
  </si>
  <si>
    <t>x5 = 3503. Unit rate 3 p/kWh scalable part (in Scalable elements of tariff components)</t>
  </si>
  <si>
    <t>x6 = 3307. Unit rate 3 p/kWh (total) (in Summary of charges before revenue matching)</t>
  </si>
  <si>
    <t>x7 = 3503. Fixed charge p/MPAN/day scalable part (in Scalable elements of tariff components)</t>
  </si>
  <si>
    <t>x8 = 3307. Fixed charge p/MPAN/day (total) (in Summary of charges before revenue matching)</t>
  </si>
  <si>
    <t>x9 = 3503. Capacity charge p/kVA/day scalable part (in Scalable elements of tariff components)</t>
  </si>
  <si>
    <t>x10 = 3307. Capacity charge p/kVA/day (total) (in Summary of charges before revenue matching)</t>
  </si>
  <si>
    <t>x11 = 3503. Reactive power charge p/kVArh scalable part (in Scalable elements of tariff components)</t>
  </si>
  <si>
    <t>=IF(x1,0-x2/x1,0)</t>
  </si>
  <si>
    <t>=IF(x3,0-x4/x3,0)</t>
  </si>
  <si>
    <t>=IF(x5,0-x6/x5,0)</t>
  </si>
  <si>
    <t>=IF(x7,0-x8/x7,0)</t>
  </si>
  <si>
    <t>=IF(x9,0-x10/x9,0)</t>
  </si>
  <si>
    <t>=IF(x11,0-x12/x11,0)</t>
  </si>
  <si>
    <t>Scaler threshold for Unit rate 1 p/kWh</t>
  </si>
  <si>
    <t>Scaler threshold for Unit rate 2 p/kWh</t>
  </si>
  <si>
    <t>Scaler threshold for Unit rate 3 p/kWh</t>
  </si>
  <si>
    <t>Scaler threshold for Fixed charge p/MPAN/day</t>
  </si>
  <si>
    <t>Scaler threshold for Capacity charge p/kVA/day</t>
  </si>
  <si>
    <t>Scaler threshold for Reactive power charge p/kVArh</t>
  </si>
  <si>
    <t>3506. Constraint-free solution</t>
  </si>
  <si>
    <t>x1 = 3403. Revenue shortfall (surplus) £ (in Revenue surplus or shortfall)</t>
  </si>
  <si>
    <t>x2 = 3504. Effect through Unit rate 1 p/kWh (in Marginal revenue effect of scaler)</t>
  </si>
  <si>
    <t>x3 = 3504. Effect through Unit rate 2 p/kWh (in Marginal revenue effect of scaler)</t>
  </si>
  <si>
    <t>x4 = 3504. Effect through Unit rate 3 p/kWh (in Marginal revenue effect of scaler)</t>
  </si>
  <si>
    <t>x5 = 3504. Effect through Fixed charge p/MPAN/day (in Marginal revenue effect of scaler)</t>
  </si>
  <si>
    <t>x6 = 3504. Effect through Capacity charge p/kVA/day (in Marginal revenue effect of scaler)</t>
  </si>
  <si>
    <t>x7 = 3504. Effect through Reactive power charge p/kVArh (in Marginal revenue effect of scaler)</t>
  </si>
  <si>
    <t>Calculation =x1/SUM(x2,x3,x4,x5,x6,x7)</t>
  </si>
  <si>
    <t>Constraint-free solution</t>
  </si>
  <si>
    <t>3507. Starting point</t>
  </si>
  <si>
    <t>x1 = 3506. Constraint-free solution</t>
  </si>
  <si>
    <t>x2 = 3505. Scaler threshold for Unit rate 1 p/kWh (in Scaler value at which the minimum is breached)</t>
  </si>
  <si>
    <t>x3 = 3505. Scaler threshold for Unit rate 2 p/kWh (in Scaler value at which the minimum is breached)</t>
  </si>
  <si>
    <t>x4 = 3505. Scaler threshold for Unit rate 3 p/kWh (in Scaler value at which the minimum is breached)</t>
  </si>
  <si>
    <t>x5 = 3505. Scaler threshold for Fixed charge p/MPAN/day (in Scaler value at which the minimum is breached)</t>
  </si>
  <si>
    <t>x6 = 3505. Scaler threshold for Capacity charge p/kVA/day (in Scaler value at which the minimum is breached)</t>
  </si>
  <si>
    <t>x7 = 3505. Scaler threshold for Reactive power charge p/kVArh (in Scaler value at which the minimum is breached)</t>
  </si>
  <si>
    <t>Calculation =MIN(x1,x2,x3,x4,x5,x6,x7)</t>
  </si>
  <si>
    <t>Starting point</t>
  </si>
  <si>
    <t>3508. Solve for General scaler rate</t>
  </si>
  <si>
    <t>x1 = 3507. Starting point</t>
  </si>
  <si>
    <t>x8 = Location (in Solve for General scaler rate)</t>
  </si>
  <si>
    <t>x9 = Kink (in Solve for General scaler rate)</t>
  </si>
  <si>
    <t>x10 = Ranking before tie break (in Solve for General scaler rate)</t>
  </si>
  <si>
    <t>x11 = Counter (in Solve for General scaler rate)</t>
  </si>
  <si>
    <t>x12 = Tie breaker (in Solve for General scaler rate)</t>
  </si>
  <si>
    <t>x13 = Ranking (in Solve for General scaler rate)</t>
  </si>
  <si>
    <t>x14 = Kink reordering (in Solve for General scaler rate)</t>
  </si>
  <si>
    <t>x15 = Starting slope contributions (in Solve for General scaler rate)</t>
  </si>
  <si>
    <t>x16 = New slope (in Solve for General scaler rate)</t>
  </si>
  <si>
    <t>x17 = Location (ordered) (in Solve for General scaler rate)</t>
  </si>
  <si>
    <t>x18 = Starting values (in Solve for General scaler rate)</t>
  </si>
  <si>
    <t>x19 = 3403. Revenue shortfall (surplus) £ (in Revenue surplus or shortfall)</t>
  </si>
  <si>
    <t>x20 = 3506. Constraint-free solution</t>
  </si>
  <si>
    <t>x21 = Value (in Solve for General scaler rate)</t>
  </si>
  <si>
    <t>=IF(ISERROR(x8),x9,0)</t>
  </si>
  <si>
    <t>=MAX(x1,x8)*x9</t>
  </si>
  <si>
    <t>=RANK(x8,x8,1)</t>
  </si>
  <si>
    <t>=x10*162+x11</t>
  </si>
  <si>
    <t>=RANK(x12,x12,1)</t>
  </si>
  <si>
    <t>=MATCH(x11,x13,0)</t>
  </si>
  <si>
    <t>=INDEX(x8,x14,1) or =x8</t>
  </si>
  <si>
    <t>Location</t>
  </si>
  <si>
    <t>Kink</t>
  </si>
  <si>
    <t>Starting slope contributions</t>
  </si>
  <si>
    <t>Starting values</t>
  </si>
  <si>
    <t>Ranking before tie break</t>
  </si>
  <si>
    <t>Counter</t>
  </si>
  <si>
    <t>Tie breaker</t>
  </si>
  <si>
    <t>Ranking</t>
  </si>
  <si>
    <t>Kink reordering</t>
  </si>
  <si>
    <t>Location (ordered)</t>
  </si>
  <si>
    <t>New slope</t>
  </si>
  <si>
    <t>Root</t>
  </si>
  <si>
    <t>Kink 1</t>
  </si>
  <si>
    <t>Kink 2</t>
  </si>
  <si>
    <t>Kink 3</t>
  </si>
  <si>
    <t>Kink 4</t>
  </si>
  <si>
    <t>Kink 5</t>
  </si>
  <si>
    <t>Kink 6</t>
  </si>
  <si>
    <t>Kink 7</t>
  </si>
  <si>
    <t>Kink 8</t>
  </si>
  <si>
    <t>Kink 9</t>
  </si>
  <si>
    <t>Kink 10</t>
  </si>
  <si>
    <t>Kink 11</t>
  </si>
  <si>
    <t>Kink 12</t>
  </si>
  <si>
    <t>Kink 13</t>
  </si>
  <si>
    <t>Kink 14</t>
  </si>
  <si>
    <t>Kink 15</t>
  </si>
  <si>
    <t>Kink 16</t>
  </si>
  <si>
    <t>Kink 17</t>
  </si>
  <si>
    <t>Kink 18</t>
  </si>
  <si>
    <t>Kink 19</t>
  </si>
  <si>
    <t>Kink 20</t>
  </si>
  <si>
    <t>Kink 21</t>
  </si>
  <si>
    <t>Kink 22</t>
  </si>
  <si>
    <t>Kink 23</t>
  </si>
  <si>
    <t>Kink 24</t>
  </si>
  <si>
    <t>Kink 25</t>
  </si>
  <si>
    <t>Kink 26</t>
  </si>
  <si>
    <t>Kink 27</t>
  </si>
  <si>
    <t>Kink 28</t>
  </si>
  <si>
    <t>Kink 29</t>
  </si>
  <si>
    <t>Kink 30</t>
  </si>
  <si>
    <t>Kink 31</t>
  </si>
  <si>
    <t>Kink 32</t>
  </si>
  <si>
    <t>Kink 33</t>
  </si>
  <si>
    <t>Kink 34</t>
  </si>
  <si>
    <t>Kink 35</t>
  </si>
  <si>
    <t>Kink 36</t>
  </si>
  <si>
    <t>Kink 37</t>
  </si>
  <si>
    <t>Kink 38</t>
  </si>
  <si>
    <t>Kink 39</t>
  </si>
  <si>
    <t>Kink 40</t>
  </si>
  <si>
    <t>Kink 41</t>
  </si>
  <si>
    <t>Kink 42</t>
  </si>
  <si>
    <t>Kink 43</t>
  </si>
  <si>
    <t>Kink 44</t>
  </si>
  <si>
    <t>Kink 45</t>
  </si>
  <si>
    <t>Kink 46</t>
  </si>
  <si>
    <t>Kink 47</t>
  </si>
  <si>
    <t>Kink 48</t>
  </si>
  <si>
    <t>Kink 49</t>
  </si>
  <si>
    <t>Kink 50</t>
  </si>
  <si>
    <t>Kink 51</t>
  </si>
  <si>
    <t>Kink 52</t>
  </si>
  <si>
    <t>Kink 53</t>
  </si>
  <si>
    <t>Kink 54</t>
  </si>
  <si>
    <t>Kink 55</t>
  </si>
  <si>
    <t>Kink 56</t>
  </si>
  <si>
    <t>Kink 57</t>
  </si>
  <si>
    <t>Kink 58</t>
  </si>
  <si>
    <t>Kink 59</t>
  </si>
  <si>
    <t>Kink 60</t>
  </si>
  <si>
    <t>Kink 61</t>
  </si>
  <si>
    <t>Kink 62</t>
  </si>
  <si>
    <t>Kink 63</t>
  </si>
  <si>
    <t>Kink 64</t>
  </si>
  <si>
    <t>Kink 65</t>
  </si>
  <si>
    <t>Kink 66</t>
  </si>
  <si>
    <t>Kink 67</t>
  </si>
  <si>
    <t>Kink 68</t>
  </si>
  <si>
    <t>Kink 69</t>
  </si>
  <si>
    <t>Kink 70</t>
  </si>
  <si>
    <t>Kink 71</t>
  </si>
  <si>
    <t>Kink 72</t>
  </si>
  <si>
    <t>Kink 73</t>
  </si>
  <si>
    <t>Kink 74</t>
  </si>
  <si>
    <t>Kink 75</t>
  </si>
  <si>
    <t>Kink 76</t>
  </si>
  <si>
    <t>Kink 77</t>
  </si>
  <si>
    <t>Kink 78</t>
  </si>
  <si>
    <t>Kink 79</t>
  </si>
  <si>
    <t>Kink 80</t>
  </si>
  <si>
    <t>Kink 81</t>
  </si>
  <si>
    <t>Kink 82</t>
  </si>
  <si>
    <t>Kink 83</t>
  </si>
  <si>
    <t>Kink 84</t>
  </si>
  <si>
    <t>Kink 85</t>
  </si>
  <si>
    <t>Kink 86</t>
  </si>
  <si>
    <t>Kink 87</t>
  </si>
  <si>
    <t>Kink 88</t>
  </si>
  <si>
    <t>Kink 89</t>
  </si>
  <si>
    <t>Kink 90</t>
  </si>
  <si>
    <t>Kink 91</t>
  </si>
  <si>
    <t>Kink 92</t>
  </si>
  <si>
    <t>Kink 93</t>
  </si>
  <si>
    <t>Kink 94</t>
  </si>
  <si>
    <t>Kink 95</t>
  </si>
  <si>
    <t>Kink 96</t>
  </si>
  <si>
    <t>Kink 97</t>
  </si>
  <si>
    <t>Kink 98</t>
  </si>
  <si>
    <t>Kink 99</t>
  </si>
  <si>
    <t>Kink 100</t>
  </si>
  <si>
    <t>Kink 101</t>
  </si>
  <si>
    <t>Kink 102</t>
  </si>
  <si>
    <t>Kink 103</t>
  </si>
  <si>
    <t>Kink 104</t>
  </si>
  <si>
    <t>Kink 105</t>
  </si>
  <si>
    <t>Kink 106</t>
  </si>
  <si>
    <t>Kink 107</t>
  </si>
  <si>
    <t>Kink 108</t>
  </si>
  <si>
    <t>Kink 109</t>
  </si>
  <si>
    <t>Kink 110</t>
  </si>
  <si>
    <t>Kink 111</t>
  </si>
  <si>
    <t>Kink 112</t>
  </si>
  <si>
    <t>Kink 113</t>
  </si>
  <si>
    <t>Kink 114</t>
  </si>
  <si>
    <t>Kink 115</t>
  </si>
  <si>
    <t>Kink 116</t>
  </si>
  <si>
    <t>Kink 117</t>
  </si>
  <si>
    <t>Kink 118</t>
  </si>
  <si>
    <t>Kink 119</t>
  </si>
  <si>
    <t>Kink 120</t>
  </si>
  <si>
    <t>Kink 121</t>
  </si>
  <si>
    <t>Kink 122</t>
  </si>
  <si>
    <t>Kink 123</t>
  </si>
  <si>
    <t>Kink 124</t>
  </si>
  <si>
    <t>Kink 125</t>
  </si>
  <si>
    <t>Kink 126</t>
  </si>
  <si>
    <t>Kink 127</t>
  </si>
  <si>
    <t>Kink 128</t>
  </si>
  <si>
    <t>Kink 129</t>
  </si>
  <si>
    <t>Kink 130</t>
  </si>
  <si>
    <t>Kink 131</t>
  </si>
  <si>
    <t>Kink 132</t>
  </si>
  <si>
    <t>Kink 133</t>
  </si>
  <si>
    <t>Kink 134</t>
  </si>
  <si>
    <t>Kink 135</t>
  </si>
  <si>
    <t>Kink 136</t>
  </si>
  <si>
    <t>Kink 137</t>
  </si>
  <si>
    <t>Kink 138</t>
  </si>
  <si>
    <t>Kink 139</t>
  </si>
  <si>
    <t>Kink 140</t>
  </si>
  <si>
    <t>Kink 141</t>
  </si>
  <si>
    <t>Kink 142</t>
  </si>
  <si>
    <t>Kink 143</t>
  </si>
  <si>
    <t>Kink 144</t>
  </si>
  <si>
    <t>Kink 145</t>
  </si>
  <si>
    <t>Kink 146</t>
  </si>
  <si>
    <t>Kink 147</t>
  </si>
  <si>
    <t>Kink 148</t>
  </si>
  <si>
    <t>Kink 149</t>
  </si>
  <si>
    <t>Kink 150</t>
  </si>
  <si>
    <t>Kink 151</t>
  </si>
  <si>
    <t>Kink 152</t>
  </si>
  <si>
    <t>Kink 153</t>
  </si>
  <si>
    <t>Kink 154</t>
  </si>
  <si>
    <t>Kink 155</t>
  </si>
  <si>
    <t>Kink 156</t>
  </si>
  <si>
    <t>Kink 157</t>
  </si>
  <si>
    <t>Kink 158</t>
  </si>
  <si>
    <t>Kink 159</t>
  </si>
  <si>
    <t>Kink 160</t>
  </si>
  <si>
    <t>Kink 161</t>
  </si>
  <si>
    <t>Kink 162</t>
  </si>
  <si>
    <t>3509. General scaler rate</t>
  </si>
  <si>
    <t>x1 = 3508. Root (in Solve for General scaler rate)</t>
  </si>
  <si>
    <t>Calculation =MIN(x1)</t>
  </si>
  <si>
    <t>General scaler rate</t>
  </si>
  <si>
    <t>3510. Scaler</t>
  </si>
  <si>
    <t>x3 = 3509. General scaler rate</t>
  </si>
  <si>
    <t>x4 = 3307. Unit rate 1 p/kWh (total) (in Summary of charges before revenue matching)</t>
  </si>
  <si>
    <t>x5 = 3503. Unit rate 2 p/kWh scalable part (in Scalable elements of tariff components)</t>
  </si>
  <si>
    <t>x6 = 3307. Unit rate 2 p/kWh (total) (in Summary of charges before revenue matching)</t>
  </si>
  <si>
    <t>x7 = 3503. Unit rate 3 p/kWh scalable part (in Scalable elements of tariff components)</t>
  </si>
  <si>
    <t>x8 = 3307. Unit rate 3 p/kWh (total) (in Summary of charges before revenue matching)</t>
  </si>
  <si>
    <t>x9 = 3503. Fixed charge p/MPAN/day scalable part (in Scalable elements of tariff components)</t>
  </si>
  <si>
    <t>x10 = 3307. Fixed charge p/MPAN/day (total) (in Summary of charges before revenue matching)</t>
  </si>
  <si>
    <t>x12 = 3307. Capacity charge p/kVA/day (total) (in Summary of charges before revenue matching)</t>
  </si>
  <si>
    <t>x14 = 3307. Reactive power charge p/kVArh (in Summary of charges before revenue matching)</t>
  </si>
  <si>
    <t>x15 = 1010. Days in the charging year (in Financial and general assumptions)</t>
  </si>
  <si>
    <t>x16 = Fixed charge p/MPAN/day scaler (in Scaler)</t>
  </si>
  <si>
    <t>x17 = 2305. MPANs (in Equivalent volume for each end user)</t>
  </si>
  <si>
    <t>x18 = Capacity charge p/kVA/day scaler (in Scaler)</t>
  </si>
  <si>
    <t>x19 = 2305. Import capacity (kVA) (in Equivalent volume for each end user)</t>
  </si>
  <si>
    <t>x20 = Unit rate 1 p/kWh scaler (in Scaler)</t>
  </si>
  <si>
    <t>x21 = 2305. Rate 1 units (MWh) (in Equivalent volume for each end user)</t>
  </si>
  <si>
    <t>x22 = Unit rate 2 p/kWh scaler (in Scaler)</t>
  </si>
  <si>
    <t>x23 = 2305. Rate 2 units (MWh) (in Equivalent volume for each end user)</t>
  </si>
  <si>
    <t>x24 = Unit rate 3 p/kWh scaler (in Scaler)</t>
  </si>
  <si>
    <t>x25 = 2305. Rate 3 units (MWh) (in Equivalent volume for each end user)</t>
  </si>
  <si>
    <t>x26 = Reactive power charge p/kVArh scaler (in Scaler)</t>
  </si>
  <si>
    <t>x27 = 2305. Reactive power units (MVArh) (in Equivalent volume for each end user)</t>
  </si>
  <si>
    <t>=IF(x1&lt;0,0,IF(x2*x3+x4&gt;0,x2*x3,0-x4))</t>
  </si>
  <si>
    <t>=IF(x1&lt;0,0,IF(x5*x3+x6&gt;0,x5*x3,0-x6))</t>
  </si>
  <si>
    <t>=IF(x1&lt;0,0,IF(x7*x3+x8&gt;0,x7*x3,0-x8))</t>
  </si>
  <si>
    <t>=IF(x1&lt;0,0,IF(x9*x3+x10&gt;0,x9*x3,0-x10))</t>
  </si>
  <si>
    <t>=IF(x1&lt;0,0,IF(x11*x3+x12&gt;0,x11*x3,0-x12))</t>
  </si>
  <si>
    <t>=IF(x1&lt;0,0,IF(x13*x3+x14&gt;0,x13*x3,0-x14))</t>
  </si>
  <si>
    <t>=0.01*x15*(x16*x17+x18*x19)+10*(x20*x21+x22*x23+x24*x25+x26*x27)</t>
  </si>
  <si>
    <t>Unit rate 1 p/kWh scaler</t>
  </si>
  <si>
    <t>Unit rate 2 p/kWh scaler</t>
  </si>
  <si>
    <t>Unit rate 3 p/kWh scaler</t>
  </si>
  <si>
    <t>Fixed charge p/MPAN/day scaler</t>
  </si>
  <si>
    <t>Capacity charge p/kVA/day scaler</t>
  </si>
  <si>
    <t>Reactive power charge p/kVArh scaler</t>
  </si>
  <si>
    <t>Net revenues by tariff from scaler</t>
  </si>
  <si>
    <t>4301. Levels containing asset charges</t>
  </si>
  <si>
    <t>Levels containing asset charges</t>
  </si>
  <si>
    <t>4302. Unrounded tariff analysis: Asset charges</t>
  </si>
  <si>
    <t>x2 = 4301. Levels containing asset charges</t>
  </si>
  <si>
    <t>Asset contributions to Unit rate 1 p/kWh</t>
  </si>
  <si>
    <t>Asset contributions to Unit rate 2 p/kWh</t>
  </si>
  <si>
    <t>Asset contributions to Unit rate 3 p/kWh</t>
  </si>
  <si>
    <t>Asset contributions to Fixed charge p/MPAN/day</t>
  </si>
  <si>
    <t>Asset contributions to Capacity charge p/kVA/day</t>
  </si>
  <si>
    <t>Asset contributions to Reactive power charge p/kVArh</t>
  </si>
  <si>
    <t>4303. Levels containing transmission exit charges</t>
  </si>
  <si>
    <t>Levels containing transmission exit charges</t>
  </si>
  <si>
    <t>4304. Unrounded tariff analysis: Transmission exit charges</t>
  </si>
  <si>
    <t>x2 = 4303. Levels containing transmission exit charges</t>
  </si>
  <si>
    <t>Transmission exit contributions to Unit rate 1 p/kWh</t>
  </si>
  <si>
    <t>Transmission exit contributions to Unit rate 2 p/kWh</t>
  </si>
  <si>
    <t>Transmission exit contributions to Unit rate 3 p/kWh</t>
  </si>
  <si>
    <t>Transmission exit contributions to Fixed charge p/MPAN/day</t>
  </si>
  <si>
    <t>Transmission exit contributions to Capacity charge p/kVA/day</t>
  </si>
  <si>
    <t>Transmission exit contributions to Reactive power charge p/kVArh</t>
  </si>
  <si>
    <t>4305. Levels containing other expenditure charges</t>
  </si>
  <si>
    <t>Levels containing other expenditure charges</t>
  </si>
  <si>
    <t>4306. Unrounded tariff analysis: Other expenditure charges</t>
  </si>
  <si>
    <t>x2 = 4305. Levels containing other expenditure charges</t>
  </si>
  <si>
    <t>Other expenditure contributions to Unit rate 1 p/kWh</t>
  </si>
  <si>
    <t>Other expenditure contributions to Unit rate 2 p/kWh</t>
  </si>
  <si>
    <t>Other expenditure contributions to Unit rate 3 p/kWh</t>
  </si>
  <si>
    <t>Other expenditure contributions to Fixed charge p/MPAN/day</t>
  </si>
  <si>
    <t>Other expenditure contributions to Capacity charge p/kVA/day</t>
  </si>
  <si>
    <t>Other expenditure contributions to Reactive power charge p/kVArh</t>
  </si>
  <si>
    <t>4307. Unrounded tariff analysis: Matching charges</t>
  </si>
  <si>
    <t>x1 = 3510. Unit rate 1 p/kWh scaler (in Scaler)</t>
  </si>
  <si>
    <t>x2 = 3510. Unit rate 2 p/kWh scaler (in Scaler)</t>
  </si>
  <si>
    <t>x3 = 3510. Unit rate 3 p/kWh scaler (in Scaler)</t>
  </si>
  <si>
    <t>x4 = 3510. Fixed charge p/MPAN/day scaler (in Scaler)</t>
  </si>
  <si>
    <t>x5 = 3510. Capacity charge p/kVA/day scaler (in Scaler)</t>
  </si>
  <si>
    <t>x6 = 3510. Reactive power charge p/kVArh scaler (in Scaler)</t>
  </si>
  <si>
    <t>=x2</t>
  </si>
  <si>
    <t>=x3</t>
  </si>
  <si>
    <t>=x4</t>
  </si>
  <si>
    <t>=x5</t>
  </si>
  <si>
    <t>=x6</t>
  </si>
  <si>
    <t>Matching contributions to Unit rate 1 p/kWh</t>
  </si>
  <si>
    <t>Matching contributions to Unit rate 2 p/kWh</t>
  </si>
  <si>
    <t>Matching contributions to Unit rate 3 p/kWh</t>
  </si>
  <si>
    <t>Matching contributions to Fixed charge p/MPAN/day</t>
  </si>
  <si>
    <t>Matching contributions to Capacity charge p/kVA/day</t>
  </si>
  <si>
    <t>Matching contributions to Reactive power charge p/kVArh</t>
  </si>
  <si>
    <t>4308. Unrounded revenue analysis (baseline)</t>
  </si>
  <si>
    <t>x2 = 4302. Asset contributions to Fixed charge p/MPAN/day (in Unrounded tariff analysis: Asset charges)</t>
  </si>
  <si>
    <t>x4 = 4302. Asset contributions to Capacity charge p/kVA/day (in Unrounded tariff analysis: Asset charges)</t>
  </si>
  <si>
    <t>x6 = 4302. Asset contributions to Unit rate 1 p/kWh (in Unrounded tariff analysis: Asset charges)</t>
  </si>
  <si>
    <t>x8 = 4302. Asset contributions to Unit rate 2 p/kWh (in Unrounded tariff analysis: Asset charges)</t>
  </si>
  <si>
    <t>x10 = 4302. Asset contributions to Unit rate 3 p/kWh (in Unrounded tariff analysis: Asset charges)</t>
  </si>
  <si>
    <t>x12 = 4302. Asset contributions to Reactive power charge p/kVArh (in Unrounded tariff analysis: Asset charges)</t>
  </si>
  <si>
    <t>x14 = 4304. Transmission exit contributions to Fixed charge p/MPAN/day (in Unrounded tariff analysis: Transmission exit charges)</t>
  </si>
  <si>
    <t>x15 = 4304. Transmission exit contributions to Capacity charge p/kVA/day (in Unrounded tariff analysis: Transmission exit charges)</t>
  </si>
  <si>
    <t>x16 = 4304. Transmission exit contributions to Unit rate 1 p/kWh (in Unrounded tariff analysis: Transmission exit charges)</t>
  </si>
  <si>
    <t>x17 = 4304. Transmission exit contributions to Unit rate 2 p/kWh (in Unrounded tariff analysis: Transmission exit charges)</t>
  </si>
  <si>
    <t>x18 = 4304. Transmission exit contributions to Unit rate 3 p/kWh (in Unrounded tariff analysis: Transmission exit charges)</t>
  </si>
  <si>
    <t>x19 = 4304. Transmission exit contributions to Reactive power charge p/kVArh (in Unrounded tariff analysis: Transmission exit charges)</t>
  </si>
  <si>
    <t>x20 = 4306. Other expenditure contributions to Fixed charge p/MPAN/day (in Unrounded tariff analysis: Other expenditure charges)</t>
  </si>
  <si>
    <t>x21 = 4306. Other expenditure contributions to Capacity charge p/kVA/day (in Unrounded tariff analysis: Other expenditure charges)</t>
  </si>
  <si>
    <t>x22 = 4306. Other expenditure contributions to Unit rate 1 p/kWh (in Unrounded tariff analysis: Other expenditure charges)</t>
  </si>
  <si>
    <t>x23 = 4306. Other expenditure contributions to Unit rate 2 p/kWh (in Unrounded tariff analysis: Other expenditure charges)</t>
  </si>
  <si>
    <t>x24 = 4306. Other expenditure contributions to Unit rate 3 p/kWh (in Unrounded tariff analysis: Other expenditure charges)</t>
  </si>
  <si>
    <t>x25 = 4306. Other expenditure contributions to Reactive power charge p/kVArh (in Unrounded tariff analysis: Other expenditure charges)</t>
  </si>
  <si>
    <t>x26 = 4307. Matching contributions to Fixed charge p/MPAN/day (in Unrounded tariff analysis: Matching charges)</t>
  </si>
  <si>
    <t>x27 = 4307. Matching contributions to Capacity charge p/kVA/day (in Unrounded tariff analysis: Matching charges)</t>
  </si>
  <si>
    <t>x28 = 4307. Matching contributions to Unit rate 1 p/kWh (in Unrounded tariff analysis: Matching charges)</t>
  </si>
  <si>
    <t>x29 = 4307. Matching contributions to Unit rate 2 p/kWh (in Unrounded tariff analysis: Matching charges)</t>
  </si>
  <si>
    <t>x30 = 4307. Matching contributions to Unit rate 3 p/kWh (in Unrounded tariff analysis: Matching charges)</t>
  </si>
  <si>
    <t>x31 = 4307. Matching contributions to Reactive power charge p/kVArh (in Unrounded tariff analysis: Matching charges)</t>
  </si>
  <si>
    <t>=0.01*x1*(x2*x3+x4*x5)+10*(x6*x7+x8*x9+x10*x11+x12*x13)</t>
  </si>
  <si>
    <t>=0.01*x1*(x14*x3+x15*x5)+10*(x16*x7+x17*x9+x18*x11+x19*x13)</t>
  </si>
  <si>
    <t>=0.01*x1*(x20*x3+x21*x5)+10*(x22*x7+x23*x9+x24*x11+x25*x13)</t>
  </si>
  <si>
    <t>=0.01*x1*(x26*x3+x27*x5)+10*(x28*x7+x29*x9+x30*x11+x31*x13)</t>
  </si>
  <si>
    <t>Baseline revenues from asset charges (£/year)</t>
  </si>
  <si>
    <t>Baseline revenues from transmission exit charges (£/year)</t>
  </si>
  <si>
    <t>Baseline revenues from other expenditure charges (£/year)</t>
  </si>
  <si>
    <t>Baseline revenues from matching charges (£/year)</t>
  </si>
  <si>
    <t>4309. Unrounded revenue analysis (baseline totals)</t>
  </si>
  <si>
    <t>x1 = 4308. Baseline revenues from asset charges (£/year) (in Unrounded revenue analysis (baseline))</t>
  </si>
  <si>
    <t>x2 = 4308. Baseline revenues from transmission exit charges (£/year) (in Unrounded revenue analysis (baseline))</t>
  </si>
  <si>
    <t>x3 = 4308. Baseline revenues from other expenditure charges (£/year) (in Unrounded revenue analysis (baseline))</t>
  </si>
  <si>
    <t>x4 = 4308. Baseline revenues from matching charges (£/year) (in Unrounded revenue analysis (baseline))</t>
  </si>
  <si>
    <t>Unrounded revenue analysis (baseline totals)</t>
  </si>
  <si>
    <t>4310. MPANs excluding LDNO generation</t>
  </si>
  <si>
    <t>x1 = 0 for LDNO generation</t>
  </si>
  <si>
    <t>x2 = 1053. MPANs by tariff (in Volume forecasts for the charging year)</t>
  </si>
  <si>
    <t>MPANs excluding LDNO generation</t>
  </si>
  <si>
    <t>4311. Unrounded revenue analysis</t>
  </si>
  <si>
    <t>x3 = 4310. MPANs excluding LDNO generation</t>
  </si>
  <si>
    <t>x5 = 1053. Import capacity (kVA) by tariff (in Volume forecasts for the charging year)</t>
  </si>
  <si>
    <t>x7 = 1053. Rate 1 units (MWh) by tariff (in Volume forecasts for the charging year)</t>
  </si>
  <si>
    <t>x9 = 1053. Rate 2 units (MWh) by tariff (in Volume forecasts for the charging year)</t>
  </si>
  <si>
    <t>x11 = 1053. Rate 3 units (MWh) by tariff (in Volume forecasts for the charging year)</t>
  </si>
  <si>
    <t>x13 = 1053. Reactive power units (MVArh) by tariff (in Volume forecasts for the charging year)</t>
  </si>
  <si>
    <t>Revenues from asset charges (£/year)</t>
  </si>
  <si>
    <t>Revenues from transmission exit charges (£/year)</t>
  </si>
  <si>
    <t>Revenues from other expenditure charges (£/year)</t>
  </si>
  <si>
    <t>Revenues from matching charges (£/year)</t>
  </si>
  <si>
    <t>4312. Discount map (re-grouped)</t>
  </si>
  <si>
    <t>Domestic Two Rate and related MPAN tariffs</t>
  </si>
  <si>
    <t>Small Non Domestic Two Rate and related MPAN tariffs</t>
  </si>
  <si>
    <t>4313. Discount for each tariff (except for fixed charges)</t>
  </si>
  <si>
    <t>x1 = 4312. Discount map (re-grouped)</t>
  </si>
  <si>
    <t>x2 = 1039. LDNO discounts (p/kWh)</t>
  </si>
  <si>
    <t>4314. Unrounded revenue analysis (with reordered tariff list)</t>
  </si>
  <si>
    <t>x1 = 4311. Revenues from asset charges (£/year) (in Unrounded revenue analysis)</t>
  </si>
  <si>
    <t>x2 = 4311. Revenues from transmission exit charges (£/year) (in Unrounded revenue analysis)</t>
  </si>
  <si>
    <t>x3 = 4311. Revenues from other expenditure charges (£/year) (in Unrounded revenue analysis)</t>
  </si>
  <si>
    <t>x4 = 4311. Revenues from matching charges (£/year) (in Unrounded revenue analysis)</t>
  </si>
  <si>
    <t>= x1</t>
  </si>
  <si>
    <t>= x3</t>
  </si>
  <si>
    <t>=x5+x6+x7</t>
  </si>
  <si>
    <t>Total MWh</t>
  </si>
  <si>
    <t>4315. Unrounded revenue analysis (by tariff group)</t>
  </si>
  <si>
    <t>x1 = 4314. Revenues from asset charges (£/year) (in Unrounded revenue analysis) (in Unrounded revenue analysis (with reordered tariff list))</t>
  </si>
  <si>
    <t>x2 = 4314. Revenues from transmission exit charges (£/year) (in Unrounded revenue analysis) (in Unrounded revenue analysis (with reordered tariff list))</t>
  </si>
  <si>
    <t>x3 = 4314. Revenues from other expenditure charges (£/year) (in Unrounded revenue analysis) (in Unrounded revenue analysis (with reordered tariff list))</t>
  </si>
  <si>
    <t>x4 = 4314. Revenues from matching charges (£/year) (in Unrounded revenue analysis) (in Unrounded revenue analysis (with reordered tariff list))</t>
  </si>
  <si>
    <t>x5 = 4314. Total MWh (in Unrounded revenue analysis (with reordered tariff list))</t>
  </si>
  <si>
    <t>Grouped revenues from asset charges (£/year)</t>
  </si>
  <si>
    <t>Grouped revenues from transmission exit charges (£/year)</t>
  </si>
  <si>
    <t>Grouped revenues from other expenditure charges (£/year)</t>
  </si>
  <si>
    <t>Grouped revenues from matching charges (£/year)</t>
  </si>
  <si>
    <t>Grouped units (MWh)</t>
  </si>
  <si>
    <t>4316. Scaling factors for run 1</t>
  </si>
  <si>
    <t>Scaling factor for revenues from transmission exit charges (£/year)</t>
  </si>
  <si>
    <t>Scaling factor for revenues from other expenditure charges (£/year)</t>
  </si>
  <si>
    <t>Scaling factor for revenues from matching charges (£/year)</t>
  </si>
  <si>
    <t>Scaling factors for run 1</t>
  </si>
  <si>
    <t>4317. Average p/kWh</t>
  </si>
  <si>
    <t>x1 = 4315. Grouped units (MWh) (in Unrounded revenue analysis (by tariff group))</t>
  </si>
  <si>
    <t>x2 = 4315. Grouped revenues from asset charges (£/year) (in Unrounded revenue analysis (by tariff group))</t>
  </si>
  <si>
    <t>x3 = 4315. Grouped revenues from transmission exit charges (£/year) (in Unrounded revenue analysis (by tariff group))</t>
  </si>
  <si>
    <t>x4 = 4316. Scaling factor for revenues from transmission exit charges (£/year) (in Scaling factors for run 1)</t>
  </si>
  <si>
    <t>x5 = 4315. Grouped revenues from other expenditure charges (£/year) (in Unrounded revenue analysis (by tariff group))</t>
  </si>
  <si>
    <t>x6 = 4316. Scaling factor for revenues from other expenditure charges (£/year) (in Scaling factors for run 1)</t>
  </si>
  <si>
    <t>x7 = 4315. Grouped revenues from matching charges (£/year) (in Unrounded revenue analysis (by tariff group))</t>
  </si>
  <si>
    <t>x8 = 4316. Scaling factor for revenues from matching charges (£/year) (in Scaling factors for run 1)</t>
  </si>
  <si>
    <t>Calculation =IF(x1,(x2+x3*x4+x5*x6+x7*x8)/x1*0.1,0)</t>
  </si>
  <si>
    <t>Average p/kWh</t>
  </si>
  <si>
    <t>4318. Chargeable percentage</t>
  </si>
  <si>
    <t>x1 = 4317. Average p/kWh</t>
  </si>
  <si>
    <t>x2 = 4313. Discount for each tariff (except for fixed charges)</t>
  </si>
  <si>
    <t>Calculation =IF(x1,1-x2/x1,0)</t>
  </si>
  <si>
    <t>Chargeable percentage</t>
  </si>
  <si>
    <t>4319. Total discounted revenue by charge category</t>
  </si>
  <si>
    <t>x1 = 4318. Chargeable percentage</t>
  </si>
  <si>
    <t>x2 = 4314. Revenues from asset charges (£/year) (in Unrounded revenue analysis) (in Unrounded revenue analysis (with reordered tariff list))</t>
  </si>
  <si>
    <t>x3 = 4314. Revenues from transmission exit charges (£/year) (in Unrounded revenue analysis) (in Unrounded revenue analysis (with reordered tariff list))</t>
  </si>
  <si>
    <t>x4 = 4314. Revenues from other expenditure charges (£/year) (in Unrounded revenue analysis) (in Unrounded revenue analysis (with reordered tariff list))</t>
  </si>
  <si>
    <t>x5 = 4314. Revenues from matching charges (£/year) (in Unrounded revenue analysis) (in Unrounded revenue analysis (with reordered tariff list))</t>
  </si>
  <si>
    <t>=SUMPRODUCT(x1, x3)</t>
  </si>
  <si>
    <t>=SUMPRODUCT(x1, x4)</t>
  </si>
  <si>
    <t>=SUMPRODUCT(x1, x5)</t>
  </si>
  <si>
    <t>Total discounted revenue by charge category</t>
  </si>
  <si>
    <t>4320. Error values from run 1</t>
  </si>
  <si>
    <t>x1 = 4319. Revenues from transmission exit charges (£/year) (in Total discounted revenue by charge category)</t>
  </si>
  <si>
    <t>x2 = 4316. Scaling factor for revenues from transmission exit charges (£/year) (in Scaling factors for run 1)</t>
  </si>
  <si>
    <t>x3 = 4309. Baseline revenues from transmission exit charges (£/year) (in Unrounded revenue analysis (baseline totals))</t>
  </si>
  <si>
    <t>x4 = 4319. Revenues from other expenditure charges (£/year) (in Total discounted revenue by charge category)</t>
  </si>
  <si>
    <t>x5 = 4316. Scaling factor for revenues from other expenditure charges (£/year) (in Scaling factors for run 1)</t>
  </si>
  <si>
    <t>x6 = 4309. Baseline revenues from other expenditure charges (£/year) (in Unrounded revenue analysis (baseline totals))</t>
  </si>
  <si>
    <t>x7 = 4319. Revenues from matching charges (£/year) (in Total discounted revenue by charge category)</t>
  </si>
  <si>
    <t>x9 = 4309. Baseline revenues from matching charges (£/year) (in Unrounded revenue analysis (baseline totals))</t>
  </si>
  <si>
    <t>x10 = 4319. Revenues from asset charges (£/year) (in Total discounted revenue by charge category)</t>
  </si>
  <si>
    <t>x11 = 4309. Baseline revenues from asset charges (£/year) (in Unrounded revenue analysis (baseline totals))</t>
  </si>
  <si>
    <t>x12 = Error 1 (in Error values from run 1)</t>
  </si>
  <si>
    <t>x13 = Error 2 (in Error values from run 1)</t>
  </si>
  <si>
    <t>=x1*x2-x3</t>
  </si>
  <si>
    <t>=x4*x5-x6</t>
  </si>
  <si>
    <t>=x7*x8-x9+x10-x11+x12+x13</t>
  </si>
  <si>
    <t>Error 1</t>
  </si>
  <si>
    <t>Error 2</t>
  </si>
  <si>
    <t>Error 3</t>
  </si>
  <si>
    <t>Error values from run 1</t>
  </si>
  <si>
    <t>4321. Scaling factors for run 2</t>
  </si>
  <si>
    <t>Scaling factors for run 2</t>
  </si>
  <si>
    <t>4322. Average p/kWh</t>
  </si>
  <si>
    <t>x4 = 4321. Scaling factor for revenues from transmission exit charges (£/year) (in Scaling factors for run 2)</t>
  </si>
  <si>
    <t>x6 = 4321. Scaling factor for revenues from other expenditure charges (£/year) (in Scaling factors for run 2)</t>
  </si>
  <si>
    <t>x8 = 4321. Scaling factor for revenues from matching charges (£/year) (in Scaling factors for run 2)</t>
  </si>
  <si>
    <t>4323. Chargeable percentage</t>
  </si>
  <si>
    <t>x1 = 4322. Average p/kWh</t>
  </si>
  <si>
    <t>4324. Total discounted revenue by charge category</t>
  </si>
  <si>
    <t>x1 = 4323. Chargeable percentage</t>
  </si>
  <si>
    <t>4325. Error values from run 2</t>
  </si>
  <si>
    <t>x1 = 4324. Revenues from transmission exit charges (£/year) (in Total discounted revenue by charge category)</t>
  </si>
  <si>
    <t>x2 = 4321. Scaling factor for revenues from transmission exit charges (£/year) (in Scaling factors for run 2)</t>
  </si>
  <si>
    <t>x4 = 4324. Revenues from other expenditure charges (£/year) (in Total discounted revenue by charge category)</t>
  </si>
  <si>
    <t>x5 = 4321. Scaling factor for revenues from other expenditure charges (£/year) (in Scaling factors for run 2)</t>
  </si>
  <si>
    <t>x7 = 4324. Revenues from matching charges (£/year) (in Total discounted revenue by charge category)</t>
  </si>
  <si>
    <t>x10 = 4324. Revenues from asset charges (£/year) (in Total discounted revenue by charge category)</t>
  </si>
  <si>
    <t>x12 = Error 1 (in Error values from run 2)</t>
  </si>
  <si>
    <t>x13 = Error 2 (in Error values from run 2)</t>
  </si>
  <si>
    <t>Error values from run 2</t>
  </si>
  <si>
    <t>4326. Scaling factors for run 3</t>
  </si>
  <si>
    <t>Scaling factors for run 3</t>
  </si>
  <si>
    <t>4327. Average p/kWh</t>
  </si>
  <si>
    <t>x4 = 4326. Scaling factor for revenues from transmission exit charges (£/year) (in Scaling factors for run 3)</t>
  </si>
  <si>
    <t>x6 = 4326. Scaling factor for revenues from other expenditure charges (£/year) (in Scaling factors for run 3)</t>
  </si>
  <si>
    <t>x8 = 4326. Scaling factor for revenues from matching charges (£/year) (in Scaling factors for run 3)</t>
  </si>
  <si>
    <t>4328. Chargeable percentage</t>
  </si>
  <si>
    <t>x1 = 4327. Average p/kWh</t>
  </si>
  <si>
    <t>4329. Total discounted revenue by charge category</t>
  </si>
  <si>
    <t>x1 = 4328. Chargeable percentage</t>
  </si>
  <si>
    <t>4330. Error values from run 3</t>
  </si>
  <si>
    <t>x1 = 4329. Revenues from transmission exit charges (£/year) (in Total discounted revenue by charge category)</t>
  </si>
  <si>
    <t>x2 = 4326. Scaling factor for revenues from transmission exit charges (£/year) (in Scaling factors for run 3)</t>
  </si>
  <si>
    <t>x4 = 4329. Revenues from other expenditure charges (£/year) (in Total discounted revenue by charge category)</t>
  </si>
  <si>
    <t>x5 = 4326. Scaling factor for revenues from other expenditure charges (£/year) (in Scaling factors for run 3)</t>
  </si>
  <si>
    <t>x7 = 4329. Revenues from matching charges (£/year) (in Total discounted revenue by charge category)</t>
  </si>
  <si>
    <t>x10 = 4329. Revenues from asset charges (£/year) (in Total discounted revenue by charge category)</t>
  </si>
  <si>
    <t>x12 = Error 1 (in Error values from run 3)</t>
  </si>
  <si>
    <t>x13 = Error 2 (in Error values from run 3)</t>
  </si>
  <si>
    <t>Error values from run 3</t>
  </si>
  <si>
    <t>4331. Scaling factors for run 4</t>
  </si>
  <si>
    <t>Scaling factors for run 4</t>
  </si>
  <si>
    <t>4332. Average p/kWh</t>
  </si>
  <si>
    <t>x4 = 4331. Scaling factor for revenues from transmission exit charges (£/year) (in Scaling factors for run 4)</t>
  </si>
  <si>
    <t>x6 = 4331. Scaling factor for revenues from other expenditure charges (£/year) (in Scaling factors for run 4)</t>
  </si>
  <si>
    <t>x8 = 4331. Scaling factor for revenues from matching charges (£/year) (in Scaling factors for run 4)</t>
  </si>
  <si>
    <t>4333. Chargeable percentage</t>
  </si>
  <si>
    <t>x1 = 4332. Average p/kWh</t>
  </si>
  <si>
    <t>4334. Total discounted revenue by charge category</t>
  </si>
  <si>
    <t>x1 = 4333. Chargeable percentage</t>
  </si>
  <si>
    <t>4335. Error values from run 4</t>
  </si>
  <si>
    <t>x1 = 4334. Revenues from transmission exit charges (£/year) (in Total discounted revenue by charge category)</t>
  </si>
  <si>
    <t>x2 = 4331. Scaling factor for revenues from transmission exit charges (£/year) (in Scaling factors for run 4)</t>
  </si>
  <si>
    <t>x4 = 4334. Revenues from other expenditure charges (£/year) (in Total discounted revenue by charge category)</t>
  </si>
  <si>
    <t>x5 = 4331. Scaling factor for revenues from other expenditure charges (£/year) (in Scaling factors for run 4)</t>
  </si>
  <si>
    <t>x7 = 4334. Revenues from matching charges (£/year) (in Total discounted revenue by charge category)</t>
  </si>
  <si>
    <t>x10 = 4334. Revenues from asset charges (£/year) (in Total discounted revenue by charge category)</t>
  </si>
  <si>
    <t>x12 = Error 1 (in Error values from run 4)</t>
  </si>
  <si>
    <t>x13 = Error 2 (in Error values from run 4)</t>
  </si>
  <si>
    <t>Error values from run 4</t>
  </si>
  <si>
    <t>4336. First derivatives (£ million)</t>
  </si>
  <si>
    <t>x1 = 4330. Error 1 (in Error values from run 3)</t>
  </si>
  <si>
    <t>x2 = 4335. Error 1 (in Error values from run 4)</t>
  </si>
  <si>
    <t>x3 = 4316. Scaling factor for revenues from transmission exit charges (£/year) (in Scaling factors for run 1)</t>
  </si>
  <si>
    <t>x5 = 4326. Scaling factor for revenues from transmission exit charges (£/year) (in Scaling factors for run 3)</t>
  </si>
  <si>
    <t>x6 = 4331. Scaling factor for revenues from transmission exit charges (£/year) (in Scaling factors for run 4)</t>
  </si>
  <si>
    <t>x7 = 4320. Error 1 (in Error values from run 1)</t>
  </si>
  <si>
    <t>x8 = 4325. Error 1 (in Error values from run 2)</t>
  </si>
  <si>
    <t>x9 = 4330. Error 2 (in Error values from run 3)</t>
  </si>
  <si>
    <t>x10 = 4335. Error 2 (in Error values from run 4)</t>
  </si>
  <si>
    <t>x11 = 4316. Scaling factor for revenues from other expenditure charges (£/year) (in Scaling factors for run 1)</t>
  </si>
  <si>
    <t>x12 = 4321. Scaling factor for revenues from other expenditure charges (£/year) (in Scaling factors for run 2)</t>
  </si>
  <si>
    <t>x13 = 4326. Scaling factor for revenues from other expenditure charges (£/year) (in Scaling factors for run 3)</t>
  </si>
  <si>
    <t>x14 = 4331. Scaling factor for revenues from other expenditure charges (£/year) (in Scaling factors for run 4)</t>
  </si>
  <si>
    <t>x15 = 4320. Error 2 (in Error values from run 1)</t>
  </si>
  <si>
    <t>x16 = 4325. Error 2 (in Error values from run 2)</t>
  </si>
  <si>
    <t>x17 = 4330. Error 3 (in Error values from run 3)</t>
  </si>
  <si>
    <t>x18 = 4335. Error 3 (in Error values from run 4)</t>
  </si>
  <si>
    <t>x19 = 4316. Scaling factor for revenues from matching charges (£/year) (in Scaling factors for run 1)</t>
  </si>
  <si>
    <t>x20 = 4321. Scaling factor for revenues from matching charges (£/year) (in Scaling factors for run 2)</t>
  </si>
  <si>
    <t>x21 = 4326. Scaling factor for revenues from matching charges (£/year) (in Scaling factors for run 3)</t>
  </si>
  <si>
    <t>x22 = 4331. Scaling factor for revenues from matching charges (£/year) (in Scaling factors for run 4)</t>
  </si>
  <si>
    <t>x23 = 4320. Error 3 (in Error values from run 1)</t>
  </si>
  <si>
    <t>x24 = 4325. Error 3 (in Error values from run 2)</t>
  </si>
  <si>
    <t>Special calculation = Special calculation</t>
  </si>
  <si>
    <t>X</t>
  </si>
  <si>
    <t>Y</t>
  </si>
  <si>
    <t>Z</t>
  </si>
  <si>
    <t>4337. Co-determinants</t>
  </si>
  <si>
    <t>x1 = 4336. First derivatives (£ million)</t>
  </si>
  <si>
    <t>4338. Determinant</t>
  </si>
  <si>
    <t>Special calculation =SUMPRODUCT(B14_D14,B19_D19)</t>
  </si>
  <si>
    <t>Determinant</t>
  </si>
  <si>
    <t>4339. Scaling factors for run 7</t>
  </si>
  <si>
    <t>x1 = 4331. Scaling factor for revenues from transmission exit charges (£/year) (in Scaling factors for run 4)</t>
  </si>
  <si>
    <t>x3 = 4337. Co-determinants</t>
  </si>
  <si>
    <t>x4 = 4335. Error 2 (in Error values from run 4)</t>
  </si>
  <si>
    <t>x5 = 4335. Error 3 (in Error values from run 4)</t>
  </si>
  <si>
    <t>x6 = 4338. Determinant</t>
  </si>
  <si>
    <t>x7 = 4331. Scaling factor for revenues from other expenditure charges (£/year) (in Scaling factors for run 4)</t>
  </si>
  <si>
    <t>=x1-1e-6*(x2*x3+x4*x3+x5*x3)/x6</t>
  </si>
  <si>
    <t>=x7-1e-6*(x2*x3+x4*x3+x5*x3)/x6</t>
  </si>
  <si>
    <t>=x8-1e-6*(x2*x3+x4*x3+x5*x3)/x6</t>
  </si>
  <si>
    <t>New scaling factor 1</t>
  </si>
  <si>
    <t>New scaling factor 2</t>
  </si>
  <si>
    <t>New scaling factor 3</t>
  </si>
  <si>
    <t>Scaling factors for run 7</t>
  </si>
  <si>
    <t>4340. Scaling factors for run 5</t>
  </si>
  <si>
    <t>x1 = 4339. New scaling factor 1 (in Scaling factors for run 7)</t>
  </si>
  <si>
    <t>x2 = 4331. Scaling factor for revenues from other expenditure charges (£/year) (in Scaling factors for run 4)</t>
  </si>
  <si>
    <t>x3 = 4331. Scaling factor for revenues from matching charges (£/year) (in Scaling factors for run 4)</t>
  </si>
  <si>
    <t>Scaling factors for run 5</t>
  </si>
  <si>
    <t>4341. Average p/kWh</t>
  </si>
  <si>
    <t>x4 = 4340. New scaling factor 1 (copy) (in Scaling factors for run 5)</t>
  </si>
  <si>
    <t>x6 = 4340. Scaling factor for revenues from other expenditure charges (£/year) (in Scaling factors for run 4) (copy) (in Scaling factors for run 5)</t>
  </si>
  <si>
    <t>x8 = 4340. Scaling factor for revenues from matching charges (£/year) (in Scaling factors for run 4) (copy) (in Scaling factors for run 5)</t>
  </si>
  <si>
    <t>4342. Chargeable percentage</t>
  </si>
  <si>
    <t>x1 = 4341. Average p/kWh</t>
  </si>
  <si>
    <t>4343. Total discounted revenue by charge category</t>
  </si>
  <si>
    <t>x1 = 4342. Chargeable percentage</t>
  </si>
  <si>
    <t>4344. Error values from run 5</t>
  </si>
  <si>
    <t>x1 = 4343. Revenues from transmission exit charges (£/year) (in Total discounted revenue by charge category)</t>
  </si>
  <si>
    <t>x2 = 4340. New scaling factor 1 (copy) (in Scaling factors for run 5)</t>
  </si>
  <si>
    <t>x4 = 4343. Revenues from other expenditure charges (£/year) (in Total discounted revenue by charge category)</t>
  </si>
  <si>
    <t>x5 = 4340. Scaling factor for revenues from other expenditure charges (£/year) (in Scaling factors for run 4) (copy) (in Scaling factors for run 5)</t>
  </si>
  <si>
    <t>x7 = 4343. Revenues from matching charges (£/year) (in Total discounted revenue by charge category)</t>
  </si>
  <si>
    <t>x10 = 4343. Revenues from asset charges (£/year) (in Total discounted revenue by charge category)</t>
  </si>
  <si>
    <t>x12 = Error 1 (in Error values from run 5)</t>
  </si>
  <si>
    <t>x13 = Error 2 (in Error values from run 5)</t>
  </si>
  <si>
    <t>Error values from run 5</t>
  </si>
  <si>
    <t>4345. Scaling factors for run 6</t>
  </si>
  <si>
    <t>x2 = 4339. New scaling factor 2 (in Scaling factors for run 7)</t>
  </si>
  <si>
    <t>Scaling factors for run 6</t>
  </si>
  <si>
    <t>4346. Average p/kWh</t>
  </si>
  <si>
    <t>x4 = 4345. New scaling factor 1 (copy) (in Scaling factors for run 6)</t>
  </si>
  <si>
    <t>x6 = 4345. New scaling factor 2 (copy) (in Scaling factors for run 6)</t>
  </si>
  <si>
    <t>x8 = 4345. Scaling factor for revenues from matching charges (£/year) (in Scaling factors for run 4) (copy) (in Scaling factors for run 6)</t>
  </si>
  <si>
    <t>4347. Chargeable percentage</t>
  </si>
  <si>
    <t>x1 = 4346. Average p/kWh</t>
  </si>
  <si>
    <t>4348. Total discounted revenue by charge category</t>
  </si>
  <si>
    <t>x1 = 4347. Chargeable percentage</t>
  </si>
  <si>
    <t>4349. Error values from run 6</t>
  </si>
  <si>
    <t>x1 = 4348. Revenues from transmission exit charges (£/year) (in Total discounted revenue by charge category)</t>
  </si>
  <si>
    <t>x2 = 4345. New scaling factor 1 (copy) (in Scaling factors for run 6)</t>
  </si>
  <si>
    <t>x4 = 4348. Revenues from other expenditure charges (£/year) (in Total discounted revenue by charge category)</t>
  </si>
  <si>
    <t>x5 = 4345. New scaling factor 2 (copy) (in Scaling factors for run 6)</t>
  </si>
  <si>
    <t>x7 = 4348. Revenues from matching charges (£/year) (in Total discounted revenue by charge category)</t>
  </si>
  <si>
    <t>x10 = 4348. Revenues from asset charges (£/year) (in Total discounted revenue by charge category)</t>
  </si>
  <si>
    <t>x12 = Error 1 (in Error values from run 6)</t>
  </si>
  <si>
    <t>x13 = Error 2 (in Error values from run 6)</t>
  </si>
  <si>
    <t>Error values from run 6</t>
  </si>
  <si>
    <t>4350. Average p/kWh</t>
  </si>
  <si>
    <t>x4 = 4339. New scaling factor 1 (in Scaling factors for run 7)</t>
  </si>
  <si>
    <t>x6 = 4339. New scaling factor 2 (in Scaling factors for run 7)</t>
  </si>
  <si>
    <t>x8 = 4339. New scaling factor 3 (in Scaling factors for run 7)</t>
  </si>
  <si>
    <t>4351. Chargeable percentage</t>
  </si>
  <si>
    <t>x1 = 4350. Average p/kWh</t>
  </si>
  <si>
    <t>4352. Total discounted revenue by charge category</t>
  </si>
  <si>
    <t>x1 = 4351. Chargeable percentage</t>
  </si>
  <si>
    <t>4353. Error values from run 7</t>
  </si>
  <si>
    <t>x1 = 4352. Revenues from transmission exit charges (£/year) (in Total discounted revenue by charge category)</t>
  </si>
  <si>
    <t>x2 = 4339. New scaling factor 1 (in Scaling factors for run 7)</t>
  </si>
  <si>
    <t>x4 = 4352. Revenues from other expenditure charges (£/year) (in Total discounted revenue by charge category)</t>
  </si>
  <si>
    <t>x5 = 4339. New scaling factor 2 (in Scaling factors for run 7)</t>
  </si>
  <si>
    <t>x7 = 4352. Revenues from matching charges (£/year) (in Total discounted revenue by charge category)</t>
  </si>
  <si>
    <t>x10 = 4352. Revenues from asset charges (£/year) (in Total discounted revenue by charge category)</t>
  </si>
  <si>
    <t>x12 = Error 1 (in Error values from run 7)</t>
  </si>
  <si>
    <t>x13 = Error 2 (in Error values from run 7)</t>
  </si>
  <si>
    <t>Error values from run 7</t>
  </si>
  <si>
    <t>4354. First derivatives (£ million)</t>
  </si>
  <si>
    <t>x1 = 4349. Error 1 (in Error values from run 6)</t>
  </si>
  <si>
    <t>x2 = 4353. Error 1 (in Error values from run 7)</t>
  </si>
  <si>
    <t>x3 = 4331. Scaling factor for revenues from transmission exit charges (£/year) (in Scaling factors for run 4)</t>
  </si>
  <si>
    <t>x5 = 4345. New scaling factor 1 (copy) (in Scaling factors for run 6)</t>
  </si>
  <si>
    <t>x6 = 4339. New scaling factor 1 (in Scaling factors for run 7)</t>
  </si>
  <si>
    <t>x7 = 4335. Error 1 (in Error values from run 4)</t>
  </si>
  <si>
    <t>x8 = 4344. Error 1 (in Error values from run 5)</t>
  </si>
  <si>
    <t>x9 = 4349. Error 2 (in Error values from run 6)</t>
  </si>
  <si>
    <t>x10 = 4353. Error 2 (in Error values from run 7)</t>
  </si>
  <si>
    <t>x11 = 4331. Scaling factor for revenues from other expenditure charges (£/year) (in Scaling factors for run 4)</t>
  </si>
  <si>
    <t>x12 = 4340. Scaling factor for revenues from other expenditure charges (£/year) (in Scaling factors for run 4) (copy) (in Scaling factors for run 5)</t>
  </si>
  <si>
    <t>x13 = 4345. New scaling factor 2 (copy) (in Scaling factors for run 6)</t>
  </si>
  <si>
    <t>x14 = 4339. New scaling factor 2 (in Scaling factors for run 7)</t>
  </si>
  <si>
    <t>x15 = 4335. Error 2 (in Error values from run 4)</t>
  </si>
  <si>
    <t>x16 = 4344. Error 2 (in Error values from run 5)</t>
  </si>
  <si>
    <t>x17 = 4349. Error 3 (in Error values from run 6)</t>
  </si>
  <si>
    <t>x18 = 4353. Error 3 (in Error values from run 7)</t>
  </si>
  <si>
    <t>x19 = 4331. Scaling factor for revenues from matching charges (£/year) (in Scaling factors for run 4)</t>
  </si>
  <si>
    <t>x20 = 4340. Scaling factor for revenues from matching charges (£/year) (in Scaling factors for run 4) (copy) (in Scaling factors for run 5)</t>
  </si>
  <si>
    <t>x21 = 4345. Scaling factor for revenues from matching charges (£/year) (in Scaling factors for run 4) (copy) (in Scaling factors for run 6)</t>
  </si>
  <si>
    <t>x22 = 4339. New scaling factor 3 (in Scaling factors for run 7)</t>
  </si>
  <si>
    <t>x23 = 4335. Error 3 (in Error values from run 4)</t>
  </si>
  <si>
    <t>x24 = 4344. Error 3 (in Error values from run 5)</t>
  </si>
  <si>
    <t>4355. Co-determinants</t>
  </si>
  <si>
    <t>x1 = 4354. First derivatives (£ million)</t>
  </si>
  <si>
    <t>4356. Determinant</t>
  </si>
  <si>
    <t>4357. Final scaling factors</t>
  </si>
  <si>
    <t>x3 = 4355. Co-determinants</t>
  </si>
  <si>
    <t>x4 = 4353. Error 2 (in Error values from run 7)</t>
  </si>
  <si>
    <t>x5 = 4353. Error 3 (in Error values from run 7)</t>
  </si>
  <si>
    <t>x6 = 4356. Determinant</t>
  </si>
  <si>
    <t>x7 = 4339. New scaling factor 2 (in Scaling factors for run 7)</t>
  </si>
  <si>
    <t>Final scaling factors</t>
  </si>
  <si>
    <t>4358. All-the-way p/kWh</t>
  </si>
  <si>
    <t>x4 = 4357. New scaling factor 1 (in Final scaling factors)</t>
  </si>
  <si>
    <t>x6 = 4357. New scaling factor 2 (in Final scaling factors)</t>
  </si>
  <si>
    <t>x8 = 4357. New scaling factor 3 (in Final scaling factors)</t>
  </si>
  <si>
    <t>All-the-way p/kWh</t>
  </si>
  <si>
    <t>4401. LDNO discounts ⇒1038. For CDCM</t>
  </si>
  <si>
    <t>x1 = 4358. All-the-way p/kWh</t>
  </si>
  <si>
    <t>Calculation =IF(x1,x2/x1,0)</t>
  </si>
  <si>
    <t>LDNO discounts ⇒1038. For CDCM</t>
  </si>
  <si>
    <t>4402. All-the-way reference p/kWh values ⇒1185. For EDCM model</t>
  </si>
  <si>
    <t>Copy cells =x1</t>
  </si>
  <si>
    <t>All-the-way reference p/kWh values ⇒1185. For EDCM model</t>
  </si>
  <si>
    <t>This document, model or dataset has been prepared by or for Reckon LLP on the instructions of the DCUSA Panel or one of its working_x000D_</t>
  </si>
  <si>
    <t>groups. Only the DCUSA Panel and its working groups have authority to approve this material as meeting their requirements._x000D_</t>
  </si>
  <si>
    <t>Reckon LLP makes no representation about the suitability of this material for the purposes of complying with any licence_x000D_</t>
  </si>
  <si>
    <t>conditions or furthering any relevant objective.</t>
  </si>
  <si>
    <t>UNLESS STATED OTHERWISE, THIS WORKBOOK IS ONLY A PROTOTYPE FOR TESTING PURPOSES AND ALL THE DATA IN THIS MODEL ARE FOR ILLUSTRATION ONLY.</t>
  </si>
  <si>
    <t>This workbook is structured as a sequential series of named and numbered tables. There is a list of</t>
  </si>
  <si>
    <t>tables below, with hyperlinks. Above each calculation table, there is a description of the calculations</t>
  </si>
  <si>
    <t>and hyperlinks to tables from which data are used. Hyperlinks point to the first relevant table column</t>
  </si>
  <si>
    <t>heading in the relevant table. Scrolling up or down is usually required after clicking a hyperlink in</t>
  </si>
  <si>
    <t>order to bring the relevant data and/or headings into view. Some versions of Microsoft Excel can</t>
  </si>
  <si>
    <t>display a "Back" button, which can be useful when using hyperlinks to navigate around the workbook.</t>
  </si>
  <si>
    <t>Copyright 2009-2011 Energy Networks Association Limited and others. Copyright 2011-2016 Franck Latrémolière, Reckon LLP and others.</t>
  </si>
  <si>
    <t>The code used to generate this spreadsheet includes open-source software published at https://github.com/f20/power-models.</t>
  </si>
  <si>
    <t>Use and distribution of the source code is subject to the conditions stated therein.</t>
  </si>
  <si>
    <t>Any redistribution of this software must retain the following disclaimer:</t>
  </si>
  <si>
    <t>THIS SOFTWARE IS PROVIDED BY AUTHORS AND CONTRIBUTORS "AS IS" AND ANY EXPRESS OR IMPLIED WARRANTIES, INCLUDING, BUT NOT LIMITED</t>
  </si>
  <si>
    <t>TO, THE IMPLIED WARRANTIES OF MERCHANTABILITY AND FITNESS FOR A PARTICULAR PURPOSE ARE DISCLAIMED. IN NO EVENT SHALL AUTHORS OR</t>
  </si>
  <si>
    <t>CONTRIBUTORS BE LIABLE FOR ANY DIRECT, INDIRECT, INCIDENTAL, SPECIAL, EXEMPLARY, OR CONSEQUENTIAL DAMAGES (INCLUDING, BUT NOT</t>
  </si>
  <si>
    <t>LIMITED TO, PROCUREMENT OF SUBSTITUTE GOODS OR SERVICES; LOSS OF USE, DATA, OR PROFITS; OR BUSINESS INTERRUPTION) HOWEVER CAUSED</t>
  </si>
  <si>
    <t>AND ON ANY THEORY OF LIABILITY, WHETHER IN CONTRACT, STRICT LIABILITY, OR TORT (INCLUDING NEGLIGENCE OR OTHERWISE) ARISING IN</t>
  </si>
  <si>
    <t>ANY WAY OUT OF THE USE OF THIS SOFTWARE, EVEN IF ADVISED OF THE POSSIBILITY OF SUCH DAMAGE.</t>
  </si>
  <si>
    <t>Colour coding</t>
  </si>
  <si>
    <t>Input data</t>
  </si>
  <si>
    <t>Constant value</t>
  </si>
  <si>
    <t>Formula: calculation</t>
  </si>
  <si>
    <t>Formula: copy</t>
  </si>
  <si>
    <t>Unused cell in input data table</t>
  </si>
  <si>
    <t>Unused cell in other table</t>
  </si>
  <si>
    <t>Unlocked cell for notes</t>
  </si>
  <si>
    <t>Worksheet</t>
  </si>
  <si>
    <t>Table</t>
  </si>
  <si>
    <t>Type of table</t>
  </si>
  <si>
    <t>Input</t>
  </si>
  <si>
    <t>Composite</t>
  </si>
  <si>
    <t>LAFs</t>
  </si>
  <si>
    <t>DRM</t>
  </si>
  <si>
    <t>SM</t>
  </si>
  <si>
    <t>Loads</t>
  </si>
  <si>
    <t>Multi</t>
  </si>
  <si>
    <t>Reshape table</t>
  </si>
  <si>
    <t>SMD</t>
  </si>
  <si>
    <t>AMD</t>
  </si>
  <si>
    <t>Otex</t>
  </si>
  <si>
    <t>Contrib</t>
  </si>
  <si>
    <t>Yard</t>
  </si>
  <si>
    <t>Standing</t>
  </si>
  <si>
    <t>AggCap</t>
  </si>
  <si>
    <t>Reactive</t>
  </si>
  <si>
    <t>Aggreg</t>
  </si>
  <si>
    <t>Revenue</t>
  </si>
  <si>
    <t>Scaler</t>
  </si>
  <si>
    <t>G-Calc</t>
  </si>
  <si>
    <t>G-Discounts</t>
  </si>
  <si>
    <t>Technical model rules and version control</t>
  </si>
  <si>
    <t>---</t>
  </si>
  <si>
    <t>PerlModule: CDCM</t>
  </si>
  <si>
    <t>agghhequalisation: rag</t>
  </si>
  <si>
    <t>alwaysUseRAG: 1</t>
  </si>
  <si>
    <t>coincidenceAdj: groupums</t>
  </si>
  <si>
    <t>colour: orange</t>
  </si>
  <si>
    <t>drm: top500gsp</t>
  </si>
  <si>
    <t>extraLevels: 1</t>
  </si>
  <si>
    <t>extraNotice: "This document, model or dataset has been prepared by or for Reckon LLP on the instructions of the DCUSA Panel or one of its working\r\ngroups. Only the DCUSA Panel and its working groups have authority to approve this material as meeting their requirements.\r\nReckon LLP makes no representation about the suitability of this material for the purposes of complying with any licence\r\nconditions or furthering any relevant objective."</t>
  </si>
  <si>
    <t>fixedCap: 1-4</t>
  </si>
  <si>
    <t>noReplacement: blanket</t>
  </si>
  <si>
    <t>pcd: 1</t>
  </si>
  <si>
    <t>portfolio: 1</t>
  </si>
  <si>
    <t>protect: 1</t>
  </si>
  <si>
    <t>revisionText: r7337</t>
  </si>
  <si>
    <t>scaler: levelledpickexitnogenminzero</t>
  </si>
  <si>
    <t>standing: sub132</t>
  </si>
  <si>
    <t>targetRevenue: dcp132</t>
  </si>
  <si>
    <t>tariffs: commongensubdcp130dcp163pc12hhpc34hh</t>
  </si>
  <si>
    <t>template: '%-modelg+'</t>
  </si>
  <si>
    <t>timeOfDay: timeOfDay179</t>
  </si>
  <si>
    <t>unroundedTariffAnalysis: modelg</t>
  </si>
  <si>
    <t>validation: lenientnomsg</t>
  </si>
  <si>
    <t>'~codeValidation':</t>
  </si>
  <si>
    <t xml:space="preserve">  CDCM/AML.pm: 456e00943a159e7b87cf01c5c4710e6a140ca47c</t>
  </si>
  <si>
    <t xml:space="preserve">  CDCM/Aggregation.pm: 372b53e6dba1fe9433020bbd13328009851a036a</t>
  </si>
  <si>
    <t xml:space="preserve">  CDCM/Contributions.pm: 27ad354dcefbc9a811f3db79dc8efe0f1833e5f3</t>
  </si>
  <si>
    <t xml:space="preserve">  CDCM/Discounts.pm: d7f092ce7f52f5e10e2dbe99c70654ad05c4c794</t>
  </si>
  <si>
    <t xml:space="preserve">  CDCM/Loads.pm: 8318fd13017faf9e8cc117bc2b5f75e978e6365b</t>
  </si>
  <si>
    <t xml:space="preserve">  CDCM/Master.pm: 89db43b6b86026f42cef1991e2e5b46dd1392b99</t>
  </si>
  <si>
    <t xml:space="preserve">  CDCM/Matching.pm: 8150f8c7a382459d3c2043ae8209f4f70df89254</t>
  </si>
  <si>
    <t xml:space="preserve">  CDCM/ModelG.pm: c3aef2aff10c9c65bc25b0a55cefa26945d4d7b4</t>
  </si>
  <si>
    <t xml:space="preserve">  CDCM/NetworkSizer.pm: 50def4231b67757f2bd222cc1579fa342876afd0</t>
  </si>
  <si>
    <t xml:space="preserve">  CDCM/Operating.pm: c8ee43d2a1898e7c0e12aa50754522a86c4077c3</t>
  </si>
  <si>
    <t xml:space="preserve">  CDCM/Reactive.pm: e2318e6ee9559bf7cd3cfcfff58c399eb12c866a</t>
  </si>
  <si>
    <t xml:space="preserve">  CDCM/Revenue.pm: 6c445ed34c255f9ddc0b221c97478f1622f96850</t>
  </si>
  <si>
    <t xml:space="preserve">  CDCM/Routeing.pm: 9b718b597245d1b0721d2c7a64c50c2a706295b5</t>
  </si>
  <si>
    <t xml:space="preserve">  CDCM/SML.pm: aac911646d7138ef11303d19e73c7fb180fadeeb</t>
  </si>
  <si>
    <t xml:space="preserve">  CDCM/ServiceModels.pm: 962bc7cb35ba1dba1d76a82ebf31da562bb15636</t>
  </si>
  <si>
    <t xml:space="preserve">  CDCM/Setup.pm: fa9ab9e9febf3f6681cdfa8c05e2700627cf0251</t>
  </si>
  <si>
    <t xml:space="preserve">  CDCM/Sheets.pm: 3fcebe790e6779049505ea2032110a2e8a9cac6d</t>
  </si>
  <si>
    <t xml:space="preserve">  CDCM/Standing.pm: 0677863cc8c69940e82611a34f6a4cf6e6c938f6</t>
  </si>
  <si>
    <t xml:space="preserve">  CDCM/Summary.pm: 591dbcc9c325ebe7d3bb65b6fdd6fdc8c2b0d03b</t>
  </si>
  <si>
    <t xml:space="preserve">  CDCM/Table1001_2012.pm: ce6a24bc767fdc3a41bc78e5c8768ded2e180eb9</t>
  </si>
  <si>
    <t xml:space="preserve">  CDCM/TariffAnalysis.pm: e361dea2c671c5a4e05b6eb189ff30bd4aed8633</t>
  </si>
  <si>
    <t xml:space="preserve">  CDCM/TariffList.pm: 64ad6df9569e545ee8cb15b755bb503f11a8d027</t>
  </si>
  <si>
    <t xml:space="preserve">  CDCM/Tariffs.pm: 76356ecc3a24bb7e0d1b998ff54ed84d4c66815d</t>
  </si>
  <si>
    <t xml:space="preserve">  CDCM/TimeOfDay179.pm: cdde86fc73d4a5690388b4ac4cf18a3954040eee</t>
  </si>
  <si>
    <t xml:space="preserve">  CDCM/Yardsticks.pm: 14fa4ca8c5e1b83888203f2a0a27b027b0e1be67</t>
  </si>
  <si>
    <t xml:space="preserve">  SpreadsheetModel/Arithmetic.pm: b1367f0a9de6b5af11373f288c79c34dcf1cd6d7</t>
  </si>
  <si>
    <t xml:space="preserve">  SpreadsheetModel/Book/FrontSheet.pm: 46ce018576f7ecdfeeb07df5d5468405cb06839c</t>
  </si>
  <si>
    <t xml:space="preserve">  SpreadsheetModel/Book/Manufacturing.pm: 9040f88f1055d734b9f84bc0189a66737bea3f46</t>
  </si>
  <si>
    <t xml:space="preserve">  SpreadsheetModel/Book/Validation.pm: ed2ab0782db26c535a153fdc187c4ac85d37bf0b</t>
  </si>
  <si>
    <t xml:space="preserve">  SpreadsheetModel/Book/WorkbookCreate.pm: 78d0cbbf7cd936390437511d753cb750038c4d79</t>
  </si>
  <si>
    <t xml:space="preserve">  SpreadsheetModel/Book/WorkbookFormats.pm: b659dd128e9de6350e6f389cbe5ac3c7e01ff09d</t>
  </si>
  <si>
    <t xml:space="preserve">  SpreadsheetModel/Columnset.pm: 7212dcdf0f873cf20dfa8366b66a8b1c688bcdd3</t>
  </si>
  <si>
    <t xml:space="preserve">  SpreadsheetModel/Custom.pm: 64258a1a23160d1b05311a838e34f4078f7516be</t>
  </si>
  <si>
    <t xml:space="preserve">  SpreadsheetModel/Dataset.pm: 0d4dd59d0e133cd7ac0d1f5f60d67b42da63633e</t>
  </si>
  <si>
    <t xml:space="preserve">  SpreadsheetModel/FormatLegend.pm: 6542b2c1f994e4aa10f155c435cabafa7a9f5778</t>
  </si>
  <si>
    <t xml:space="preserve">  SpreadsheetModel/GroupBy.pm: a05f4878f468a3191257c58c4711fc115bde7e7d</t>
  </si>
  <si>
    <t xml:space="preserve">  SpreadsheetModel/Label.pm: 053d8801da63a168d467ae3cf12c6c32325befe3</t>
  </si>
  <si>
    <t xml:space="preserve">  SpreadsheetModel/Labelset.pm: 04739284141966c1ce3b175d877edb97c79f48f4</t>
  </si>
  <si>
    <t xml:space="preserve">  SpreadsheetModel/Logger.pm: 833fe1cc3c01cd760064f51dd812b9db75a8b221</t>
  </si>
  <si>
    <t xml:space="preserve">  SpreadsheetModel/Notes.pm: deac2cc524c26b5965f89ee6ab62979a9443d683</t>
  </si>
  <si>
    <t xml:space="preserve">  SpreadsheetModel/Object.pm: ad87af5906c5d614f2ee9535b691ad91f03c7c38</t>
  </si>
  <si>
    <t xml:space="preserve">  SpreadsheetModel/Reshape.pm: 44d60329c15bdfdf839a71781406c921808898b4</t>
  </si>
  <si>
    <t xml:space="preserve">  SpreadsheetModel/SegmentRoot.pm: f684d07d04056e2553a5e46c1e78fe34c4ee6852</t>
  </si>
  <si>
    <t xml:space="preserve">  SpreadsheetModel/Shortcuts.pm: 862755d9f7270e4db643182f2a94f4d19dff749b</t>
  </si>
  <si>
    <t xml:space="preserve">  SpreadsheetModel/Stack.pm: 05a927d320fe0b49a01b5d253723cf04175915ac</t>
  </si>
  <si>
    <t xml:space="preserve">  SpreadsheetModel/SumProduct.pm: 2ae76b5dc30c7b829aa206d41662d4147f4c1fa9</t>
  </si>
  <si>
    <t>'~datasetName': Blank</t>
  </si>
  <si>
    <t>'~datasetSource': Empty dataset</t>
  </si>
  <si>
    <t>Generated on Wed 19 Oct 2016 07:18:51 by dcmf.co.uk</t>
  </si>
</sst>
</file>

<file path=xl/styles.xml><?xml version="1.0" encoding="utf-8"?>
<styleSheet xmlns="http://schemas.openxmlformats.org/spreadsheetml/2006/main">
  <numFmts count="8">
    <numFmt numFmtId="164" formatCode="@"/>
    <numFmt numFmtId="164" formatCode="@"/>
    <numFmt numFmtId="164" formatCode="@"/>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4" formatCode="@"/>
    <numFmt numFmtId="164" formatCode="@"/>
    <numFmt numFmtId="165" formatCode="[Blue]General;[Red]-General;;[Black]@"/>
    <numFmt numFmtId="166" formatCode="[Black]General;[Black]-General;;[Black]@"/>
    <numFmt numFmtId="165" formatCode="[Blue]General;[Red]-General;;[Black]@"/>
    <numFmt numFmtId="165" formatCode="[Blue]General;[Red]-General;;[Black]@"/>
    <numFmt numFmtId="167" formatCode="[Black] _(???,???,??0_);[Red] (???,???,??0);;[Cyan]@"/>
    <numFmt numFmtId="167" formatCode="[Black] _(???,???,??0_);[Red] (???,???,??0);;[Cyan]@"/>
    <numFmt numFmtId="168" formatCode="[Black] _(???,??0.000_);[Red] (???,??0.000);;[Cyan]@"/>
    <numFmt numFmtId="165" formatCode="[Blue]General;[Red]-General;;[Black]@"/>
    <numFmt numFmtId="165" formatCode="[Blue]General;[Red]-General;;[Black]@"/>
    <numFmt numFmtId="165" formatCode="[Blue]General;[Red]-General;;[Black]@"/>
    <numFmt numFmtId="167" formatCode="[Black] _(???,???,??0_);[Red] (???,???,??0);;[Cyan]@"/>
    <numFmt numFmtId="169" formatCode="[Black] _(?,??0.00%_);[Red] (?,??0.00%);;[Cyan]@"/>
    <numFmt numFmtId="168" formatCode="[Black] _(???,??0.000_);[Red] (???,??0.000);;[Cyan]@"/>
    <numFmt numFmtId="165" formatCode="[Blue]General;[Red]-General;;[Black]@"/>
    <numFmt numFmtId="170" formatCode="[Black] _(???,??0.0_);[Red] (???,??0.0);;[Cyan]@"/>
    <numFmt numFmtId="165" formatCode="[Blue]General;[Red]-General;;[Black]@"/>
    <numFmt numFmtId="164" formatCode="@"/>
    <numFmt numFmtId="164" formatCode="@"/>
    <numFmt numFmtId="164" formatCode="@"/>
    <numFmt numFmtId="165" formatCode="[Blue]General;[Red]-General;;[Black]@"/>
    <numFmt numFmtId="167" formatCode="[Black] _(???,???,??0_);[Red] (???,???,??0);;[Cyan]@"/>
    <numFmt numFmtId="168" formatCode="[Black] _(???,??0.000_);[Red] (???,??0.000);;[Cyan]@"/>
    <numFmt numFmtId="168" formatCode="[Black] _(???,??0.000_);[Red] (???,??0.000);;[Cyan]@"/>
    <numFmt numFmtId="169" formatCode="[Black] _(?,??0.00%_);[Red] (?,??0.00%);;[Cyan]@"/>
    <numFmt numFmtId="169" formatCode="[Black] _(?,??0.00%_);[Red] (?,??0.00%);;[Cyan]@"/>
    <numFmt numFmtId="169" formatCode="[Black] _(?,??0.00%_);[Red] (?,??0.00%);;[Cyan]@"/>
    <numFmt numFmtId="170" formatCode="[Black] _(???,??0.0_);[Red] (???,??0.0);;[Cyan]@"/>
    <numFmt numFmtId="167" formatCode="[Black] _(???,???,??0_);[Red] (???,???,??0);;[Cyan]@"/>
    <numFmt numFmtId="171" formatCode="[Blue]_-+???,???,??0;[Red]_+-???,???,??0;[Green]=;[Cyan]@"/>
  </numFmts>
  <fonts count="8">
    <font>
      <sz val="11"/>
      <color theme="1"/>
      <name val="Calibri"/>
      <family val="2"/>
      <scheme val="minor"/>
    </font>
    <font>
      <b/>
      <sz val="15"/>
      <color theme="1"/>
      <name val="Calibri"/>
      <family val="2"/>
      <scheme val="minor"/>
    </font>
    <font>
      <b/>
      <sz val="11"/>
      <color theme="1"/>
      <name val="Calibri"/>
      <family val="2"/>
      <scheme val="minor"/>
    </font>
    <font>
      <sz val="11"/>
      <color rgb="FFFF00FF"/>
      <name val="Calibri"/>
      <family val="2"/>
      <scheme val="minor"/>
    </font>
    <font>
      <sz val="11"/>
      <color rgb="FF800080"/>
      <name val="Calibri"/>
      <family val="2"/>
      <scheme val="minor"/>
    </font>
    <font>
      <u/>
      <sz val="11"/>
      <color rgb="FF0066CC"/>
      <name val="Calibri"/>
      <family val="2"/>
      <scheme val="minor"/>
    </font>
    <font>
      <b/>
      <sz val="11"/>
      <color rgb="FFFF00FF"/>
      <name val="Calibri"/>
      <family val="2"/>
      <scheme val="minor"/>
    </font>
    <font>
      <i/>
      <sz val="11"/>
      <color theme="1"/>
      <name val="Calibri"/>
      <family val="2"/>
      <scheme val="minor"/>
    </font>
  </fonts>
  <fills count="9">
    <fill>
      <patternFill patternType="none"/>
    </fill>
    <fill>
      <patternFill patternType="gray125"/>
    </fill>
    <fill>
      <patternFill patternType="solid">
        <fgColor rgb="FFFFCC99"/>
        <bgColor indexed="64"/>
      </patternFill>
    </fill>
    <fill>
      <patternFill patternType="solid">
        <fgColor rgb="FFCCFFFF"/>
        <bgColor indexed="64"/>
      </patternFill>
    </fill>
    <fill>
      <patternFill patternType="solid">
        <fgColor rgb="FFE9E9E9"/>
        <bgColor indexed="64"/>
      </patternFill>
    </fill>
    <fill>
      <patternFill patternType="solid">
        <fgColor rgb="FFFFFFCC"/>
        <bgColor indexed="64"/>
      </patternFill>
    </fill>
    <fill>
      <patternFill patternType="solid">
        <fgColor rgb="FFCCFFCC"/>
        <bgColor indexed="64"/>
      </patternFill>
    </fill>
    <fill>
      <patternFill patternType="lightGrid">
        <fgColor rgb="FFE9E9E9"/>
        <bgColor rgb="FFFFFFFF"/>
      </patternFill>
    </fill>
    <fill>
      <patternFill patternType="lightUp">
        <fgColor rgb="FFE9E9E9"/>
        <bgColor rgb="FFFFFFFF"/>
      </patternFill>
    </fill>
  </fills>
  <borders count="3">
    <border>
      <left/>
      <right/>
      <top/>
      <bottom/>
      <diagonal/>
    </border>
    <border>
      <left/>
      <right/>
      <top style="dashed">
        <color rgb="FF800080"/>
      </top>
      <bottom style="dashed">
        <color rgb="FF800080"/>
      </bottom>
      <diagonal/>
    </border>
    <border>
      <left style="thin">
        <color auto="1"/>
      </left>
      <right style="thin">
        <color auto="1"/>
      </right>
      <top/>
      <bottom/>
      <diagonal/>
    </border>
  </borders>
  <cellStyleXfs count="1">
    <xf numFmtId="0" fontId="0" fillId="0" borderId="0"/>
  </cellStyleXfs>
  <cellXfs count="45">
    <xf numFmtId="0" fontId="0" fillId="0" borderId="0" xfId="0"/>
    <xf numFmtId="164" fontId="1" fillId="0" borderId="0" xfId="0" applyNumberFormat="1" applyFont="1" applyAlignment="1">
      <alignment horizontal="left"/>
    </xf>
    <xf numFmtId="164" fontId="0" fillId="0" borderId="0" xfId="0" applyNumberFormat="1"/>
    <xf numFmtId="164" fontId="2" fillId="0" borderId="0" xfId="0" applyNumberFormat="1" applyFont="1" applyProtection="1">
      <protection locked="0"/>
    </xf>
    <xf numFmtId="165" fontId="2" fillId="2" borderId="0" xfId="0" applyNumberFormat="1" applyFont="1" applyFill="1" applyAlignment="1">
      <alignment horizontal="left" wrapText="1"/>
    </xf>
    <xf numFmtId="165" fontId="3" fillId="3" borderId="0" xfId="0" applyNumberFormat="1" applyFont="1" applyFill="1" applyAlignment="1">
      <alignment horizontal="left" wrapText="1"/>
    </xf>
    <xf numFmtId="165" fontId="3" fillId="4" borderId="0" xfId="0" applyNumberFormat="1" applyFont="1" applyFill="1" applyAlignment="1">
      <alignment horizontal="left" wrapText="1"/>
    </xf>
    <xf numFmtId="165" fontId="3" fillId="5" borderId="0" xfId="0" applyNumberFormat="1" applyFont="1" applyFill="1" applyAlignment="1">
      <alignment horizontal="left" wrapText="1"/>
    </xf>
    <xf numFmtId="165" fontId="3" fillId="6" borderId="0" xfId="0" applyNumberFormat="1" applyFont="1" applyFill="1" applyAlignment="1">
      <alignment horizontal="left" wrapText="1"/>
    </xf>
    <xf numFmtId="165" fontId="0" fillId="7" borderId="0" xfId="0" applyNumberFormat="1" applyFill="1" applyAlignment="1">
      <alignment horizontal="center"/>
    </xf>
    <xf numFmtId="165" fontId="0" fillId="8" borderId="0" xfId="0" applyNumberFormat="1" applyFill="1" applyAlignment="1">
      <alignment horizontal="center"/>
    </xf>
    <xf numFmtId="0" fontId="4" fillId="0" borderId="1" xfId="0" applyFont="1" applyBorder="1"/>
    <xf numFmtId="165" fontId="2" fillId="2" borderId="0" xfId="0" applyNumberFormat="1" applyFont="1" applyFill="1" applyAlignment="1" applyProtection="1">
      <alignment horizontal="left" wrapText="1"/>
      <protection locked="0"/>
    </xf>
    <xf numFmtId="164" fontId="0" fillId="0" borderId="0" xfId="0" applyNumberFormat="1" applyProtection="1">
      <protection locked="0"/>
    </xf>
    <xf numFmtId="164" fontId="5" fillId="0" borderId="0" xfId="0" applyNumberFormat="1" applyFont="1" applyProtection="1">
      <protection locked="0"/>
    </xf>
    <xf numFmtId="165" fontId="2" fillId="2" borderId="0" xfId="0" applyNumberFormat="1" applyFont="1" applyFill="1" applyAlignment="1">
      <alignment horizontal="center" wrapText="1"/>
    </xf>
    <xf numFmtId="166" fontId="3" fillId="3" borderId="0" xfId="0" applyNumberFormat="1" applyFont="1" applyFill="1" applyAlignment="1" applyProtection="1">
      <alignment horizontal="center" wrapText="1"/>
      <protection locked="0"/>
    </xf>
    <xf numFmtId="0" fontId="4" fillId="0" borderId="1" xfId="0" applyFont="1" applyBorder="1" applyProtection="1">
      <protection locked="0"/>
    </xf>
    <xf numFmtId="165" fontId="3" fillId="0" borderId="0" xfId="0" applyNumberFormat="1" applyFont="1" applyAlignment="1" applyProtection="1">
      <alignment horizontal="left" wrapText="1"/>
      <protection locked="0"/>
    </xf>
    <xf numFmtId="165" fontId="3" fillId="0" borderId="0" xfId="0" applyNumberFormat="1" applyFont="1" applyAlignment="1" applyProtection="1">
      <alignment horizontal="center" wrapText="1"/>
      <protection locked="0"/>
    </xf>
    <xf numFmtId="167" fontId="3" fillId="3" borderId="0" xfId="0" applyNumberFormat="1" applyFont="1" applyFill="1" applyAlignment="1" applyProtection="1">
      <alignment horizontal="center"/>
      <protection locked="0"/>
    </xf>
    <xf numFmtId="167" fontId="3" fillId="5" borderId="0" xfId="0" applyNumberFormat="1" applyFont="1" applyFill="1" applyAlignment="1">
      <alignment horizontal="center"/>
    </xf>
    <xf numFmtId="168" fontId="3" fillId="3" borderId="0" xfId="0" applyNumberFormat="1" applyFont="1" applyFill="1" applyAlignment="1" applyProtection="1">
      <alignment horizontal="center"/>
      <protection locked="0"/>
    </xf>
    <xf numFmtId="165" fontId="6" fillId="0" borderId="0" xfId="0" applyNumberFormat="1" applyFont="1" applyAlignment="1" applyProtection="1">
      <alignment horizontal="left" wrapText="1"/>
      <protection locked="0"/>
    </xf>
    <xf numFmtId="165" fontId="6" fillId="0" borderId="0" xfId="0" applyNumberFormat="1" applyFont="1" applyAlignment="1" applyProtection="1">
      <alignment horizontal="center" wrapText="1"/>
      <protection locked="0"/>
    </xf>
    <xf numFmtId="165" fontId="0" fillId="7" borderId="0" xfId="0" applyNumberFormat="1" applyFill="1" applyAlignment="1" applyProtection="1">
      <alignment horizontal="center"/>
      <protection locked="0"/>
    </xf>
    <xf numFmtId="167" fontId="6" fillId="5" borderId="0" xfId="0" applyNumberFormat="1" applyFont="1" applyFill="1" applyAlignment="1">
      <alignment horizontal="center"/>
    </xf>
    <xf numFmtId="169" fontId="3" fillId="3" borderId="0" xfId="0" applyNumberFormat="1" applyFont="1" applyFill="1" applyAlignment="1" applyProtection="1">
      <alignment horizontal="center"/>
      <protection locked="0"/>
    </xf>
    <xf numFmtId="168" fontId="3" fillId="4" borderId="0" xfId="0" applyNumberFormat="1" applyFont="1" applyFill="1" applyAlignment="1">
      <alignment horizontal="center"/>
    </xf>
    <xf numFmtId="165" fontId="7" fillId="2" borderId="0" xfId="0" applyNumberFormat="1" applyFont="1" applyFill="1" applyAlignment="1">
      <alignment horizontal="left" wrapText="1"/>
    </xf>
    <xf numFmtId="170" fontId="3" fillId="3" borderId="0" xfId="0" applyNumberFormat="1" applyFont="1" applyFill="1" applyAlignment="1" applyProtection="1">
      <alignment horizontal="center"/>
      <protection locked="0"/>
    </xf>
    <xf numFmtId="165" fontId="7" fillId="2" borderId="2" xfId="0" applyNumberFormat="1" applyFont="1" applyFill="1" applyBorder="1" applyAlignment="1">
      <alignment horizontal="centerContinuous" wrapText="1"/>
    </xf>
    <xf numFmtId="164" fontId="5" fillId="0" borderId="0" xfId="0" applyNumberFormat="1" applyFont="1"/>
    <xf numFmtId="164" fontId="0" fillId="0" borderId="2" xfId="0" applyNumberFormat="1" applyBorder="1" applyAlignment="1">
      <alignment horizontal="centerContinuous" wrapText="1"/>
    </xf>
    <xf numFmtId="164" fontId="0" fillId="0" borderId="0" xfId="0" applyNumberFormat="1" applyAlignment="1">
      <alignment horizontal="left"/>
    </xf>
    <xf numFmtId="165" fontId="7" fillId="2" borderId="0" xfId="0" applyNumberFormat="1" applyFont="1" applyFill="1" applyAlignment="1">
      <alignment horizontal="left"/>
    </xf>
    <xf numFmtId="167" fontId="3" fillId="4" borderId="0" xfId="0" applyNumberFormat="1" applyFont="1" applyFill="1" applyAlignment="1">
      <alignment horizontal="center"/>
    </xf>
    <xf numFmtId="168" fontId="3" fillId="5" borderId="0" xfId="0" applyNumberFormat="1" applyFont="1" applyFill="1" applyAlignment="1">
      <alignment horizontal="center"/>
    </xf>
    <xf numFmtId="168" fontId="3" fillId="6" borderId="0" xfId="0" applyNumberFormat="1" applyFont="1" applyFill="1" applyAlignment="1">
      <alignment horizontal="center"/>
    </xf>
    <xf numFmtId="169" fontId="3" fillId="5" borderId="0" xfId="0" applyNumberFormat="1" applyFont="1" applyFill="1" applyAlignment="1">
      <alignment horizontal="center"/>
    </xf>
    <xf numFmtId="169" fontId="3" fillId="4" borderId="0" xfId="0" applyNumberFormat="1" applyFont="1" applyFill="1" applyAlignment="1">
      <alignment horizontal="center"/>
    </xf>
    <xf numFmtId="169" fontId="3" fillId="6" borderId="0" xfId="0" applyNumberFormat="1" applyFont="1" applyFill="1" applyAlignment="1">
      <alignment horizontal="center"/>
    </xf>
    <xf numFmtId="170" fontId="3" fillId="5" borderId="0" xfId="0" applyNumberFormat="1" applyFont="1" applyFill="1" applyAlignment="1">
      <alignment horizontal="center"/>
    </xf>
    <xf numFmtId="167" fontId="3" fillId="6" borderId="0" xfId="0" applyNumberFormat="1" applyFont="1" applyFill="1" applyAlignment="1">
      <alignment horizontal="center"/>
    </xf>
    <xf numFmtId="171" fontId="3" fillId="5" borderId="0" xfId="0" applyNumberFormat="1" applyFont="1" applyFill="1" applyAlignment="1">
      <alignment horizontal="center"/>
    </xf>
  </cellXfs>
  <cellStyles count="1">
    <cellStyle name="Normal" xfId="0" builtinId="0"/>
  </cellStyles>
  <dxfs count="0"/>
  <tableStyles count="0" defaultTableStyle="TableStyleMedium9" defaultPivotStyle="PivotStyleLight16"/>
  <colors>
    <mruColors>
      <color rgb="FFE9E9E9"/>
      <color rgb="FF999999"/>
      <color rgb="FF0066CC"/>
      <color rgb="FFFF6633"/>
      <color rgb="FFFFFFCC"/>
      <color rgb="FFFFCCFF"/>
      <color rgb="FFFFCC99"/>
    </mruColors>
  </color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20" Type="http://schemas.openxmlformats.org/officeDocument/2006/relationships/worksheet" Target="worksheets/sheet20.xml"/><Relationship Id="rId21" Type="http://schemas.openxmlformats.org/officeDocument/2006/relationships/theme" Target="theme/theme1.xml"/><Relationship Id="rId22" Type="http://schemas.openxmlformats.org/officeDocument/2006/relationships/styles" Target="styles.xml"/><Relationship Id="rId23"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C364"/>
  <sheetViews>
    <sheetView showGridLines="0" tabSelected="1" workbookViewId="0">
      <pane ySplit="1" topLeftCell="A2" activePane="bottomLeft" state="frozen"/>
      <selection pane="bottomLeft"/>
    </sheetView>
  </sheetViews>
  <sheetFormatPr defaultRowHeight="15"/>
  <cols>
    <col min="1" max="1" width="16.7109375" customWidth="1"/>
    <col min="2" max="2" width="112.7109375" customWidth="1"/>
    <col min="3" max="251" width="32.7109375" customWidth="1"/>
  </cols>
  <sheetData>
    <row r="1" spans="1:1" ht="21" customHeight="1">
      <c r="A1" s="1">
        <f>"Index for "&amp;'Input'!B7&amp;" in "&amp;'Input'!C7&amp;" ("&amp;'Input'!D7&amp;")"</f>
        <v>0</v>
      </c>
    </row>
    <row r="3" spans="1:1">
      <c r="A3" s="2" t="s">
        <v>1861</v>
      </c>
    </row>
    <row r="4" spans="1:1">
      <c r="A4" s="2" t="s">
        <v>1862</v>
      </c>
    </row>
    <row r="5" spans="1:1">
      <c r="A5" s="2" t="s">
        <v>1863</v>
      </c>
    </row>
    <row r="6" spans="1:1">
      <c r="A6" s="2" t="s">
        <v>1864</v>
      </c>
    </row>
    <row r="8" spans="1:1">
      <c r="A8" s="3" t="s">
        <v>1865</v>
      </c>
    </row>
    <row r="10" spans="1:1">
      <c r="A10" s="2" t="s">
        <v>1866</v>
      </c>
    </row>
    <row r="11" spans="1:1">
      <c r="A11" s="2" t="s">
        <v>1867</v>
      </c>
    </row>
    <row r="12" spans="1:1">
      <c r="A12" s="2" t="s">
        <v>1868</v>
      </c>
    </row>
    <row r="13" spans="1:1">
      <c r="A13" s="2" t="s">
        <v>1869</v>
      </c>
    </row>
    <row r="14" spans="1:1">
      <c r="A14" s="2" t="s">
        <v>1870</v>
      </c>
    </row>
    <row r="15" spans="1:1">
      <c r="A15" s="2" t="s">
        <v>1871</v>
      </c>
    </row>
    <row r="17" spans="1:3">
      <c r="A17" s="2" t="s">
        <v>1872</v>
      </c>
    </row>
    <row r="18" spans="1:3">
      <c r="A18" s="2" t="s">
        <v>1873</v>
      </c>
    </row>
    <row r="19" spans="1:3">
      <c r="A19" s="2" t="s">
        <v>1874</v>
      </c>
      <c r="C19" s="4" t="s">
        <v>1882</v>
      </c>
    </row>
    <row r="20" spans="1:3">
      <c r="A20" s="2" t="s">
        <v>1875</v>
      </c>
      <c r="C20" s="5" t="s">
        <v>1883</v>
      </c>
    </row>
    <row r="21" spans="1:3">
      <c r="A21" s="2" t="s">
        <v>1876</v>
      </c>
      <c r="C21" s="6" t="s">
        <v>1884</v>
      </c>
    </row>
    <row r="22" spans="1:3">
      <c r="A22" s="2" t="s">
        <v>1877</v>
      </c>
      <c r="C22" s="7" t="s">
        <v>1885</v>
      </c>
    </row>
    <row r="23" spans="1:3">
      <c r="A23" s="2" t="s">
        <v>1878</v>
      </c>
      <c r="C23" s="8" t="s">
        <v>1886</v>
      </c>
    </row>
    <row r="24" spans="1:3">
      <c r="A24" s="2" t="s">
        <v>1879</v>
      </c>
      <c r="C24" s="9" t="s">
        <v>1887</v>
      </c>
    </row>
    <row r="25" spans="1:3">
      <c r="A25" s="2" t="s">
        <v>1880</v>
      </c>
      <c r="C25" s="10" t="s">
        <v>1888</v>
      </c>
    </row>
    <row r="26" spans="1:3">
      <c r="A26" s="2" t="s">
        <v>1881</v>
      </c>
      <c r="C26" s="11" t="s">
        <v>1889</v>
      </c>
    </row>
    <row r="28" spans="1:3">
      <c r="A28" s="12" t="s">
        <v>1890</v>
      </c>
      <c r="B28" s="12" t="s">
        <v>1891</v>
      </c>
      <c r="C28" s="12" t="s">
        <v>1892</v>
      </c>
    </row>
    <row r="29" spans="1:3">
      <c r="A29" s="13" t="s">
        <v>1893</v>
      </c>
      <c r="B29" s="14" t="s">
        <v>0</v>
      </c>
      <c r="C29" s="13" t="s">
        <v>1883</v>
      </c>
    </row>
    <row r="30" spans="1:3">
      <c r="A30" s="13" t="s">
        <v>1893</v>
      </c>
      <c r="B30" s="14" t="s">
        <v>8</v>
      </c>
      <c r="C30" s="13" t="s">
        <v>1894</v>
      </c>
    </row>
    <row r="31" spans="1:3">
      <c r="A31" s="13" t="s">
        <v>1893</v>
      </c>
      <c r="B31" s="14" t="s">
        <v>126</v>
      </c>
      <c r="C31" s="13" t="s">
        <v>1894</v>
      </c>
    </row>
    <row r="32" spans="1:3">
      <c r="A32" s="13" t="s">
        <v>1893</v>
      </c>
      <c r="B32" s="14" t="s">
        <v>135</v>
      </c>
      <c r="C32" s="13" t="s">
        <v>1883</v>
      </c>
    </row>
    <row r="33" spans="1:3">
      <c r="A33" s="13" t="s">
        <v>1893</v>
      </c>
      <c r="B33" s="14" t="s">
        <v>150</v>
      </c>
      <c r="C33" s="13" t="s">
        <v>1883</v>
      </c>
    </row>
    <row r="34" spans="1:3">
      <c r="A34" s="13" t="s">
        <v>1893</v>
      </c>
      <c r="B34" s="14" t="s">
        <v>152</v>
      </c>
      <c r="C34" s="13" t="s">
        <v>1883</v>
      </c>
    </row>
    <row r="35" spans="1:3">
      <c r="A35" s="13" t="s">
        <v>1893</v>
      </c>
      <c r="B35" s="14" t="s">
        <v>154</v>
      </c>
      <c r="C35" s="13" t="s">
        <v>1883</v>
      </c>
    </row>
    <row r="36" spans="1:3">
      <c r="A36" s="13" t="s">
        <v>1893</v>
      </c>
      <c r="B36" s="14" t="s">
        <v>156</v>
      </c>
      <c r="C36" s="13" t="s">
        <v>1883</v>
      </c>
    </row>
    <row r="37" spans="1:3">
      <c r="A37" s="13" t="s">
        <v>1893</v>
      </c>
      <c r="B37" s="14" t="s">
        <v>166</v>
      </c>
      <c r="C37" s="13" t="s">
        <v>1883</v>
      </c>
    </row>
    <row r="38" spans="1:3">
      <c r="A38" s="13" t="s">
        <v>1893</v>
      </c>
      <c r="B38" s="14" t="s">
        <v>173</v>
      </c>
      <c r="C38" s="13" t="s">
        <v>1883</v>
      </c>
    </row>
    <row r="39" spans="1:3">
      <c r="A39" s="13" t="s">
        <v>1893</v>
      </c>
      <c r="B39" s="14" t="s">
        <v>190</v>
      </c>
      <c r="C39" s="13" t="s">
        <v>1883</v>
      </c>
    </row>
    <row r="40" spans="1:3">
      <c r="A40" s="13" t="s">
        <v>1893</v>
      </c>
      <c r="B40" s="14" t="s">
        <v>194</v>
      </c>
      <c r="C40" s="13" t="s">
        <v>1883</v>
      </c>
    </row>
    <row r="41" spans="1:3">
      <c r="A41" s="13" t="s">
        <v>1893</v>
      </c>
      <c r="B41" s="14" t="s">
        <v>199</v>
      </c>
      <c r="C41" s="13" t="s">
        <v>1883</v>
      </c>
    </row>
    <row r="42" spans="1:3">
      <c r="A42" s="13" t="s">
        <v>1893</v>
      </c>
      <c r="B42" s="14" t="s">
        <v>202</v>
      </c>
      <c r="C42" s="13" t="s">
        <v>1883</v>
      </c>
    </row>
    <row r="43" spans="1:3">
      <c r="A43" s="13" t="s">
        <v>1893</v>
      </c>
      <c r="B43" s="14" t="s">
        <v>210</v>
      </c>
      <c r="C43" s="13" t="s">
        <v>1883</v>
      </c>
    </row>
    <row r="44" spans="1:3">
      <c r="A44" s="13" t="s">
        <v>1893</v>
      </c>
      <c r="B44" s="14" t="s">
        <v>212</v>
      </c>
      <c r="C44" s="13" t="s">
        <v>1883</v>
      </c>
    </row>
    <row r="45" spans="1:3">
      <c r="A45" s="13" t="s">
        <v>1893</v>
      </c>
      <c r="B45" s="14" t="s">
        <v>223</v>
      </c>
      <c r="C45" s="13" t="s">
        <v>1883</v>
      </c>
    </row>
    <row r="46" spans="1:3">
      <c r="A46" s="13" t="s">
        <v>1893</v>
      </c>
      <c r="B46" s="14" t="s">
        <v>303</v>
      </c>
      <c r="C46" s="13" t="s">
        <v>1883</v>
      </c>
    </row>
    <row r="47" spans="1:3">
      <c r="A47" s="13" t="s">
        <v>1893</v>
      </c>
      <c r="B47" s="14" t="s">
        <v>306</v>
      </c>
      <c r="C47" s="13" t="s">
        <v>1883</v>
      </c>
    </row>
    <row r="48" spans="1:3">
      <c r="A48" s="13" t="s">
        <v>1893</v>
      </c>
      <c r="B48" s="14" t="s">
        <v>312</v>
      </c>
      <c r="C48" s="13" t="s">
        <v>1883</v>
      </c>
    </row>
    <row r="49" spans="1:3">
      <c r="A49" s="13" t="s">
        <v>1893</v>
      </c>
      <c r="B49" s="14" t="s">
        <v>328</v>
      </c>
      <c r="C49" s="13" t="s">
        <v>1883</v>
      </c>
    </row>
    <row r="50" spans="1:3">
      <c r="A50" s="13" t="s">
        <v>1893</v>
      </c>
      <c r="B50" s="14" t="s">
        <v>332</v>
      </c>
      <c r="C50" s="13" t="s">
        <v>1883</v>
      </c>
    </row>
    <row r="51" spans="1:3">
      <c r="A51" s="13" t="s">
        <v>1893</v>
      </c>
      <c r="B51" s="14" t="s">
        <v>333</v>
      </c>
      <c r="C51" s="13" t="s">
        <v>1883</v>
      </c>
    </row>
    <row r="52" spans="1:3">
      <c r="A52" s="13" t="s">
        <v>1893</v>
      </c>
      <c r="B52" s="14" t="s">
        <v>336</v>
      </c>
      <c r="C52" s="13" t="s">
        <v>1883</v>
      </c>
    </row>
    <row r="53" spans="1:3">
      <c r="A53" s="13" t="s">
        <v>1893</v>
      </c>
      <c r="B53" s="14" t="s">
        <v>340</v>
      </c>
      <c r="C53" s="13" t="s">
        <v>1883</v>
      </c>
    </row>
    <row r="54" spans="1:3">
      <c r="A54" s="13" t="s">
        <v>1893</v>
      </c>
      <c r="B54" s="14" t="s">
        <v>341</v>
      </c>
      <c r="C54" s="13" t="s">
        <v>1883</v>
      </c>
    </row>
    <row r="55" spans="1:3">
      <c r="A55" s="13" t="s">
        <v>1893</v>
      </c>
      <c r="B55" s="14" t="s">
        <v>345</v>
      </c>
      <c r="C55" s="13" t="s">
        <v>1883</v>
      </c>
    </row>
    <row r="56" spans="1:3">
      <c r="A56" s="13" t="s">
        <v>1895</v>
      </c>
      <c r="B56" s="14" t="s">
        <v>352</v>
      </c>
      <c r="C56" s="13" t="s">
        <v>1894</v>
      </c>
    </row>
    <row r="57" spans="1:3">
      <c r="A57" s="13" t="s">
        <v>1895</v>
      </c>
      <c r="B57" s="14" t="s">
        <v>363</v>
      </c>
      <c r="C57" s="13" t="s">
        <v>357</v>
      </c>
    </row>
    <row r="58" spans="1:3">
      <c r="A58" s="13" t="s">
        <v>1895</v>
      </c>
      <c r="B58" s="14" t="s">
        <v>364</v>
      </c>
      <c r="C58" s="13" t="s">
        <v>358</v>
      </c>
    </row>
    <row r="59" spans="1:3">
      <c r="A59" s="13" t="s">
        <v>1895</v>
      </c>
      <c r="B59" s="14" t="s">
        <v>368</v>
      </c>
      <c r="C59" s="13" t="s">
        <v>520</v>
      </c>
    </row>
    <row r="60" spans="1:3">
      <c r="A60" s="13" t="s">
        <v>1895</v>
      </c>
      <c r="B60" s="14" t="s">
        <v>373</v>
      </c>
      <c r="C60" s="13" t="s">
        <v>357</v>
      </c>
    </row>
    <row r="61" spans="1:3">
      <c r="A61" s="13" t="s">
        <v>1895</v>
      </c>
      <c r="B61" s="14" t="s">
        <v>377</v>
      </c>
      <c r="C61" s="13" t="s">
        <v>486</v>
      </c>
    </row>
    <row r="62" spans="1:3">
      <c r="A62" s="13" t="s">
        <v>1895</v>
      </c>
      <c r="B62" s="14" t="s">
        <v>380</v>
      </c>
      <c r="C62" s="13" t="s">
        <v>486</v>
      </c>
    </row>
    <row r="63" spans="1:3">
      <c r="A63" s="13" t="s">
        <v>1895</v>
      </c>
      <c r="B63" s="14" t="s">
        <v>381</v>
      </c>
      <c r="C63" s="13" t="s">
        <v>486</v>
      </c>
    </row>
    <row r="64" spans="1:3">
      <c r="A64" s="13" t="s">
        <v>1895</v>
      </c>
      <c r="B64" s="14" t="s">
        <v>382</v>
      </c>
      <c r="C64" s="13" t="s">
        <v>520</v>
      </c>
    </row>
    <row r="65" spans="1:3">
      <c r="A65" s="13" t="s">
        <v>1895</v>
      </c>
      <c r="B65" s="14" t="s">
        <v>389</v>
      </c>
      <c r="C65" s="13" t="s">
        <v>358</v>
      </c>
    </row>
    <row r="66" spans="1:3">
      <c r="A66" s="13" t="s">
        <v>1895</v>
      </c>
      <c r="B66" s="14" t="s">
        <v>392</v>
      </c>
      <c r="C66" s="13" t="s">
        <v>520</v>
      </c>
    </row>
    <row r="67" spans="1:3">
      <c r="A67" s="13" t="s">
        <v>1895</v>
      </c>
      <c r="B67" s="14" t="s">
        <v>397</v>
      </c>
      <c r="C67" s="13" t="s">
        <v>486</v>
      </c>
    </row>
    <row r="68" spans="1:3">
      <c r="A68" s="13" t="s">
        <v>1896</v>
      </c>
      <c r="B68" s="14" t="s">
        <v>403</v>
      </c>
      <c r="C68" s="13" t="s">
        <v>486</v>
      </c>
    </row>
    <row r="69" spans="1:3">
      <c r="A69" s="13" t="s">
        <v>1896</v>
      </c>
      <c r="B69" s="14" t="s">
        <v>409</v>
      </c>
      <c r="C69" s="13" t="s">
        <v>520</v>
      </c>
    </row>
    <row r="70" spans="1:3">
      <c r="A70" s="13" t="s">
        <v>1896</v>
      </c>
      <c r="B70" s="14" t="s">
        <v>412</v>
      </c>
      <c r="C70" s="13" t="s">
        <v>1894</v>
      </c>
    </row>
    <row r="71" spans="1:3">
      <c r="A71" s="13" t="s">
        <v>1896</v>
      </c>
      <c r="B71" s="14" t="s">
        <v>421</v>
      </c>
      <c r="C71" s="13" t="s">
        <v>424</v>
      </c>
    </row>
    <row r="72" spans="1:3">
      <c r="A72" s="13" t="s">
        <v>1896</v>
      </c>
      <c r="B72" s="14" t="s">
        <v>430</v>
      </c>
      <c r="C72" s="13" t="s">
        <v>486</v>
      </c>
    </row>
    <row r="73" spans="1:3">
      <c r="A73" s="13" t="s">
        <v>1896</v>
      </c>
      <c r="B73" s="14" t="s">
        <v>435</v>
      </c>
      <c r="C73" s="13" t="s">
        <v>486</v>
      </c>
    </row>
    <row r="74" spans="1:3">
      <c r="A74" s="13" t="s">
        <v>1896</v>
      </c>
      <c r="B74" s="14" t="s">
        <v>441</v>
      </c>
      <c r="C74" s="13" t="s">
        <v>520</v>
      </c>
    </row>
    <row r="75" spans="1:3">
      <c r="A75" s="13" t="s">
        <v>1896</v>
      </c>
      <c r="B75" s="14" t="s">
        <v>443</v>
      </c>
      <c r="C75" s="13" t="s">
        <v>358</v>
      </c>
    </row>
    <row r="76" spans="1:3">
      <c r="A76" s="13" t="s">
        <v>1896</v>
      </c>
      <c r="B76" s="14" t="s">
        <v>447</v>
      </c>
      <c r="C76" s="13" t="s">
        <v>486</v>
      </c>
    </row>
    <row r="77" spans="1:3">
      <c r="A77" s="13" t="s">
        <v>1897</v>
      </c>
      <c r="B77" s="14" t="s">
        <v>462</v>
      </c>
      <c r="C77" s="13" t="s">
        <v>358</v>
      </c>
    </row>
    <row r="78" spans="1:3">
      <c r="A78" s="13" t="s">
        <v>1897</v>
      </c>
      <c r="B78" s="14" t="s">
        <v>466</v>
      </c>
      <c r="C78" s="13" t="s">
        <v>358</v>
      </c>
    </row>
    <row r="79" spans="1:3">
      <c r="A79" s="13" t="s">
        <v>1897</v>
      </c>
      <c r="B79" s="14" t="s">
        <v>469</v>
      </c>
      <c r="C79" s="13" t="s">
        <v>486</v>
      </c>
    </row>
    <row r="80" spans="1:3">
      <c r="A80" s="13" t="s">
        <v>1897</v>
      </c>
      <c r="B80" s="14" t="s">
        <v>474</v>
      </c>
      <c r="C80" s="13" t="s">
        <v>358</v>
      </c>
    </row>
    <row r="81" spans="1:3">
      <c r="A81" s="13" t="s">
        <v>1897</v>
      </c>
      <c r="B81" s="14" t="s">
        <v>478</v>
      </c>
      <c r="C81" s="13" t="s">
        <v>520</v>
      </c>
    </row>
    <row r="82" spans="1:3">
      <c r="A82" s="13" t="s">
        <v>1897</v>
      </c>
      <c r="B82" s="14" t="s">
        <v>481</v>
      </c>
      <c r="C82" s="13" t="s">
        <v>1894</v>
      </c>
    </row>
    <row r="83" spans="1:3">
      <c r="A83" s="13" t="s">
        <v>1898</v>
      </c>
      <c r="B83" s="14" t="s">
        <v>499</v>
      </c>
      <c r="C83" s="13" t="s">
        <v>486</v>
      </c>
    </row>
    <row r="84" spans="1:3">
      <c r="A84" s="13" t="s">
        <v>1898</v>
      </c>
      <c r="B84" s="14" t="s">
        <v>503</v>
      </c>
      <c r="C84" s="13" t="s">
        <v>520</v>
      </c>
    </row>
    <row r="85" spans="1:3">
      <c r="A85" s="13" t="s">
        <v>1898</v>
      </c>
      <c r="B85" s="14" t="s">
        <v>507</v>
      </c>
      <c r="C85" s="13" t="s">
        <v>357</v>
      </c>
    </row>
    <row r="86" spans="1:3">
      <c r="A86" s="13" t="s">
        <v>1898</v>
      </c>
      <c r="B86" s="14" t="s">
        <v>508</v>
      </c>
      <c r="C86" s="13" t="s">
        <v>1894</v>
      </c>
    </row>
    <row r="87" spans="1:3">
      <c r="A87" s="13" t="s">
        <v>1898</v>
      </c>
      <c r="B87" s="14" t="s">
        <v>530</v>
      </c>
      <c r="C87" s="13" t="s">
        <v>487</v>
      </c>
    </row>
    <row r="88" spans="1:3">
      <c r="A88" s="13" t="s">
        <v>1899</v>
      </c>
      <c r="B88" s="14" t="s">
        <v>542</v>
      </c>
      <c r="C88" s="13" t="s">
        <v>1894</v>
      </c>
    </row>
    <row r="89" spans="1:3">
      <c r="A89" s="13" t="s">
        <v>1899</v>
      </c>
      <c r="B89" s="14" t="s">
        <v>550</v>
      </c>
      <c r="C89" s="13" t="s">
        <v>1894</v>
      </c>
    </row>
    <row r="90" spans="1:3">
      <c r="A90" s="13" t="s">
        <v>1899</v>
      </c>
      <c r="B90" s="14" t="s">
        <v>558</v>
      </c>
      <c r="C90" s="13" t="s">
        <v>520</v>
      </c>
    </row>
    <row r="91" spans="1:3">
      <c r="A91" s="13" t="s">
        <v>1899</v>
      </c>
      <c r="B91" s="14" t="s">
        <v>561</v>
      </c>
      <c r="C91" s="13" t="s">
        <v>1894</v>
      </c>
    </row>
    <row r="92" spans="1:3">
      <c r="A92" s="13" t="s">
        <v>1899</v>
      </c>
      <c r="B92" s="14" t="s">
        <v>565</v>
      </c>
      <c r="C92" s="13" t="s">
        <v>520</v>
      </c>
    </row>
    <row r="93" spans="1:3">
      <c r="A93" s="13" t="s">
        <v>1899</v>
      </c>
      <c r="B93" s="14" t="s">
        <v>568</v>
      </c>
      <c r="C93" s="13" t="s">
        <v>357</v>
      </c>
    </row>
    <row r="94" spans="1:3">
      <c r="A94" s="13" t="s">
        <v>1899</v>
      </c>
      <c r="B94" s="14" t="s">
        <v>569</v>
      </c>
      <c r="C94" s="13" t="s">
        <v>486</v>
      </c>
    </row>
    <row r="95" spans="1:3">
      <c r="A95" s="13" t="s">
        <v>1899</v>
      </c>
      <c r="B95" s="14" t="s">
        <v>575</v>
      </c>
      <c r="C95" s="13" t="s">
        <v>486</v>
      </c>
    </row>
    <row r="96" spans="1:3">
      <c r="A96" s="13" t="s">
        <v>1899</v>
      </c>
      <c r="B96" s="14" t="s">
        <v>586</v>
      </c>
      <c r="C96" s="13" t="s">
        <v>486</v>
      </c>
    </row>
    <row r="97" spans="1:3">
      <c r="A97" s="13" t="s">
        <v>1899</v>
      </c>
      <c r="B97" s="14" t="s">
        <v>596</v>
      </c>
      <c r="C97" s="13" t="s">
        <v>486</v>
      </c>
    </row>
    <row r="98" spans="1:3">
      <c r="A98" s="13" t="s">
        <v>1899</v>
      </c>
      <c r="B98" s="14" t="s">
        <v>606</v>
      </c>
      <c r="C98" s="13" t="s">
        <v>1894</v>
      </c>
    </row>
    <row r="99" spans="1:3">
      <c r="A99" s="13" t="s">
        <v>1899</v>
      </c>
      <c r="B99" s="14" t="s">
        <v>616</v>
      </c>
      <c r="C99" s="13" t="s">
        <v>1894</v>
      </c>
    </row>
    <row r="100" spans="1:3">
      <c r="A100" s="13" t="s">
        <v>1899</v>
      </c>
      <c r="B100" s="14" t="s">
        <v>624</v>
      </c>
      <c r="C100" s="13" t="s">
        <v>1900</v>
      </c>
    </row>
    <row r="101" spans="1:3">
      <c r="A101" s="13" t="s">
        <v>1899</v>
      </c>
      <c r="B101" s="14" t="s">
        <v>628</v>
      </c>
      <c r="C101" s="13" t="s">
        <v>486</v>
      </c>
    </row>
    <row r="102" spans="1:3">
      <c r="A102" s="13" t="s">
        <v>1899</v>
      </c>
      <c r="B102" s="14" t="s">
        <v>633</v>
      </c>
      <c r="C102" s="13" t="s">
        <v>415</v>
      </c>
    </row>
    <row r="103" spans="1:3">
      <c r="A103" s="13" t="s">
        <v>1899</v>
      </c>
      <c r="B103" s="14" t="s">
        <v>636</v>
      </c>
      <c r="C103" s="13" t="s">
        <v>415</v>
      </c>
    </row>
    <row r="104" spans="1:3">
      <c r="A104" s="13" t="s">
        <v>1899</v>
      </c>
      <c r="B104" s="14" t="s">
        <v>638</v>
      </c>
      <c r="C104" s="13" t="s">
        <v>415</v>
      </c>
    </row>
    <row r="105" spans="1:3">
      <c r="A105" s="13" t="s">
        <v>1899</v>
      </c>
      <c r="B105" s="14" t="s">
        <v>640</v>
      </c>
      <c r="C105" s="13" t="s">
        <v>358</v>
      </c>
    </row>
    <row r="106" spans="1:3">
      <c r="A106" s="13" t="s">
        <v>1899</v>
      </c>
      <c r="B106" s="14" t="s">
        <v>643</v>
      </c>
      <c r="C106" s="13" t="s">
        <v>415</v>
      </c>
    </row>
    <row r="107" spans="1:3">
      <c r="A107" s="13" t="s">
        <v>1899</v>
      </c>
      <c r="B107" s="14" t="s">
        <v>645</v>
      </c>
      <c r="C107" s="13" t="s">
        <v>415</v>
      </c>
    </row>
    <row r="108" spans="1:3">
      <c r="A108" s="13" t="s">
        <v>1899</v>
      </c>
      <c r="B108" s="14" t="s">
        <v>646</v>
      </c>
      <c r="C108" s="13" t="s">
        <v>415</v>
      </c>
    </row>
    <row r="109" spans="1:3">
      <c r="A109" s="13" t="s">
        <v>1899</v>
      </c>
      <c r="B109" s="14" t="s">
        <v>648</v>
      </c>
      <c r="C109" s="13" t="s">
        <v>358</v>
      </c>
    </row>
    <row r="110" spans="1:3">
      <c r="A110" s="13" t="s">
        <v>1899</v>
      </c>
      <c r="B110" s="14" t="s">
        <v>651</v>
      </c>
      <c r="C110" s="13" t="s">
        <v>415</v>
      </c>
    </row>
    <row r="111" spans="1:3">
      <c r="A111" s="13" t="s">
        <v>1899</v>
      </c>
      <c r="B111" s="14" t="s">
        <v>653</v>
      </c>
      <c r="C111" s="13" t="s">
        <v>415</v>
      </c>
    </row>
    <row r="112" spans="1:3">
      <c r="A112" s="13" t="s">
        <v>1899</v>
      </c>
      <c r="B112" s="14" t="s">
        <v>654</v>
      </c>
      <c r="C112" s="13" t="s">
        <v>415</v>
      </c>
    </row>
    <row r="113" spans="1:3">
      <c r="A113" s="13" t="s">
        <v>1899</v>
      </c>
      <c r="B113" s="14" t="s">
        <v>655</v>
      </c>
      <c r="C113" s="13" t="s">
        <v>358</v>
      </c>
    </row>
    <row r="114" spans="1:3">
      <c r="A114" s="13" t="s">
        <v>1899</v>
      </c>
      <c r="B114" s="14" t="s">
        <v>658</v>
      </c>
      <c r="C114" s="13" t="s">
        <v>415</v>
      </c>
    </row>
    <row r="115" spans="1:3">
      <c r="A115" s="13" t="s">
        <v>1899</v>
      </c>
      <c r="B115" s="14" t="s">
        <v>660</v>
      </c>
      <c r="C115" s="13" t="s">
        <v>415</v>
      </c>
    </row>
    <row r="116" spans="1:3">
      <c r="A116" s="13" t="s">
        <v>1899</v>
      </c>
      <c r="B116" s="14" t="s">
        <v>661</v>
      </c>
      <c r="C116" s="13" t="s">
        <v>415</v>
      </c>
    </row>
    <row r="117" spans="1:3">
      <c r="A117" s="13" t="s">
        <v>1899</v>
      </c>
      <c r="B117" s="14" t="s">
        <v>663</v>
      </c>
      <c r="C117" s="13" t="s">
        <v>358</v>
      </c>
    </row>
    <row r="118" spans="1:3">
      <c r="A118" s="13" t="s">
        <v>1899</v>
      </c>
      <c r="B118" s="14" t="s">
        <v>666</v>
      </c>
      <c r="C118" s="13" t="s">
        <v>486</v>
      </c>
    </row>
    <row r="119" spans="1:3">
      <c r="A119" s="13" t="s">
        <v>1899</v>
      </c>
      <c r="B119" s="14" t="s">
        <v>676</v>
      </c>
      <c r="C119" s="13" t="s">
        <v>486</v>
      </c>
    </row>
    <row r="120" spans="1:3">
      <c r="A120" s="13" t="s">
        <v>1899</v>
      </c>
      <c r="B120" s="14" t="s">
        <v>679</v>
      </c>
      <c r="C120" s="13" t="s">
        <v>358</v>
      </c>
    </row>
    <row r="121" spans="1:3">
      <c r="A121" s="13" t="s">
        <v>1899</v>
      </c>
      <c r="B121" s="14" t="s">
        <v>681</v>
      </c>
      <c r="C121" s="13" t="s">
        <v>486</v>
      </c>
    </row>
    <row r="122" spans="1:3">
      <c r="A122" s="13" t="s">
        <v>1899</v>
      </c>
      <c r="B122" s="14" t="s">
        <v>684</v>
      </c>
      <c r="C122" s="13" t="s">
        <v>486</v>
      </c>
    </row>
    <row r="123" spans="1:3">
      <c r="A123" s="13" t="s">
        <v>1899</v>
      </c>
      <c r="B123" s="14" t="s">
        <v>689</v>
      </c>
      <c r="C123" s="13" t="s">
        <v>486</v>
      </c>
    </row>
    <row r="124" spans="1:3">
      <c r="A124" s="13" t="s">
        <v>1899</v>
      </c>
      <c r="B124" s="14" t="s">
        <v>692</v>
      </c>
      <c r="C124" s="13" t="s">
        <v>486</v>
      </c>
    </row>
    <row r="125" spans="1:3">
      <c r="A125" s="13" t="s">
        <v>1899</v>
      </c>
      <c r="B125" s="14" t="s">
        <v>693</v>
      </c>
      <c r="C125" s="13" t="s">
        <v>486</v>
      </c>
    </row>
    <row r="126" spans="1:3">
      <c r="A126" s="13" t="s">
        <v>1899</v>
      </c>
      <c r="B126" s="14" t="s">
        <v>694</v>
      </c>
      <c r="C126" s="13" t="s">
        <v>486</v>
      </c>
    </row>
    <row r="127" spans="1:3">
      <c r="A127" s="13" t="s">
        <v>1899</v>
      </c>
      <c r="B127" s="14" t="s">
        <v>697</v>
      </c>
      <c r="C127" s="13" t="s">
        <v>520</v>
      </c>
    </row>
    <row r="128" spans="1:3">
      <c r="A128" s="13" t="s">
        <v>1899</v>
      </c>
      <c r="B128" s="14" t="s">
        <v>703</v>
      </c>
      <c r="C128" s="13" t="s">
        <v>358</v>
      </c>
    </row>
    <row r="129" spans="1:3">
      <c r="A129" s="13" t="s">
        <v>1899</v>
      </c>
      <c r="B129" s="14" t="s">
        <v>706</v>
      </c>
      <c r="C129" s="13" t="s">
        <v>358</v>
      </c>
    </row>
    <row r="130" spans="1:3">
      <c r="A130" s="13" t="s">
        <v>1899</v>
      </c>
      <c r="B130" s="14" t="s">
        <v>708</v>
      </c>
      <c r="C130" s="13" t="s">
        <v>358</v>
      </c>
    </row>
    <row r="131" spans="1:3">
      <c r="A131" s="13" t="s">
        <v>1899</v>
      </c>
      <c r="B131" s="14" t="s">
        <v>710</v>
      </c>
      <c r="C131" s="13" t="s">
        <v>1894</v>
      </c>
    </row>
    <row r="132" spans="1:3">
      <c r="A132" s="13" t="s">
        <v>1899</v>
      </c>
      <c r="B132" s="14" t="s">
        <v>715</v>
      </c>
      <c r="C132" s="13" t="s">
        <v>1894</v>
      </c>
    </row>
    <row r="133" spans="1:3">
      <c r="A133" s="13" t="s">
        <v>1899</v>
      </c>
      <c r="B133" s="14" t="s">
        <v>720</v>
      </c>
      <c r="C133" s="13" t="s">
        <v>520</v>
      </c>
    </row>
    <row r="134" spans="1:3">
      <c r="A134" s="13" t="s">
        <v>1899</v>
      </c>
      <c r="B134" s="14" t="s">
        <v>723</v>
      </c>
      <c r="C134" s="13" t="s">
        <v>357</v>
      </c>
    </row>
    <row r="135" spans="1:3">
      <c r="A135" s="13" t="s">
        <v>1899</v>
      </c>
      <c r="B135" s="14" t="s">
        <v>724</v>
      </c>
      <c r="C135" s="13" t="s">
        <v>357</v>
      </c>
    </row>
    <row r="136" spans="1:3">
      <c r="A136" s="13" t="s">
        <v>1899</v>
      </c>
      <c r="B136" s="14" t="s">
        <v>725</v>
      </c>
      <c r="C136" s="13" t="s">
        <v>486</v>
      </c>
    </row>
    <row r="137" spans="1:3">
      <c r="A137" s="13" t="s">
        <v>1899</v>
      </c>
      <c r="B137" s="14" t="s">
        <v>731</v>
      </c>
      <c r="C137" s="13" t="s">
        <v>486</v>
      </c>
    </row>
    <row r="138" spans="1:3">
      <c r="A138" s="13" t="s">
        <v>1899</v>
      </c>
      <c r="B138" s="14" t="s">
        <v>738</v>
      </c>
      <c r="C138" s="13" t="s">
        <v>1894</v>
      </c>
    </row>
    <row r="139" spans="1:3">
      <c r="A139" s="13" t="s">
        <v>1899</v>
      </c>
      <c r="B139" s="14" t="s">
        <v>751</v>
      </c>
      <c r="C139" s="13" t="s">
        <v>486</v>
      </c>
    </row>
    <row r="140" spans="1:3">
      <c r="A140" s="13" t="s">
        <v>1899</v>
      </c>
      <c r="B140" s="14" t="s">
        <v>756</v>
      </c>
      <c r="C140" s="13" t="s">
        <v>1894</v>
      </c>
    </row>
    <row r="141" spans="1:3">
      <c r="A141" s="13" t="s">
        <v>1899</v>
      </c>
      <c r="B141" s="14" t="s">
        <v>771</v>
      </c>
      <c r="C141" s="13" t="s">
        <v>520</v>
      </c>
    </row>
    <row r="142" spans="1:3">
      <c r="A142" s="13" t="s">
        <v>1899</v>
      </c>
      <c r="B142" s="14" t="s">
        <v>775</v>
      </c>
      <c r="C142" s="13" t="s">
        <v>1900</v>
      </c>
    </row>
    <row r="143" spans="1:3">
      <c r="A143" s="13" t="s">
        <v>1899</v>
      </c>
      <c r="B143" s="14" t="s">
        <v>777</v>
      </c>
      <c r="C143" s="13" t="s">
        <v>486</v>
      </c>
    </row>
    <row r="144" spans="1:3">
      <c r="A144" s="13" t="s">
        <v>1899</v>
      </c>
      <c r="B144" s="14" t="s">
        <v>782</v>
      </c>
      <c r="C144" s="13" t="s">
        <v>358</v>
      </c>
    </row>
    <row r="145" spans="1:3">
      <c r="A145" s="13" t="s">
        <v>1899</v>
      </c>
      <c r="B145" s="14" t="s">
        <v>785</v>
      </c>
      <c r="C145" s="13" t="s">
        <v>358</v>
      </c>
    </row>
    <row r="146" spans="1:3">
      <c r="A146" s="13" t="s">
        <v>1899</v>
      </c>
      <c r="B146" s="14" t="s">
        <v>787</v>
      </c>
      <c r="C146" s="13" t="s">
        <v>358</v>
      </c>
    </row>
    <row r="147" spans="1:3">
      <c r="A147" s="13" t="s">
        <v>1899</v>
      </c>
      <c r="B147" s="14" t="s">
        <v>789</v>
      </c>
      <c r="C147" s="13" t="s">
        <v>520</v>
      </c>
    </row>
    <row r="148" spans="1:3">
      <c r="A148" s="13" t="s">
        <v>1899</v>
      </c>
      <c r="B148" s="14" t="s">
        <v>792</v>
      </c>
      <c r="C148" s="13" t="s">
        <v>520</v>
      </c>
    </row>
    <row r="149" spans="1:3">
      <c r="A149" s="13" t="s">
        <v>1899</v>
      </c>
      <c r="B149" s="14" t="s">
        <v>795</v>
      </c>
      <c r="C149" s="13" t="s">
        <v>520</v>
      </c>
    </row>
    <row r="150" spans="1:3">
      <c r="A150" s="13" t="s">
        <v>1901</v>
      </c>
      <c r="B150" s="14" t="s">
        <v>798</v>
      </c>
      <c r="C150" s="13" t="s">
        <v>486</v>
      </c>
    </row>
    <row r="151" spans="1:3">
      <c r="A151" s="13" t="s">
        <v>1901</v>
      </c>
      <c r="B151" s="14" t="s">
        <v>802</v>
      </c>
      <c r="C151" s="13" t="s">
        <v>486</v>
      </c>
    </row>
    <row r="152" spans="1:3">
      <c r="A152" s="13" t="s">
        <v>1901</v>
      </c>
      <c r="B152" s="14" t="s">
        <v>807</v>
      </c>
      <c r="C152" s="13" t="s">
        <v>486</v>
      </c>
    </row>
    <row r="153" spans="1:3">
      <c r="A153" s="13" t="s">
        <v>1901</v>
      </c>
      <c r="B153" s="14" t="s">
        <v>812</v>
      </c>
      <c r="C153" s="13" t="s">
        <v>486</v>
      </c>
    </row>
    <row r="154" spans="1:3">
      <c r="A154" s="13" t="s">
        <v>1901</v>
      </c>
      <c r="B154" s="14" t="s">
        <v>815</v>
      </c>
      <c r="C154" s="13" t="s">
        <v>520</v>
      </c>
    </row>
    <row r="155" spans="1:3">
      <c r="A155" s="13" t="s">
        <v>1901</v>
      </c>
      <c r="B155" s="14" t="s">
        <v>821</v>
      </c>
      <c r="C155" s="13" t="s">
        <v>487</v>
      </c>
    </row>
    <row r="156" spans="1:3">
      <c r="A156" s="13" t="s">
        <v>1902</v>
      </c>
      <c r="B156" s="14" t="s">
        <v>825</v>
      </c>
      <c r="C156" s="13" t="s">
        <v>1894</v>
      </c>
    </row>
    <row r="157" spans="1:3">
      <c r="A157" s="13" t="s">
        <v>1902</v>
      </c>
      <c r="B157" s="14" t="s">
        <v>833</v>
      </c>
      <c r="C157" s="13" t="s">
        <v>520</v>
      </c>
    </row>
    <row r="158" spans="1:3">
      <c r="A158" s="13" t="s">
        <v>1902</v>
      </c>
      <c r="B158" s="14" t="s">
        <v>837</v>
      </c>
      <c r="C158" s="13" t="s">
        <v>486</v>
      </c>
    </row>
    <row r="159" spans="1:3">
      <c r="A159" s="13" t="s">
        <v>1902</v>
      </c>
      <c r="B159" s="14" t="s">
        <v>843</v>
      </c>
      <c r="C159" s="13" t="s">
        <v>486</v>
      </c>
    </row>
    <row r="160" spans="1:3">
      <c r="A160" s="13" t="s">
        <v>1902</v>
      </c>
      <c r="B160" s="14" t="s">
        <v>845</v>
      </c>
      <c r="C160" s="13" t="s">
        <v>520</v>
      </c>
    </row>
    <row r="161" spans="1:3">
      <c r="A161" s="13" t="s">
        <v>1902</v>
      </c>
      <c r="B161" s="14" t="s">
        <v>848</v>
      </c>
      <c r="C161" s="13" t="s">
        <v>487</v>
      </c>
    </row>
    <row r="162" spans="1:3">
      <c r="A162" s="13" t="s">
        <v>1902</v>
      </c>
      <c r="B162" s="14" t="s">
        <v>851</v>
      </c>
      <c r="C162" s="13" t="s">
        <v>486</v>
      </c>
    </row>
    <row r="163" spans="1:3">
      <c r="A163" s="13" t="s">
        <v>1902</v>
      </c>
      <c r="B163" s="14" t="s">
        <v>853</v>
      </c>
      <c r="C163" s="13" t="s">
        <v>487</v>
      </c>
    </row>
    <row r="164" spans="1:3">
      <c r="A164" s="13" t="s">
        <v>1902</v>
      </c>
      <c r="B164" s="14" t="s">
        <v>856</v>
      </c>
      <c r="C164" s="13" t="s">
        <v>486</v>
      </c>
    </row>
    <row r="165" spans="1:3">
      <c r="A165" s="13" t="s">
        <v>1902</v>
      </c>
      <c r="B165" s="14" t="s">
        <v>861</v>
      </c>
      <c r="C165" s="13" t="s">
        <v>357</v>
      </c>
    </row>
    <row r="166" spans="1:3">
      <c r="A166" s="13" t="s">
        <v>1902</v>
      </c>
      <c r="B166" s="14" t="s">
        <v>862</v>
      </c>
      <c r="C166" s="13" t="s">
        <v>358</v>
      </c>
    </row>
    <row r="167" spans="1:3">
      <c r="A167" s="13" t="s">
        <v>1902</v>
      </c>
      <c r="B167" s="14" t="s">
        <v>866</v>
      </c>
      <c r="C167" s="13" t="s">
        <v>520</v>
      </c>
    </row>
    <row r="168" spans="1:3">
      <c r="A168" s="13" t="s">
        <v>1902</v>
      </c>
      <c r="B168" s="14" t="s">
        <v>870</v>
      </c>
      <c r="C168" s="13" t="s">
        <v>486</v>
      </c>
    </row>
    <row r="169" spans="1:3">
      <c r="A169" s="13" t="s">
        <v>1903</v>
      </c>
      <c r="B169" s="14" t="s">
        <v>876</v>
      </c>
      <c r="C169" s="13" t="s">
        <v>520</v>
      </c>
    </row>
    <row r="170" spans="1:3">
      <c r="A170" s="13" t="s">
        <v>1903</v>
      </c>
      <c r="B170" s="14" t="s">
        <v>890</v>
      </c>
      <c r="C170" s="13" t="s">
        <v>486</v>
      </c>
    </row>
    <row r="171" spans="1:3">
      <c r="A171" s="13" t="s">
        <v>1903</v>
      </c>
      <c r="B171" s="14" t="s">
        <v>895</v>
      </c>
      <c r="C171" s="13" t="s">
        <v>415</v>
      </c>
    </row>
    <row r="172" spans="1:3">
      <c r="A172" s="13" t="s">
        <v>1903</v>
      </c>
      <c r="B172" s="14" t="s">
        <v>897</v>
      </c>
      <c r="C172" s="13" t="s">
        <v>487</v>
      </c>
    </row>
    <row r="173" spans="1:3">
      <c r="A173" s="13" t="s">
        <v>1903</v>
      </c>
      <c r="B173" s="14" t="s">
        <v>900</v>
      </c>
      <c r="C173" s="13" t="s">
        <v>1894</v>
      </c>
    </row>
    <row r="174" spans="1:3">
      <c r="A174" s="13" t="s">
        <v>1903</v>
      </c>
      <c r="B174" s="14" t="s">
        <v>915</v>
      </c>
      <c r="C174" s="13" t="s">
        <v>1894</v>
      </c>
    </row>
    <row r="175" spans="1:3">
      <c r="A175" s="13" t="s">
        <v>1903</v>
      </c>
      <c r="B175" s="14" t="s">
        <v>922</v>
      </c>
      <c r="C175" s="13" t="s">
        <v>486</v>
      </c>
    </row>
    <row r="176" spans="1:3">
      <c r="A176" s="13" t="s">
        <v>1903</v>
      </c>
      <c r="B176" s="14" t="s">
        <v>929</v>
      </c>
      <c r="C176" s="13" t="s">
        <v>486</v>
      </c>
    </row>
    <row r="177" spans="1:3">
      <c r="A177" s="13" t="s">
        <v>1903</v>
      </c>
      <c r="B177" s="14" t="s">
        <v>936</v>
      </c>
      <c r="C177" s="13" t="s">
        <v>486</v>
      </c>
    </row>
    <row r="178" spans="1:3">
      <c r="A178" s="13" t="s">
        <v>1903</v>
      </c>
      <c r="B178" s="14" t="s">
        <v>941</v>
      </c>
      <c r="C178" s="13" t="s">
        <v>486</v>
      </c>
    </row>
    <row r="179" spans="1:3">
      <c r="A179" s="13" t="s">
        <v>1903</v>
      </c>
      <c r="B179" s="14" t="s">
        <v>945</v>
      </c>
      <c r="C179" s="13" t="s">
        <v>1894</v>
      </c>
    </row>
    <row r="180" spans="1:3">
      <c r="A180" s="13" t="s">
        <v>1903</v>
      </c>
      <c r="B180" s="14" t="s">
        <v>952</v>
      </c>
      <c r="C180" s="13" t="s">
        <v>486</v>
      </c>
    </row>
    <row r="181" spans="1:3">
      <c r="A181" s="13" t="s">
        <v>1904</v>
      </c>
      <c r="B181" s="14" t="s">
        <v>956</v>
      </c>
      <c r="C181" s="13" t="s">
        <v>357</v>
      </c>
    </row>
    <row r="182" spans="1:3">
      <c r="A182" s="13" t="s">
        <v>1904</v>
      </c>
      <c r="B182" s="14" t="s">
        <v>957</v>
      </c>
      <c r="C182" s="13" t="s">
        <v>486</v>
      </c>
    </row>
    <row r="183" spans="1:3">
      <c r="A183" s="13" t="s">
        <v>1904</v>
      </c>
      <c r="B183" s="14" t="s">
        <v>961</v>
      </c>
      <c r="C183" s="13" t="s">
        <v>358</v>
      </c>
    </row>
    <row r="184" spans="1:3">
      <c r="A184" s="13" t="s">
        <v>1904</v>
      </c>
      <c r="B184" s="14" t="s">
        <v>964</v>
      </c>
      <c r="C184" s="13" t="s">
        <v>520</v>
      </c>
    </row>
    <row r="185" spans="1:3">
      <c r="A185" s="13" t="s">
        <v>1905</v>
      </c>
      <c r="B185" s="14" t="s">
        <v>969</v>
      </c>
      <c r="C185" s="13" t="s">
        <v>520</v>
      </c>
    </row>
    <row r="186" spans="1:3">
      <c r="A186" s="13" t="s">
        <v>1905</v>
      </c>
      <c r="B186" s="14" t="s">
        <v>973</v>
      </c>
      <c r="C186" s="13" t="s">
        <v>486</v>
      </c>
    </row>
    <row r="187" spans="1:3">
      <c r="A187" s="13" t="s">
        <v>1905</v>
      </c>
      <c r="B187" s="14" t="s">
        <v>977</v>
      </c>
      <c r="C187" s="13" t="s">
        <v>486</v>
      </c>
    </row>
    <row r="188" spans="1:3">
      <c r="A188" s="13" t="s">
        <v>1905</v>
      </c>
      <c r="B188" s="14" t="s">
        <v>981</v>
      </c>
      <c r="C188" s="13" t="s">
        <v>486</v>
      </c>
    </row>
    <row r="189" spans="1:3">
      <c r="A189" s="13" t="s">
        <v>1905</v>
      </c>
      <c r="B189" s="14" t="s">
        <v>983</v>
      </c>
      <c r="C189" s="13" t="s">
        <v>486</v>
      </c>
    </row>
    <row r="190" spans="1:3">
      <c r="A190" s="13" t="s">
        <v>1906</v>
      </c>
      <c r="B190" s="14" t="s">
        <v>986</v>
      </c>
      <c r="C190" s="13" t="s">
        <v>486</v>
      </c>
    </row>
    <row r="191" spans="1:3">
      <c r="A191" s="13" t="s">
        <v>1906</v>
      </c>
      <c r="B191" s="14" t="s">
        <v>990</v>
      </c>
      <c r="C191" s="13" t="s">
        <v>486</v>
      </c>
    </row>
    <row r="192" spans="1:3">
      <c r="A192" s="13" t="s">
        <v>1906</v>
      </c>
      <c r="B192" s="14" t="s">
        <v>998</v>
      </c>
      <c r="C192" s="13" t="s">
        <v>486</v>
      </c>
    </row>
    <row r="193" spans="1:3">
      <c r="A193" s="13" t="s">
        <v>1906</v>
      </c>
      <c r="B193" s="14" t="s">
        <v>1001</v>
      </c>
      <c r="C193" s="13" t="s">
        <v>486</v>
      </c>
    </row>
    <row r="194" spans="1:3">
      <c r="A194" s="13" t="s">
        <v>1906</v>
      </c>
      <c r="B194" s="14" t="s">
        <v>1003</v>
      </c>
      <c r="C194" s="13" t="s">
        <v>486</v>
      </c>
    </row>
    <row r="195" spans="1:3">
      <c r="A195" s="13" t="s">
        <v>1906</v>
      </c>
      <c r="B195" s="14" t="s">
        <v>1005</v>
      </c>
      <c r="C195" s="13" t="s">
        <v>486</v>
      </c>
    </row>
    <row r="196" spans="1:3">
      <c r="A196" s="13" t="s">
        <v>1907</v>
      </c>
      <c r="B196" s="14" t="s">
        <v>1008</v>
      </c>
      <c r="C196" s="13" t="s">
        <v>357</v>
      </c>
    </row>
    <row r="197" spans="1:3">
      <c r="A197" s="13" t="s">
        <v>1907</v>
      </c>
      <c r="B197" s="14" t="s">
        <v>1013</v>
      </c>
      <c r="C197" s="13" t="s">
        <v>1894</v>
      </c>
    </row>
    <row r="198" spans="1:3">
      <c r="A198" s="13" t="s">
        <v>1907</v>
      </c>
      <c r="B198" s="14" t="s">
        <v>1018</v>
      </c>
      <c r="C198" s="13" t="s">
        <v>358</v>
      </c>
    </row>
    <row r="199" spans="1:3">
      <c r="A199" s="13" t="s">
        <v>1907</v>
      </c>
      <c r="B199" s="14" t="s">
        <v>1022</v>
      </c>
      <c r="C199" s="13" t="s">
        <v>358</v>
      </c>
    </row>
    <row r="200" spans="1:3">
      <c r="A200" s="13" t="s">
        <v>1907</v>
      </c>
      <c r="B200" s="14" t="s">
        <v>1025</v>
      </c>
      <c r="C200" s="13" t="s">
        <v>486</v>
      </c>
    </row>
    <row r="201" spans="1:3">
      <c r="A201" s="13" t="s">
        <v>1907</v>
      </c>
      <c r="B201" s="14" t="s">
        <v>1031</v>
      </c>
      <c r="C201" s="13" t="s">
        <v>358</v>
      </c>
    </row>
    <row r="202" spans="1:3">
      <c r="A202" s="13" t="s">
        <v>1907</v>
      </c>
      <c r="B202" s="14" t="s">
        <v>1034</v>
      </c>
      <c r="C202" s="13" t="s">
        <v>486</v>
      </c>
    </row>
    <row r="203" spans="1:3">
      <c r="A203" s="13" t="s">
        <v>1908</v>
      </c>
      <c r="B203" s="14" t="s">
        <v>1037</v>
      </c>
      <c r="C203" s="13" t="s">
        <v>357</v>
      </c>
    </row>
    <row r="204" spans="1:3">
      <c r="A204" s="13" t="s">
        <v>1908</v>
      </c>
      <c r="B204" s="14" t="s">
        <v>1040</v>
      </c>
      <c r="C204" s="13" t="s">
        <v>486</v>
      </c>
    </row>
    <row r="205" spans="1:3">
      <c r="A205" s="13" t="s">
        <v>1908</v>
      </c>
      <c r="B205" s="14" t="s">
        <v>1043</v>
      </c>
      <c r="C205" s="13" t="s">
        <v>486</v>
      </c>
    </row>
    <row r="206" spans="1:3">
      <c r="A206" s="13" t="s">
        <v>1908</v>
      </c>
      <c r="B206" s="14" t="s">
        <v>1046</v>
      </c>
      <c r="C206" s="13" t="s">
        <v>486</v>
      </c>
    </row>
    <row r="207" spans="1:3">
      <c r="A207" s="13" t="s">
        <v>1908</v>
      </c>
      <c r="B207" s="14" t="s">
        <v>1049</v>
      </c>
      <c r="C207" s="13" t="s">
        <v>486</v>
      </c>
    </row>
    <row r="208" spans="1:3">
      <c r="A208" s="13" t="s">
        <v>1908</v>
      </c>
      <c r="B208" s="14" t="s">
        <v>1056</v>
      </c>
      <c r="C208" s="13" t="s">
        <v>486</v>
      </c>
    </row>
    <row r="209" spans="1:3">
      <c r="A209" s="13" t="s">
        <v>1909</v>
      </c>
      <c r="B209" s="14" t="s">
        <v>1059</v>
      </c>
      <c r="C209" s="13" t="s">
        <v>520</v>
      </c>
    </row>
    <row r="210" spans="1:3">
      <c r="A210" s="13" t="s">
        <v>1909</v>
      </c>
      <c r="B210" s="14" t="s">
        <v>1066</v>
      </c>
      <c r="C210" s="13" t="s">
        <v>520</v>
      </c>
    </row>
    <row r="211" spans="1:3">
      <c r="A211" s="13" t="s">
        <v>1909</v>
      </c>
      <c r="B211" s="14" t="s">
        <v>1072</v>
      </c>
      <c r="C211" s="13" t="s">
        <v>520</v>
      </c>
    </row>
    <row r="212" spans="1:3">
      <c r="A212" s="13" t="s">
        <v>1909</v>
      </c>
      <c r="B212" s="14" t="s">
        <v>1078</v>
      </c>
      <c r="C212" s="13" t="s">
        <v>520</v>
      </c>
    </row>
    <row r="213" spans="1:3">
      <c r="A213" s="13" t="s">
        <v>1909</v>
      </c>
      <c r="B213" s="14" t="s">
        <v>1084</v>
      </c>
      <c r="C213" s="13" t="s">
        <v>415</v>
      </c>
    </row>
    <row r="214" spans="1:3">
      <c r="A214" s="13" t="s">
        <v>1909</v>
      </c>
      <c r="B214" s="14" t="s">
        <v>1086</v>
      </c>
      <c r="C214" s="13" t="s">
        <v>520</v>
      </c>
    </row>
    <row r="215" spans="1:3">
      <c r="A215" s="13" t="s">
        <v>1909</v>
      </c>
      <c r="B215" s="14" t="s">
        <v>1089</v>
      </c>
      <c r="C215" s="13" t="s">
        <v>487</v>
      </c>
    </row>
    <row r="216" spans="1:3">
      <c r="A216" s="13" t="s">
        <v>1910</v>
      </c>
      <c r="B216" s="14" t="s">
        <v>1102</v>
      </c>
      <c r="C216" s="13" t="s">
        <v>486</v>
      </c>
    </row>
    <row r="217" spans="1:3">
      <c r="A217" s="13" t="s">
        <v>1910</v>
      </c>
      <c r="B217" s="14" t="s">
        <v>1117</v>
      </c>
      <c r="C217" s="13" t="s">
        <v>1894</v>
      </c>
    </row>
    <row r="218" spans="1:3">
      <c r="A218" s="13" t="s">
        <v>1910</v>
      </c>
      <c r="B218" s="14" t="s">
        <v>1125</v>
      </c>
      <c r="C218" s="13" t="s">
        <v>1894</v>
      </c>
    </row>
    <row r="219" spans="1:3">
      <c r="A219" s="13" t="s">
        <v>1911</v>
      </c>
      <c r="B219" s="14" t="s">
        <v>1133</v>
      </c>
      <c r="C219" s="13" t="s">
        <v>486</v>
      </c>
    </row>
    <row r="220" spans="1:3">
      <c r="A220" s="13" t="s">
        <v>1911</v>
      </c>
      <c r="B220" s="14" t="s">
        <v>1136</v>
      </c>
      <c r="C220" s="13" t="s">
        <v>520</v>
      </c>
    </row>
    <row r="221" spans="1:3">
      <c r="A221" s="13" t="s">
        <v>1911</v>
      </c>
      <c r="B221" s="14" t="s">
        <v>1140</v>
      </c>
      <c r="C221" s="13" t="s">
        <v>358</v>
      </c>
    </row>
    <row r="222" spans="1:3">
      <c r="A222" s="13" t="s">
        <v>1911</v>
      </c>
      <c r="B222" s="14" t="s">
        <v>1158</v>
      </c>
      <c r="C222" s="13" t="s">
        <v>486</v>
      </c>
    </row>
    <row r="223" spans="1:3">
      <c r="A223" s="13" t="s">
        <v>1911</v>
      </c>
      <c r="B223" s="14" t="s">
        <v>1184</v>
      </c>
      <c r="C223" s="13" t="s">
        <v>486</v>
      </c>
    </row>
    <row r="224" spans="1:3">
      <c r="A224" s="13" t="s">
        <v>1911</v>
      </c>
      <c r="B224" s="14" t="s">
        <v>1208</v>
      </c>
      <c r="C224" s="13" t="s">
        <v>486</v>
      </c>
    </row>
    <row r="225" spans="1:3">
      <c r="A225" s="13" t="s">
        <v>1911</v>
      </c>
      <c r="B225" s="14" t="s">
        <v>1218</v>
      </c>
      <c r="C225" s="13" t="s">
        <v>486</v>
      </c>
    </row>
    <row r="226" spans="1:3">
      <c r="A226" s="13" t="s">
        <v>1911</v>
      </c>
      <c r="B226" s="14" t="s">
        <v>1228</v>
      </c>
      <c r="C226" s="13" t="s">
        <v>1894</v>
      </c>
    </row>
    <row r="227" spans="1:3">
      <c r="A227" s="13" t="s">
        <v>1911</v>
      </c>
      <c r="B227" s="14" t="s">
        <v>1425</v>
      </c>
      <c r="C227" s="13" t="s">
        <v>486</v>
      </c>
    </row>
    <row r="228" spans="1:3">
      <c r="A228" s="13" t="s">
        <v>1911</v>
      </c>
      <c r="B228" s="14" t="s">
        <v>1429</v>
      </c>
      <c r="C228" s="13" t="s">
        <v>486</v>
      </c>
    </row>
    <row r="229" spans="1:3">
      <c r="A229" s="13" t="s">
        <v>1912</v>
      </c>
      <c r="B229" s="14" t="s">
        <v>1467</v>
      </c>
      <c r="C229" s="13" t="s">
        <v>357</v>
      </c>
    </row>
    <row r="230" spans="1:3">
      <c r="A230" s="13" t="s">
        <v>1912</v>
      </c>
      <c r="B230" s="14" t="s">
        <v>1469</v>
      </c>
      <c r="C230" s="13" t="s">
        <v>358</v>
      </c>
    </row>
    <row r="231" spans="1:3">
      <c r="A231" s="13" t="s">
        <v>1912</v>
      </c>
      <c r="B231" s="14" t="s">
        <v>1477</v>
      </c>
      <c r="C231" s="13" t="s">
        <v>357</v>
      </c>
    </row>
    <row r="232" spans="1:3">
      <c r="A232" s="13" t="s">
        <v>1912</v>
      </c>
      <c r="B232" s="14" t="s">
        <v>1479</v>
      </c>
      <c r="C232" s="13" t="s">
        <v>358</v>
      </c>
    </row>
    <row r="233" spans="1:3">
      <c r="A233" s="13" t="s">
        <v>1912</v>
      </c>
      <c r="B233" s="14" t="s">
        <v>1487</v>
      </c>
      <c r="C233" s="13" t="s">
        <v>357</v>
      </c>
    </row>
    <row r="234" spans="1:3">
      <c r="A234" s="13" t="s">
        <v>1912</v>
      </c>
      <c r="B234" s="14" t="s">
        <v>1489</v>
      </c>
      <c r="C234" s="13" t="s">
        <v>358</v>
      </c>
    </row>
    <row r="235" spans="1:3">
      <c r="A235" s="13" t="s">
        <v>1912</v>
      </c>
      <c r="B235" s="14" t="s">
        <v>1497</v>
      </c>
      <c r="C235" s="13" t="s">
        <v>415</v>
      </c>
    </row>
    <row r="236" spans="1:3">
      <c r="A236" s="13" t="s">
        <v>1912</v>
      </c>
      <c r="B236" s="14" t="s">
        <v>1515</v>
      </c>
      <c r="C236" s="13" t="s">
        <v>486</v>
      </c>
    </row>
    <row r="237" spans="1:3">
      <c r="A237" s="13" t="s">
        <v>1912</v>
      </c>
      <c r="B237" s="14" t="s">
        <v>1548</v>
      </c>
      <c r="C237" s="13" t="s">
        <v>487</v>
      </c>
    </row>
    <row r="238" spans="1:3">
      <c r="A238" s="13" t="s">
        <v>1912</v>
      </c>
      <c r="B238" s="14" t="s">
        <v>1554</v>
      </c>
      <c r="C238" s="13" t="s">
        <v>520</v>
      </c>
    </row>
    <row r="239" spans="1:3">
      <c r="A239" s="13" t="s">
        <v>1912</v>
      </c>
      <c r="B239" s="14" t="s">
        <v>1558</v>
      </c>
      <c r="C239" s="13" t="s">
        <v>486</v>
      </c>
    </row>
    <row r="240" spans="1:3">
      <c r="A240" s="13" t="s">
        <v>1912</v>
      </c>
      <c r="B240" s="14" t="s">
        <v>1569</v>
      </c>
      <c r="C240" s="13" t="s">
        <v>415</v>
      </c>
    </row>
    <row r="241" spans="1:3">
      <c r="A241" s="13" t="s">
        <v>1912</v>
      </c>
      <c r="B241" s="14" t="s">
        <v>1572</v>
      </c>
      <c r="C241" s="13" t="s">
        <v>358</v>
      </c>
    </row>
    <row r="242" spans="1:3">
      <c r="A242" s="13" t="s">
        <v>1912</v>
      </c>
      <c r="B242" s="14" t="s">
        <v>1575</v>
      </c>
      <c r="C242" s="13" t="s">
        <v>1894</v>
      </c>
    </row>
    <row r="243" spans="1:3">
      <c r="A243" s="13" t="s">
        <v>1912</v>
      </c>
      <c r="B243" s="14" t="s">
        <v>1584</v>
      </c>
      <c r="C243" s="13" t="s">
        <v>487</v>
      </c>
    </row>
    <row r="244" spans="1:3">
      <c r="A244" s="13" t="s">
        <v>1912</v>
      </c>
      <c r="B244" s="14" t="s">
        <v>1595</v>
      </c>
      <c r="C244" s="13" t="s">
        <v>357</v>
      </c>
    </row>
    <row r="245" spans="1:3">
      <c r="A245" s="13" t="s">
        <v>1912</v>
      </c>
      <c r="B245" s="14" t="s">
        <v>1600</v>
      </c>
      <c r="C245" s="13" t="s">
        <v>486</v>
      </c>
    </row>
    <row r="246" spans="1:3">
      <c r="A246" s="13" t="s">
        <v>1912</v>
      </c>
      <c r="B246" s="14" t="s">
        <v>1611</v>
      </c>
      <c r="C246" s="13" t="s">
        <v>486</v>
      </c>
    </row>
    <row r="247" spans="1:3">
      <c r="A247" s="13" t="s">
        <v>1912</v>
      </c>
      <c r="B247" s="14" t="s">
        <v>1616</v>
      </c>
      <c r="C247" s="13" t="s">
        <v>358</v>
      </c>
    </row>
    <row r="248" spans="1:3">
      <c r="A248" s="13" t="s">
        <v>1912</v>
      </c>
      <c r="B248" s="14" t="s">
        <v>1626</v>
      </c>
      <c r="C248" s="13" t="s">
        <v>486</v>
      </c>
    </row>
    <row r="249" spans="1:3">
      <c r="A249" s="13" t="s">
        <v>1912</v>
      </c>
      <c r="B249" s="14" t="s">
        <v>1646</v>
      </c>
      <c r="C249" s="13" t="s">
        <v>357</v>
      </c>
    </row>
    <row r="250" spans="1:3">
      <c r="A250" s="13" t="s">
        <v>1912</v>
      </c>
      <c r="B250" s="14" t="s">
        <v>1648</v>
      </c>
      <c r="C250" s="13" t="s">
        <v>486</v>
      </c>
    </row>
    <row r="251" spans="1:3">
      <c r="A251" s="13" t="s">
        <v>1912</v>
      </c>
      <c r="B251" s="14" t="s">
        <v>1652</v>
      </c>
      <c r="C251" s="13" t="s">
        <v>486</v>
      </c>
    </row>
    <row r="252" spans="1:3">
      <c r="A252" s="13" t="s">
        <v>1912</v>
      </c>
      <c r="B252" s="14" t="s">
        <v>1654</v>
      </c>
      <c r="C252" s="13" t="s">
        <v>358</v>
      </c>
    </row>
    <row r="253" spans="1:3">
      <c r="A253" s="13" t="s">
        <v>1912</v>
      </c>
      <c r="B253" s="14" t="s">
        <v>1656</v>
      </c>
      <c r="C253" s="13" t="s">
        <v>486</v>
      </c>
    </row>
    <row r="254" spans="1:3">
      <c r="A254" s="13" t="s">
        <v>1912</v>
      </c>
      <c r="B254" s="14" t="s">
        <v>1666</v>
      </c>
      <c r="C254" s="13" t="s">
        <v>357</v>
      </c>
    </row>
    <row r="255" spans="1:3">
      <c r="A255" s="13" t="s">
        <v>1912</v>
      </c>
      <c r="B255" s="14" t="s">
        <v>1668</v>
      </c>
      <c r="C255" s="13" t="s">
        <v>486</v>
      </c>
    </row>
    <row r="256" spans="1:3">
      <c r="A256" s="13" t="s">
        <v>1912</v>
      </c>
      <c r="B256" s="14" t="s">
        <v>1672</v>
      </c>
      <c r="C256" s="13" t="s">
        <v>486</v>
      </c>
    </row>
    <row r="257" spans="1:3">
      <c r="A257" s="13" t="s">
        <v>1912</v>
      </c>
      <c r="B257" s="14" t="s">
        <v>1674</v>
      </c>
      <c r="C257" s="13" t="s">
        <v>358</v>
      </c>
    </row>
    <row r="258" spans="1:3">
      <c r="A258" s="13" t="s">
        <v>1912</v>
      </c>
      <c r="B258" s="14" t="s">
        <v>1676</v>
      </c>
      <c r="C258" s="13" t="s">
        <v>486</v>
      </c>
    </row>
    <row r="259" spans="1:3">
      <c r="A259" s="13" t="s">
        <v>1912</v>
      </c>
      <c r="B259" s="14" t="s">
        <v>1686</v>
      </c>
      <c r="C259" s="13" t="s">
        <v>357</v>
      </c>
    </row>
    <row r="260" spans="1:3">
      <c r="A260" s="13" t="s">
        <v>1912</v>
      </c>
      <c r="B260" s="14" t="s">
        <v>1688</v>
      </c>
      <c r="C260" s="13" t="s">
        <v>486</v>
      </c>
    </row>
    <row r="261" spans="1:3">
      <c r="A261" s="13" t="s">
        <v>1912</v>
      </c>
      <c r="B261" s="14" t="s">
        <v>1692</v>
      </c>
      <c r="C261" s="13" t="s">
        <v>486</v>
      </c>
    </row>
    <row r="262" spans="1:3">
      <c r="A262" s="13" t="s">
        <v>1912</v>
      </c>
      <c r="B262" s="14" t="s">
        <v>1694</v>
      </c>
      <c r="C262" s="13" t="s">
        <v>358</v>
      </c>
    </row>
    <row r="263" spans="1:3">
      <c r="A263" s="13" t="s">
        <v>1912</v>
      </c>
      <c r="B263" s="14" t="s">
        <v>1696</v>
      </c>
      <c r="C263" s="13" t="s">
        <v>486</v>
      </c>
    </row>
    <row r="264" spans="1:3">
      <c r="A264" s="13" t="s">
        <v>1912</v>
      </c>
      <c r="B264" s="14" t="s">
        <v>1706</v>
      </c>
      <c r="C264" s="13" t="s">
        <v>424</v>
      </c>
    </row>
    <row r="265" spans="1:3">
      <c r="A265" s="13" t="s">
        <v>1912</v>
      </c>
      <c r="B265" s="14" t="s">
        <v>1734</v>
      </c>
      <c r="C265" s="13" t="s">
        <v>424</v>
      </c>
    </row>
    <row r="266" spans="1:3">
      <c r="A266" s="13" t="s">
        <v>1912</v>
      </c>
      <c r="B266" s="14" t="s">
        <v>1736</v>
      </c>
      <c r="C266" s="13" t="s">
        <v>424</v>
      </c>
    </row>
    <row r="267" spans="1:3">
      <c r="A267" s="13" t="s">
        <v>1912</v>
      </c>
      <c r="B267" s="14" t="s">
        <v>1739</v>
      </c>
      <c r="C267" s="13" t="s">
        <v>424</v>
      </c>
    </row>
    <row r="268" spans="1:3">
      <c r="A268" s="13" t="s">
        <v>1912</v>
      </c>
      <c r="B268" s="14" t="s">
        <v>1753</v>
      </c>
      <c r="C268" s="13" t="s">
        <v>415</v>
      </c>
    </row>
    <row r="269" spans="1:3">
      <c r="A269" s="13" t="s">
        <v>1912</v>
      </c>
      <c r="B269" s="14" t="s">
        <v>1758</v>
      </c>
      <c r="C269" s="13" t="s">
        <v>486</v>
      </c>
    </row>
    <row r="270" spans="1:3">
      <c r="A270" s="13" t="s">
        <v>1912</v>
      </c>
      <c r="B270" s="14" t="s">
        <v>1762</v>
      </c>
      <c r="C270" s="13" t="s">
        <v>486</v>
      </c>
    </row>
    <row r="271" spans="1:3">
      <c r="A271" s="13" t="s">
        <v>1912</v>
      </c>
      <c r="B271" s="14" t="s">
        <v>1764</v>
      </c>
      <c r="C271" s="13" t="s">
        <v>358</v>
      </c>
    </row>
    <row r="272" spans="1:3">
      <c r="A272" s="13" t="s">
        <v>1912</v>
      </c>
      <c r="B272" s="14" t="s">
        <v>1766</v>
      </c>
      <c r="C272" s="13" t="s">
        <v>486</v>
      </c>
    </row>
    <row r="273" spans="1:3">
      <c r="A273" s="13" t="s">
        <v>1912</v>
      </c>
      <c r="B273" s="14" t="s">
        <v>1776</v>
      </c>
      <c r="C273" s="13" t="s">
        <v>415</v>
      </c>
    </row>
    <row r="274" spans="1:3">
      <c r="A274" s="13" t="s">
        <v>1912</v>
      </c>
      <c r="B274" s="14" t="s">
        <v>1779</v>
      </c>
      <c r="C274" s="13" t="s">
        <v>486</v>
      </c>
    </row>
    <row r="275" spans="1:3">
      <c r="A275" s="13" t="s">
        <v>1912</v>
      </c>
      <c r="B275" s="14" t="s">
        <v>1783</v>
      </c>
      <c r="C275" s="13" t="s">
        <v>486</v>
      </c>
    </row>
    <row r="276" spans="1:3">
      <c r="A276" s="13" t="s">
        <v>1912</v>
      </c>
      <c r="B276" s="14" t="s">
        <v>1785</v>
      </c>
      <c r="C276" s="13" t="s">
        <v>358</v>
      </c>
    </row>
    <row r="277" spans="1:3">
      <c r="A277" s="13" t="s">
        <v>1912</v>
      </c>
      <c r="B277" s="14" t="s">
        <v>1787</v>
      </c>
      <c r="C277" s="13" t="s">
        <v>486</v>
      </c>
    </row>
    <row r="278" spans="1:3">
      <c r="A278" s="13" t="s">
        <v>1912</v>
      </c>
      <c r="B278" s="14" t="s">
        <v>1797</v>
      </c>
      <c r="C278" s="13" t="s">
        <v>486</v>
      </c>
    </row>
    <row r="279" spans="1:3">
      <c r="A279" s="13" t="s">
        <v>1912</v>
      </c>
      <c r="B279" s="14" t="s">
        <v>1801</v>
      </c>
      <c r="C279" s="13" t="s">
        <v>486</v>
      </c>
    </row>
    <row r="280" spans="1:3">
      <c r="A280" s="13" t="s">
        <v>1912</v>
      </c>
      <c r="B280" s="14" t="s">
        <v>1803</v>
      </c>
      <c r="C280" s="13" t="s">
        <v>358</v>
      </c>
    </row>
    <row r="281" spans="1:3">
      <c r="A281" s="13" t="s">
        <v>1912</v>
      </c>
      <c r="B281" s="14" t="s">
        <v>1805</v>
      </c>
      <c r="C281" s="13" t="s">
        <v>486</v>
      </c>
    </row>
    <row r="282" spans="1:3">
      <c r="A282" s="13" t="s">
        <v>1912</v>
      </c>
      <c r="B282" s="14" t="s">
        <v>1815</v>
      </c>
      <c r="C282" s="13" t="s">
        <v>424</v>
      </c>
    </row>
    <row r="283" spans="1:3">
      <c r="A283" s="13" t="s">
        <v>1912</v>
      </c>
      <c r="B283" s="14" t="s">
        <v>1839</v>
      </c>
      <c r="C283" s="13" t="s">
        <v>424</v>
      </c>
    </row>
    <row r="284" spans="1:3">
      <c r="A284" s="13" t="s">
        <v>1912</v>
      </c>
      <c r="B284" s="14" t="s">
        <v>1841</v>
      </c>
      <c r="C284" s="13" t="s">
        <v>424</v>
      </c>
    </row>
    <row r="285" spans="1:3">
      <c r="A285" s="13" t="s">
        <v>1912</v>
      </c>
      <c r="B285" s="14" t="s">
        <v>1842</v>
      </c>
      <c r="C285" s="13" t="s">
        <v>424</v>
      </c>
    </row>
    <row r="286" spans="1:3">
      <c r="A286" s="13" t="s">
        <v>1912</v>
      </c>
      <c r="B286" s="14" t="s">
        <v>1849</v>
      </c>
      <c r="C286" s="13" t="s">
        <v>486</v>
      </c>
    </row>
    <row r="287" spans="1:3">
      <c r="A287" s="13" t="s">
        <v>1913</v>
      </c>
      <c r="B287" s="14" t="s">
        <v>1854</v>
      </c>
      <c r="C287" s="13" t="s">
        <v>486</v>
      </c>
    </row>
    <row r="288" spans="1:3">
      <c r="A288" s="13" t="s">
        <v>1913</v>
      </c>
      <c r="B288" s="14" t="s">
        <v>1858</v>
      </c>
      <c r="C288" s="13" t="s">
        <v>415</v>
      </c>
    </row>
    <row r="290" spans="1:1" ht="21" customHeight="1">
      <c r="A290" s="1" t="s">
        <v>1914</v>
      </c>
    </row>
    <row r="291" spans="1:1">
      <c r="A291" s="2" t="s">
        <v>1915</v>
      </c>
    </row>
    <row r="292" spans="1:1">
      <c r="A292" s="2" t="s">
        <v>1916</v>
      </c>
    </row>
    <row r="293" spans="1:1">
      <c r="A293" s="2" t="s">
        <v>1917</v>
      </c>
    </row>
    <row r="294" spans="1:1">
      <c r="A294" s="2" t="s">
        <v>1918</v>
      </c>
    </row>
    <row r="295" spans="1:1">
      <c r="A295" s="2" t="s">
        <v>1919</v>
      </c>
    </row>
    <row r="296" spans="1:1">
      <c r="A296" s="2" t="s">
        <v>1920</v>
      </c>
    </row>
    <row r="297" spans="1:1">
      <c r="A297" s="2" t="s">
        <v>1921</v>
      </c>
    </row>
    <row r="298" spans="1:1">
      <c r="A298" s="2" t="s">
        <v>1922</v>
      </c>
    </row>
    <row r="299" spans="1:1">
      <c r="A299" s="2" t="s">
        <v>1923</v>
      </c>
    </row>
    <row r="300" spans="1:1">
      <c r="A300" s="2" t="s">
        <v>1924</v>
      </c>
    </row>
    <row r="301" spans="1:1">
      <c r="A301" s="2" t="s">
        <v>1925</v>
      </c>
    </row>
    <row r="302" spans="1:1">
      <c r="A302" s="2" t="s">
        <v>1926</v>
      </c>
    </row>
    <row r="303" spans="1:1">
      <c r="A303" s="2" t="s">
        <v>1927</v>
      </c>
    </row>
    <row r="304" spans="1:1">
      <c r="A304" s="2" t="s">
        <v>1928</v>
      </c>
    </row>
    <row r="305" spans="1:1">
      <c r="A305" s="2" t="s">
        <v>1929</v>
      </c>
    </row>
    <row r="306" spans="1:1">
      <c r="A306" s="2" t="s">
        <v>1930</v>
      </c>
    </row>
    <row r="307" spans="1:1">
      <c r="A307" s="2" t="s">
        <v>1931</v>
      </c>
    </row>
    <row r="308" spans="1:1">
      <c r="A308" s="2" t="s">
        <v>1932</v>
      </c>
    </row>
    <row r="309" spans="1:1">
      <c r="A309" s="2" t="s">
        <v>1933</v>
      </c>
    </row>
    <row r="310" spans="1:1">
      <c r="A310" s="2" t="s">
        <v>1934</v>
      </c>
    </row>
    <row r="311" spans="1:1">
      <c r="A311" s="2" t="s">
        <v>1935</v>
      </c>
    </row>
    <row r="312" spans="1:1">
      <c r="A312" s="2" t="s">
        <v>1936</v>
      </c>
    </row>
    <row r="313" spans="1:1">
      <c r="A313" s="2" t="s">
        <v>1937</v>
      </c>
    </row>
    <row r="314" spans="1:1">
      <c r="A314" s="2" t="s">
        <v>1938</v>
      </c>
    </row>
    <row r="315" spans="1:1">
      <c r="A315" s="2" t="s">
        <v>1939</v>
      </c>
    </row>
    <row r="316" spans="1:1">
      <c r="A316" s="2" t="s">
        <v>1940</v>
      </c>
    </row>
    <row r="317" spans="1:1">
      <c r="A317" s="2" t="s">
        <v>1941</v>
      </c>
    </row>
    <row r="318" spans="1:1">
      <c r="A318" s="2" t="s">
        <v>1942</v>
      </c>
    </row>
    <row r="319" spans="1:1">
      <c r="A319" s="2" t="s">
        <v>1943</v>
      </c>
    </row>
    <row r="320" spans="1:1">
      <c r="A320" s="2" t="s">
        <v>1944</v>
      </c>
    </row>
    <row r="321" spans="1:1">
      <c r="A321" s="2" t="s">
        <v>1945</v>
      </c>
    </row>
    <row r="322" spans="1:1">
      <c r="A322" s="2" t="s">
        <v>1946</v>
      </c>
    </row>
    <row r="323" spans="1:1">
      <c r="A323" s="2" t="s">
        <v>1947</v>
      </c>
    </row>
    <row r="324" spans="1:1">
      <c r="A324" s="2" t="s">
        <v>1948</v>
      </c>
    </row>
    <row r="325" spans="1:1">
      <c r="A325" s="2" t="s">
        <v>1949</v>
      </c>
    </row>
    <row r="326" spans="1:1">
      <c r="A326" s="2" t="s">
        <v>1950</v>
      </c>
    </row>
    <row r="327" spans="1:1">
      <c r="A327" s="2" t="s">
        <v>1951</v>
      </c>
    </row>
    <row r="328" spans="1:1">
      <c r="A328" s="2" t="s">
        <v>1952</v>
      </c>
    </row>
    <row r="329" spans="1:1">
      <c r="A329" s="2" t="s">
        <v>1953</v>
      </c>
    </row>
    <row r="330" spans="1:1">
      <c r="A330" s="2" t="s">
        <v>1954</v>
      </c>
    </row>
    <row r="331" spans="1:1">
      <c r="A331" s="2" t="s">
        <v>1955</v>
      </c>
    </row>
    <row r="332" spans="1:1">
      <c r="A332" s="2" t="s">
        <v>1956</v>
      </c>
    </row>
    <row r="333" spans="1:1">
      <c r="A333" s="2" t="s">
        <v>1957</v>
      </c>
    </row>
    <row r="334" spans="1:1">
      <c r="A334" s="2" t="s">
        <v>1958</v>
      </c>
    </row>
    <row r="335" spans="1:1">
      <c r="A335" s="2" t="s">
        <v>1959</v>
      </c>
    </row>
    <row r="336" spans="1:1">
      <c r="A336" s="2" t="s">
        <v>1960</v>
      </c>
    </row>
    <row r="337" spans="1:1">
      <c r="A337" s="2" t="s">
        <v>1961</v>
      </c>
    </row>
    <row r="338" spans="1:1">
      <c r="A338" s="2" t="s">
        <v>1962</v>
      </c>
    </row>
    <row r="339" spans="1:1">
      <c r="A339" s="2" t="s">
        <v>1963</v>
      </c>
    </row>
    <row r="340" spans="1:1">
      <c r="A340" s="2" t="s">
        <v>1964</v>
      </c>
    </row>
    <row r="341" spans="1:1">
      <c r="A341" s="2" t="s">
        <v>1965</v>
      </c>
    </row>
    <row r="342" spans="1:1">
      <c r="A342" s="2" t="s">
        <v>1966</v>
      </c>
    </row>
    <row r="343" spans="1:1">
      <c r="A343" s="2" t="s">
        <v>1967</v>
      </c>
    </row>
    <row r="344" spans="1:1">
      <c r="A344" s="2" t="s">
        <v>1968</v>
      </c>
    </row>
    <row r="345" spans="1:1">
      <c r="A345" s="2" t="s">
        <v>1969</v>
      </c>
    </row>
    <row r="346" spans="1:1">
      <c r="A346" s="2" t="s">
        <v>1970</v>
      </c>
    </row>
    <row r="347" spans="1:1">
      <c r="A347" s="2" t="s">
        <v>1971</v>
      </c>
    </row>
    <row r="348" spans="1:1">
      <c r="A348" s="2" t="s">
        <v>1972</v>
      </c>
    </row>
    <row r="349" spans="1:1">
      <c r="A349" s="2" t="s">
        <v>1973</v>
      </c>
    </row>
    <row r="350" spans="1:1">
      <c r="A350" s="2" t="s">
        <v>1974</v>
      </c>
    </row>
    <row r="351" spans="1:1">
      <c r="A351" s="2" t="s">
        <v>1975</v>
      </c>
    </row>
    <row r="352" spans="1:1">
      <c r="A352" s="2" t="s">
        <v>1976</v>
      </c>
    </row>
    <row r="353" spans="1:1">
      <c r="A353" s="2" t="s">
        <v>1977</v>
      </c>
    </row>
    <row r="354" spans="1:1">
      <c r="A354" s="2" t="s">
        <v>1978</v>
      </c>
    </row>
    <row r="355" spans="1:1">
      <c r="A355" s="2" t="s">
        <v>1979</v>
      </c>
    </row>
    <row r="356" spans="1:1">
      <c r="A356" s="2" t="s">
        <v>1980</v>
      </c>
    </row>
    <row r="357" spans="1:1">
      <c r="A357" s="2" t="s">
        <v>1981</v>
      </c>
    </row>
    <row r="358" spans="1:1">
      <c r="A358" s="2" t="s">
        <v>1982</v>
      </c>
    </row>
    <row r="359" spans="1:1">
      <c r="A359" s="2" t="s">
        <v>1983</v>
      </c>
    </row>
    <row r="360" spans="1:1">
      <c r="A360" s="2" t="s">
        <v>1984</v>
      </c>
    </row>
    <row r="361" spans="1:1">
      <c r="A361" s="2" t="s">
        <v>1985</v>
      </c>
    </row>
    <row r="362" spans="1:1">
      <c r="A362" s="2" t="s">
        <v>1986</v>
      </c>
    </row>
    <row r="363" spans="1:1">
      <c r="A363" s="2"/>
    </row>
    <row r="364" spans="1:1">
      <c r="A364" s="2" t="s">
        <v>1987</v>
      </c>
    </row>
  </sheetData>
  <sheetProtection sheet="1" objects="1" scenarios="1" sort="0" autoFilter="0"/>
  <autoFilter ref="A28:C288"/>
  <hyperlinks>
    <hyperlink ref="B29" location="'Input'!B6" display="1000. Company, charging year, data version"/>
    <hyperlink ref="B30" location="'Input'!B11" display="1001. CDCM target revenue (monetary amounts in £)"/>
    <hyperlink ref="B31" location="'Input'!B57" display="1010. Financial and general assumptions"/>
    <hyperlink ref="B32" location="'Input'!B67" display="1017. Diversity allowance between top and bottom of network level"/>
    <hyperlink ref="B33" location="'Input'!B79" display="1018. Proportion of relevant load going through 132kV/HV direct transformation"/>
    <hyperlink ref="B34" location="'Input'!B84" display="1019. Network model GSP peak demand (MW)"/>
    <hyperlink ref="B35" location="'Input'!B89" display="1020. Gross asset cost by network level (£)"/>
    <hyperlink ref="B36" location="'Input'!B101" display="1022. LV service model asset cost (£)"/>
    <hyperlink ref="B37" location="'Input'!B106" display="1023. HV service model asset cost (£)"/>
    <hyperlink ref="B38" location="'Input'!B111" display="1025. Matrix of applicability of LV service models to tariffs with fixed charges"/>
    <hyperlink ref="B39" location="'Input'!B133" display="1026. Matrix of applicability of LV service models to unmetered tariffs"/>
    <hyperlink ref="B40" location="'Input'!B138" display="1028. Matrix of applicability of HV service models to tariffs with fixed charges"/>
    <hyperlink ref="B41" location="'Input'!B147" display="1032. Loss adjustment factors to transmission"/>
    <hyperlink ref="B42" location="'Input'!B153" display="1037. Embedded network (LDNO) discounts"/>
    <hyperlink ref="B43" location="'Input'!B158" display="1039. LDNO discounts (p/kWh)"/>
    <hyperlink ref="B44" location="'Input'!B164" display="1041. Load profile data for demand users"/>
    <hyperlink ref="B45" location="'Input'!B190" display="1053. Volume forecasts for the charging year"/>
    <hyperlink ref="B46" location="'Input'!B292" display="1055. Transmission exit charges (£/year)"/>
    <hyperlink ref="B47" location="'Input'!B297" display="1059. Other expenditure"/>
    <hyperlink ref="B48" location="'Input'!B305" display="1060. Customer contributions under current connection charging policy"/>
    <hyperlink ref="B49" location="'Input'!B313" display="1061. Average split of rate 1 units by distribution time band"/>
    <hyperlink ref="B50" location="'Input'!B326" display="1062. Average split of rate 2 units by distribution time band"/>
    <hyperlink ref="B51" location="'Input'!B335" display="1064. Average split of rate 1 units by special distribution time band"/>
    <hyperlink ref="B52" location="'Input'!B345" display="1066. Typical annual hours by special distribution time band"/>
    <hyperlink ref="B53" location="'Input'!B352" display="1068. Typical annual hours by distribution time band"/>
    <hyperlink ref="B54" location="'Input'!B359" display="1069. Peaking probabilities by network level"/>
    <hyperlink ref="B55" location="'Input'!B374" display="1092. Average kVAr by kVA, by network level"/>
    <hyperlink ref="B56" location="'LAFs'!B13" display="2001. Loss adjustment factors to transmission"/>
    <hyperlink ref="B57" location="'LAFs'!B44" display="2002. Mapping of DRM network levels to core network levels"/>
    <hyperlink ref="B58" location="'LAFs'!B60" display="2003. Loss adjustment factor to transmission for each DRM network level"/>
    <hyperlink ref="B59" location="'LAFs'!B76" display="2004. Loss adjustment factor to transmission for each network level"/>
    <hyperlink ref="B60" location="'LAFs'!B84" display="2005. Network use factors"/>
    <hyperlink ref="B61" location="'LAFs'!B118" display="2006. Proportion going through 132kV/EHV"/>
    <hyperlink ref="B62" location="'LAFs'!B126" display="2007. Proportion going through EHV"/>
    <hyperlink ref="B63" location="'LAFs'!B134" display="2008. Proportion going through EHV/HV"/>
    <hyperlink ref="B64" location="'LAFs'!B147" display="2009. Rerouteing matrix for all network levels"/>
    <hyperlink ref="B65" location="'LAFs'!B164" display="2010. Network use factors: interim step in calculations before adjustments"/>
    <hyperlink ref="B66" location="'LAFs'!B200" display="2011. Network use factors for all tariffs"/>
    <hyperlink ref="B67" location="'LAFs'!B236" display="2012. Loss adjustment factors between end user meter reading and each network level, scaled by network use"/>
    <hyperlink ref="B68" location="'DRM'!B11" display="2101. Annuity rate"/>
    <hyperlink ref="B69" location="'DRM'!B20" display="2102. Loss adjustment factor to transmission for each core level"/>
    <hyperlink ref="B70" location="'DRM'!B30" display="2103. Loss adjustment factors"/>
    <hyperlink ref="B71" location="'DRM'!B47" display="2104. Diversity calculations"/>
    <hyperlink ref="B72" location="'DRM'!B63" display="2105. Network model total maximum demand at substation (MW)"/>
    <hyperlink ref="B73" location="'DRM'!B79" display="2106. Network model contribution to system maximum load measured at network level exit (MW)"/>
    <hyperlink ref="B74" location="'DRM'!B97" display="2107. Rerouteing matrix for DRM network levels"/>
    <hyperlink ref="B75" location="'DRM'!B112" display="2108. GSP simultaneous maximum load assumed through each network level (MW)"/>
    <hyperlink ref="B76" location="'DRM'!B129" display="2109. Network model annuity by simultaneous maximum load for each network level (£/kW/year)"/>
    <hyperlink ref="B77" location="'SM'!B10" display="2201. Asset £/customer from LV service models"/>
    <hyperlink ref="B78" location="'SM'!B34" display="2202. LV unmetered service model assets £/(MWh/year)"/>
    <hyperlink ref="B79" location="'SM'!B44" display="2203. LV unmetered service model asset charge (p/kWh)"/>
    <hyperlink ref="B80" location="'SM'!B53" display="2204. Asset £/customer from HV service models"/>
    <hyperlink ref="B81" location="'SM'!B65" display="2205. Service model assets by tariff (£)"/>
    <hyperlink ref="B82" location="'SM'!B105" display="2206. Replacement annuities for service models"/>
    <hyperlink ref="B83" location="'Loads'!B18" display="2301. Demand coefficient (load at time of system maximum load divided by average load)"/>
    <hyperlink ref="B84" location="'Loads'!B45" display="2302. Load coefficient"/>
    <hyperlink ref="B85" location="'Loads'!B76" display="2303. Discount map"/>
    <hyperlink ref="B86" location="'Loads'!B191" display="2304. LDNO discounts and volumes adjusted for discount"/>
    <hyperlink ref="B87" location="'Loads'!B301" display="2305. Equivalent volume for each end user"/>
    <hyperlink ref="B88" location="'Multi'!B12" display="2401. Adjust annual hours by distribution time band to match days in year"/>
    <hyperlink ref="B89" location="'Multi'!B25" display="2402. Normalisation of split of rate 1 units by time band"/>
    <hyperlink ref="B90" location="'Multi'!B42" display="2403. Split of rate 1 units between distribution time bands"/>
    <hyperlink ref="B91" location="'Multi'!B71" display="2404. Normalisation of split of rate 2 units by time band"/>
    <hyperlink ref="B92" location="'Multi'!B84" display="2405. Split of rate 2 units between distribution time bands"/>
    <hyperlink ref="B93" location="'Multi'!B101" display="2406. Split of rate 3 units between distribution time bands (default)"/>
    <hyperlink ref="B94" location="'Multi'!B118" display="2407. All units (MWh)"/>
    <hyperlink ref="B95" location="'Multi'!B159" display="2408. Calculation of implied load coefficients for one-rate users"/>
    <hyperlink ref="B96" location="'Multi'!B177" display="2409. Calculation of implied load coefficients for two-rate users"/>
    <hyperlink ref="B97" location="'Multi'!B200" display="2410. Calculation of implied load coefficients for three-rate users"/>
    <hyperlink ref="B98" location="'Multi'!B217" display="2411. Calculation of adjusted time band load coefficients"/>
    <hyperlink ref="B99" location="'Multi'!B246" display="2412. Normalisation of peaking probabilities"/>
    <hyperlink ref="B100" location="'Multi'!B262" display="2413. Peaking probabilities by network level (reshaped)"/>
    <hyperlink ref="B101" location="'Multi'!B273" display="2414. Pseudo load coefficient by time band and network level"/>
    <hyperlink ref="B102" location="'Multi'!B297" display="2415. Single rate non half hourly pseudo timeband load coefficients"/>
    <hyperlink ref="B103" location="'Multi'!B306" display="2416. Single rate non half hourly units (MWh)"/>
    <hyperlink ref="B104" location="'Multi'!B315" display="2417. Single rate non half hourly timeband use"/>
    <hyperlink ref="B105" location="'Multi'!B325" display="2418. Single rate non half hourly tariff pseudo load coefficient"/>
    <hyperlink ref="B106" location="'Multi'!B334" display="2419. Multi rate non half hourly units (MWh)"/>
    <hyperlink ref="B107" location="'Multi'!B343" display="2420. Multi rate non half hourly pseudo timeband load coefficients"/>
    <hyperlink ref="B108" location="'Multi'!B352" display="2421. Multi rate non half hourly timeband use"/>
    <hyperlink ref="B109" location="'Multi'!B362" display="2422. Multi rate non half hourly tariff pseudo load coefficient"/>
    <hyperlink ref="B110" location="'Multi'!B371" display="2423. Off-peak non half hourly units (MWh)"/>
    <hyperlink ref="B111" location="'Multi'!B380" display="2424. Off-peak non half hourly pseudo timeband load coefficients"/>
    <hyperlink ref="B112" location="'Multi'!B389" display="2425. Off-peak non half hourly timeband use"/>
    <hyperlink ref="B113" location="'Multi'!B399" display="2426. Off-peak non half hourly tariff pseudo load coefficient"/>
    <hyperlink ref="B114" location="'Multi'!B408" display="2427. Aggregated half hourly units (MWh)"/>
    <hyperlink ref="B115" location="'Multi'!B417" display="2428. Aggregated half hourly pseudo timeband load coefficients"/>
    <hyperlink ref="B116" location="'Multi'!B426" display="2429. Aggregated half hourly timeband use"/>
    <hyperlink ref="B117" location="'Multi'!B436" display="2430. Aggregated half hourly tariff pseudo load coefficient"/>
    <hyperlink ref="B118" location="'Multi'!B450" display="2431. Average non half hourly tariff pseudo load coefficient"/>
    <hyperlink ref="B119" location="'Multi'!B464" display="2432. Average non half hourly timeband use"/>
    <hyperlink ref="B120" location="'Multi'!B474" display="2433. Aggregated half hourly tariff pseudo load coefficient using average non half hourly unit mix"/>
    <hyperlink ref="B121" location="'Multi'!B484" display="2434. Relative correction factor for aggregated half hourly tariff"/>
    <hyperlink ref="B122" location="'Multi'!B501" display="2435. Correction factor for non half hourly tariffs"/>
    <hyperlink ref="B123" location="'Multi'!B511" display="2436. Single rate non half hourly corrected pseudo timeband load coefficient"/>
    <hyperlink ref="B124" location="'Multi'!B521" display="2437. Multi rate non half hourly corrected pseudo timeband load coefficient"/>
    <hyperlink ref="B125" location="'Multi'!B531" display="2438. Off-peak non half hourly corrected pseudo timeband load coefficient"/>
    <hyperlink ref="B126" location="'Multi'!B542" display="2439. Aggregated half hourly corrected pseudo timeband load coefficient"/>
    <hyperlink ref="B127" location="'Multi'!B555" display="2440. Pseudo load coefficient by time band and network level (equalised)"/>
    <hyperlink ref="B128" location="'Multi'!B580" display="2441. Unit rate 1 pseudo load coefficient by network level"/>
    <hyperlink ref="B129" location="'Multi'!B605" display="2442. Unit rate 2 pseudo load coefficient by network level"/>
    <hyperlink ref="B130" location="'Multi'!B626" display="2443. Unit rate 3 pseudo load coefficient by network level"/>
    <hyperlink ref="B131" location="'Multi'!B645" display="2444. Adjust annual hours by special distribution time band to match days in year"/>
    <hyperlink ref="B132" location="'Multi'!B658" display="2445. Normalisation of split of rate 1 units by special time band"/>
    <hyperlink ref="B133" location="'Multi'!B670" display="2446. Split of rate 1 units between special distribution time bands"/>
    <hyperlink ref="B134" location="'Multi'!B679" display="2447. Split of rate 2 units between special distribution time bands (default)"/>
    <hyperlink ref="B135" location="'Multi'!B684" display="2448. Split of rate 3 units between special distribution time bands (default)"/>
    <hyperlink ref="B136" location="'Multi'!B699" display="2449. Calculation of implied special load coefficients for one-rate users"/>
    <hyperlink ref="B137" location="'Multi'!B721" display="2450. Calculation of implied special load coefficients for three-rate users"/>
    <hyperlink ref="B138" location="'Multi'!B735" display="2451. Estimated contributions to peak demand"/>
    <hyperlink ref="B139" location="'Multi'!B748" display="2452. Load coefficient correction factor for the group"/>
    <hyperlink ref="B140" location="'Multi'!B766" display="2453. Calculation of special peaking probabilities"/>
    <hyperlink ref="B141" location="'Multi'!B784" display="2454. Special peaking probabilities by network level"/>
    <hyperlink ref="B142" location="'Multi'!B800" display="2455. Special peaking probabilities by network level (reshaped)"/>
    <hyperlink ref="B143" location="'Multi'!B811" display="2456. Pseudo load coefficient by special time band and network level"/>
    <hyperlink ref="B144" location="'Multi'!B820" display="2457. Unit rate 1 pseudo load coefficient by network level (special)"/>
    <hyperlink ref="B145" location="'Multi'!B833" display="2458. Unit rate 2 pseudo load coefficient by network level (special)"/>
    <hyperlink ref="B146" location="'Multi'!B842" display="2459. Unit rate 3 pseudo load coefficient by network level (special)"/>
    <hyperlink ref="B147" location="'Multi'!B851" display="2460. Unit rate 1 pseudo load coefficient by network level (combined)"/>
    <hyperlink ref="B148" location="'Multi'!B881" display="2461. Unit rate 2 pseudo load coefficient by network level (combined)"/>
    <hyperlink ref="B149" location="'Multi'!B903" display="2462. Unit rate 3 pseudo load coefficient by network level (combined)"/>
    <hyperlink ref="B150" location="'SMD'!B11" display="2501. Contributions of users on one-rate multi tariffs to system simultaneous maximum load by network level (kW)"/>
    <hyperlink ref="B151" location="'SMD'!B31" display="2502. Contributions of users on two-rate multi tariffs to system simultaneous maximum load by network level (kW)"/>
    <hyperlink ref="B152" location="'SMD'!B50" display="2503. Contributions of users on three-rate multi tariffs to system simultaneous maximum load by network level (kW)"/>
    <hyperlink ref="B153" location="'SMD'!B69" display="2504. Estimated contributions of users on each tariff to system simultaneous maximum load by network level (kW)"/>
    <hyperlink ref="B154" location="'SMD'!B106" display="2505. Contributions of users on each tariff to system simultaneous maximum load by network level (kW)"/>
    <hyperlink ref="B155" location="'SMD'!B140" display="2506. Forecast system simultaneous maximum load (kW) from forecast units"/>
    <hyperlink ref="B156" location="'AMD'!B12" display="2601. Pre-processing of data for standing charge factors"/>
    <hyperlink ref="B157" location="'AMD'!B40" display="2602. Standing charges factors adapted to use 132kV/HV"/>
    <hyperlink ref="B158" location="'AMD'!B69" display="2603. Capacity-based contributions to chargeable aggregate maximum load by network level (kW)"/>
    <hyperlink ref="B159" location="'AMD'!B83" display="2604. Unit-based contributions to chargeable aggregate maximum load (kW)"/>
    <hyperlink ref="B160" location="'AMD'!B100" display="2605. Contributions to aggregate maximum load by network level (kW)"/>
    <hyperlink ref="B161" location="'AMD'!B119" display="2606. Forecast chargeable aggregate maximum load (kW)"/>
    <hyperlink ref="B162" location="'AMD'!B128" display="2607. Forecast simultaneous load subject to standing charge factors (kW)"/>
    <hyperlink ref="B163" location="'AMD'!B154" display="2608. Forecast simultaneous load replaced by standing charge (kW)"/>
    <hyperlink ref="B164" location="'AMD'!B163" display="2609. Calculated LV diversity allowance"/>
    <hyperlink ref="B165" location="'AMD'!B168" display="2610. Network level mapping for diversity allowances"/>
    <hyperlink ref="B166" location="'AMD'!B184" display="2611. Diversity allowances including 132kV/HV"/>
    <hyperlink ref="B167" location="'AMD'!B201" display="2612. Diversity allowances (including calculated LV value)"/>
    <hyperlink ref="B168" location="'AMD'!B212" display="2613. Forecast simultaneous maximum load (kW) adjusted for standing charges"/>
    <hyperlink ref="B169" location="'Otex'!B9" display="2701. Operating expenditure coded by network level (£/year)"/>
    <hyperlink ref="B170" location="'Otex'!B19" display="2702. Network model assets (£) scaled by load forecast"/>
    <hyperlink ref="B171" location="'Otex'!B27" display="2703. Annual consumption by tariff for unmetered users (MWh)"/>
    <hyperlink ref="B172" location="'Otex'!B39" display="2704. Total unmetered units"/>
    <hyperlink ref="B173" location="'Otex'!B55" display="2705. Service model asset data"/>
    <hyperlink ref="B174" location="'Otex'!B67" display="2706. Data for allocation of operating expenditure"/>
    <hyperlink ref="B175" location="'Otex'!B78" display="2707. Amount of expenditure to be allocated according to asset values (£/year)"/>
    <hyperlink ref="B176" location="'Otex'!B89" display="2708. Total operating expenditure by network level  (£/year)"/>
    <hyperlink ref="B177" location="'Otex'!B98" display="2709. Operating expenditure percentage by network level"/>
    <hyperlink ref="B178" location="'Otex'!B107" display="2710. Unit operating expenditure based on simultaneous maximum load (£/kW/year)"/>
    <hyperlink ref="B179" location="'Otex'!B120" display="2711. Operating expenditure for customer assets p/MPAN/day"/>
    <hyperlink ref="B180" location="'Otex'!B155" display="2712. Operating expenditure for unmetered customer assets (p/kWh)"/>
    <hyperlink ref="B181" location="'Contrib'!B6" display="2801. Network level of supply (for customer contributions) by tariff"/>
    <hyperlink ref="B182" location="'Contrib'!B41" display="2802. Contribution proportion of asset annuities, by customer type and network level of assets"/>
    <hyperlink ref="B183" location="'Contrib'!B57" display="2803. Proportion of asset annuities deemed to be covered by customer contributions"/>
    <hyperlink ref="B184" location="'Contrib'!B93" display="2804. Proportion of annual charge covered by contributions (for all charging levels)"/>
    <hyperlink ref="B185" location="'Yard'!B10" display="2901. Unit cost at each level, £/kW/year (relative to system simultaneous maximum load)"/>
    <hyperlink ref="B186" location="'Yard'!B22" display="2902. Pay-as-you-go yardstick unit costs by charging level (p/kWh)"/>
    <hyperlink ref="B187" location="'Yard'!B60" display="2903. Contributions to pay-as-you-go unit rate 1 (p/kWh)"/>
    <hyperlink ref="B188" location="'Yard'!B93" display="2904. Contributions to pay-as-you-go unit rate 2 (p/kWh)"/>
    <hyperlink ref="B189" location="'Yard'!B118" display="2905. Contributions to pay-as-you-go unit rate 3 (p/kWh)"/>
    <hyperlink ref="B190" location="'Standing'!B10" display="3001. Costs based on aggregate maximum load (£/kW/year)"/>
    <hyperlink ref="B191" location="'Standing'!B24" display="3002. Capacity elements p/kVA/day"/>
    <hyperlink ref="B192" location="'Standing'!B51" display="3003. Yardstick components p/kWh (taking account of standing charges)"/>
    <hyperlink ref="B193" location="'Standing'!B78" display="3004. Contributions to unit rate 1 p/kWh by network level (taking account of standing charges)"/>
    <hyperlink ref="B194" location="'Standing'!B105" display="3005. Contributions to unit rate 2 p/kWh by network level (taking account of standing charges)"/>
    <hyperlink ref="B195" location="'Standing'!B124" display="3006. Contributions to unit rate 3 p/kWh by network level (taking account of standing charges)"/>
    <hyperlink ref="B196" location="'AggCap'!B6" display="3101. Mapping of tariffs to tariff groups"/>
    <hyperlink ref="B197" location="'AggCap'!B26" display="3102. Capacity use for tariffs charged for capacity on an exit point basis"/>
    <hyperlink ref="B198" location="'AggCap'!B43" display="3103. Aggregate capacity (kW)"/>
    <hyperlink ref="B199" location="'AggCap'!B52" display="3104. Aggregate number of users charged for capacity on an exit point basis"/>
    <hyperlink ref="B200" location="'AggCap'!B62" display="3105. Average maximum kVA by exit point"/>
    <hyperlink ref="B201" location="'AggCap'!B71" display="3106. Deemed average maximum kVA for each tariff"/>
    <hyperlink ref="B202" location="'AggCap'!B88" display="3107. Capacity-driven fixed charge elements from standing charges factors p/MPAN/day"/>
    <hyperlink ref="B203" location="'Reactive'!B7" display="3201. Network use factors for generator reactive unit charges"/>
    <hyperlink ref="B204" location="'Reactive'!B20" display="3202. Standard components p/kWh for reactive power (absolute value)"/>
    <hyperlink ref="B205" location="'Reactive'!B32" display="3203. Standard reactive p/kVArh"/>
    <hyperlink ref="B206" location="'Reactive'!B42" display="3204. Absolute value of load coefficient (kW peak / average kW)"/>
    <hyperlink ref="B207" location="'Reactive'!B61" display="3205. Pay-as-you-go components p/kWh for reactive power (absolute value)"/>
    <hyperlink ref="B208" location="'Reactive'!B76" display="3206. Pay-as-you-go reactive p/kVArh"/>
    <hyperlink ref="B209" location="'Aggreg'!B14" display="3301. Unit rate 1 p/kWh (elements)"/>
    <hyperlink ref="B210" location="'Aggreg'!B52" display="3302. Unit rate 2 p/kWh (elements)"/>
    <hyperlink ref="B211" location="'Aggreg'!B90" display="3303. Unit rate 3 p/kWh (elements)"/>
    <hyperlink ref="B212" location="'Aggreg'!B128" display="3304. Fixed charge p/MPAN/day (elements)"/>
    <hyperlink ref="B213" location="'Aggreg'!B162" display="3305. Capacity charge p/kVA/day (elements)"/>
    <hyperlink ref="B214" location="'Aggreg'!B197" display="3306. Reactive power charge p/kVArh (elements)"/>
    <hyperlink ref="B215" location="'Aggreg'!B237" display="3307. Summary of charges before revenue matching"/>
    <hyperlink ref="B216" location="'Revenue'!B20" display="3401. Net revenues by tariff before matching (£)"/>
    <hyperlink ref="B217" location="'Revenue'!B57" display="3402. Target CDCM revenue"/>
    <hyperlink ref="B218" location="'Revenue'!B68" display="3403. Revenue surplus or shortfall"/>
    <hyperlink ref="B219" location="'Scaler'!B9" display="3501. Factor to scale to £1/kW at transmission exit level"/>
    <hyperlink ref="B220" location="'Scaler'!B18" display="3502. Applicability factor for £1/kW scaler"/>
    <hyperlink ref="B221" location="'Scaler'!B33" display="3503. Scalable elements of tariff components"/>
    <hyperlink ref="B222" location="'Scaler'!B81" display="3504. Marginal revenue effect of scaler"/>
    <hyperlink ref="B223" location="'Scaler'!B127" display="3505. Scaler value at which the minimum is breached"/>
    <hyperlink ref="B224" location="'Scaler'!B167" display="3506. Constraint-free solution"/>
    <hyperlink ref="B225" location="'Scaler'!B181" display="3507. Starting point"/>
    <hyperlink ref="B226" location="'Scaler'!B210" display="3508. Solve for General scaler rate"/>
    <hyperlink ref="B227" location="'Scaler'!B380" display="3509. General scaler rate"/>
    <hyperlink ref="B228" location="'Scaler'!B415" display="3510. Scaler"/>
    <hyperlink ref="B229" location="'G-Calc'!B5" display="4301. Levels containing asset charges"/>
    <hyperlink ref="B230" location="'G-Calc'!B20" display="4302. Unrounded tariff analysis: Asset charges"/>
    <hyperlink ref="B231" location="'G-Calc'!B51" display="4303. Levels containing transmission exit charges"/>
    <hyperlink ref="B232" location="'G-Calc'!B66" display="4304. Unrounded tariff analysis: Transmission exit charges"/>
    <hyperlink ref="B233" location="'G-Calc'!B97" display="4305. Levels containing other expenditure charges"/>
    <hyperlink ref="B234" location="'G-Calc'!B112" display="4306. Unrounded tariff analysis: Other expenditure charges"/>
    <hyperlink ref="B235" location="'G-Calc'!B152" display="4307. Unrounded tariff analysis: Matching charges"/>
    <hyperlink ref="B236" location="'G-Calc'!B217" display="4308. Unrounded revenue analysis (baseline)"/>
    <hyperlink ref="B237" location="'G-Calc'!B255" display="4309. Unrounded revenue analysis (baseline totals)"/>
    <hyperlink ref="B238" location="'G-Calc'!B264" display="4310. MPANs excluding LDNO generation"/>
    <hyperlink ref="B239" location="'G-Calc'!B399" display="4311. Unrounded revenue analysis"/>
    <hyperlink ref="B240" location="'G-Calc'!B503" display="4312. Discount map (re-grouped)"/>
    <hyperlink ref="B241" location="'G-Calc'!B606" display="4313. Discount for each tariff (except for fixed charges)"/>
    <hyperlink ref="B242" location="'G-Calc'!B715" display="4314. Unrounded revenue analysis (with reordered tariff list)"/>
    <hyperlink ref="B243" location="'G-Calc'!B822" display="4315. Unrounded revenue analysis (by tariff group)"/>
    <hyperlink ref="B244" location="'G-Calc'!B851" display="4316. Scaling factors for run 1"/>
    <hyperlink ref="B245" location="'G-Calc'!B866" display="4317. Average p/kWh"/>
    <hyperlink ref="B246" location="'G-Calc'!B899" display="4318. Chargeable percentage"/>
    <hyperlink ref="B247" location="'G-Calc'!B1006" display="4319. Total discounted revenue by charge category"/>
    <hyperlink ref="B248" location="'G-Calc'!B1027" display="4320. Error values from run 1"/>
    <hyperlink ref="B249" location="'G-Calc'!B1032" display="4321. Scaling factors for run 2"/>
    <hyperlink ref="B250" location="'G-Calc'!B1047" display="4322. Average p/kWh"/>
    <hyperlink ref="B251" location="'G-Calc'!B1080" display="4323. Chargeable percentage"/>
    <hyperlink ref="B252" location="'G-Calc'!B1187" display="4324. Total discounted revenue by charge category"/>
    <hyperlink ref="B253" location="'G-Calc'!B1208" display="4325. Error values from run 2"/>
    <hyperlink ref="B254" location="'G-Calc'!B1213" display="4326. Scaling factors for run 3"/>
    <hyperlink ref="B255" location="'G-Calc'!B1228" display="4327. Average p/kWh"/>
    <hyperlink ref="B256" location="'G-Calc'!B1261" display="4328. Chargeable percentage"/>
    <hyperlink ref="B257" location="'G-Calc'!B1368" display="4329. Total discounted revenue by charge category"/>
    <hyperlink ref="B258" location="'G-Calc'!B1389" display="4330. Error values from run 3"/>
    <hyperlink ref="B259" location="'G-Calc'!B1394" display="4331. Scaling factors for run 4"/>
    <hyperlink ref="B260" location="'G-Calc'!B1409" display="4332. Average p/kWh"/>
    <hyperlink ref="B261" location="'G-Calc'!B1442" display="4333. Chargeable percentage"/>
    <hyperlink ref="B262" location="'G-Calc'!B1549" display="4334. Total discounted revenue by charge category"/>
    <hyperlink ref="B263" location="'G-Calc'!B1570" display="4335. Error values from run 4"/>
    <hyperlink ref="B264" location="'G-Calc'!B1601" display="4336. First derivatives (£ million)"/>
    <hyperlink ref="B265" location="'G-Calc'!B1611" display="4337. Co-determinants"/>
    <hyperlink ref="B266" location="'G-Calc'!B1619" display="4338. Determinant"/>
    <hyperlink ref="B267" location="'G-Calc'!B1635" display="4339. Scaling factors for run 7"/>
    <hyperlink ref="B268" location="'G-Calc'!B1646" display="4340. Scaling factors for run 5"/>
    <hyperlink ref="B269" location="'G-Calc'!B1661" display="4341. Average p/kWh"/>
    <hyperlink ref="B270" location="'G-Calc'!B1694" display="4342. Chargeable percentage"/>
    <hyperlink ref="B271" location="'G-Calc'!B1801" display="4343. Total discounted revenue by charge category"/>
    <hyperlink ref="B272" location="'G-Calc'!B1822" display="4344. Error values from run 5"/>
    <hyperlink ref="B273" location="'G-Calc'!B1833" display="4345. Scaling factors for run 6"/>
    <hyperlink ref="B274" location="'G-Calc'!B1848" display="4346. Average p/kWh"/>
    <hyperlink ref="B275" location="'G-Calc'!B1881" display="4347. Chargeable percentage"/>
    <hyperlink ref="B276" location="'G-Calc'!B1988" display="4348. Total discounted revenue by charge category"/>
    <hyperlink ref="B277" location="'G-Calc'!B2009" display="4349. Error values from run 6"/>
    <hyperlink ref="B278" location="'G-Calc'!B2024" display="4350. Average p/kWh"/>
    <hyperlink ref="B279" location="'G-Calc'!B2057" display="4351. Chargeable percentage"/>
    <hyperlink ref="B280" location="'G-Calc'!B2164" display="4352. Total discounted revenue by charge category"/>
    <hyperlink ref="B281" location="'G-Calc'!B2185" display="4353. Error values from run 7"/>
    <hyperlink ref="B282" location="'G-Calc'!B2216" display="4354. First derivatives (£ million)"/>
    <hyperlink ref="B283" location="'G-Calc'!B2226" display="4355. Co-determinants"/>
    <hyperlink ref="B284" location="'G-Calc'!B2234" display="4356. Determinant"/>
    <hyperlink ref="B285" location="'G-Calc'!B2250" display="4357. Final scaling factors"/>
    <hyperlink ref="B286" location="'G-Calc'!B2265" display="4358. All-the-way p/kWh"/>
    <hyperlink ref="B287" location="'G-Discounts'!B9" display="4401. LDNO discounts ⇒1038. For CDCM"/>
    <hyperlink ref="B288" location="'G-Discounts'!B111" display="4402. All-the-way reference p/kWh values ⇒1185. For EDCM model"/>
  </hyperlinks>
  <pageMargins left="0.7" right="0.7" top="0.75" bottom="0.75" header="0.3" footer="0.3"/>
  <pageSetup paperSize="9" scale="50" fitToHeight="0" orientation="portrait"/>
  <headerFooter>
    <oddHeader>&amp;L&amp;A&amp;C&amp;R&amp;P of &amp;N</oddHeader>
    <oddFooter>&amp;F</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1:N16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13" ht="21" customHeight="1">
      <c r="A1" s="1">
        <f>"Other expenditure for "&amp;'Input'!B7&amp;" in "&amp;'Input'!C7&amp;" ("&amp;'Input'!D7&amp;")"</f>
        <v>0</v>
      </c>
    </row>
    <row r="3" spans="1:13" ht="21" customHeight="1">
      <c r="A3" s="1" t="s">
        <v>876</v>
      </c>
    </row>
    <row r="4" spans="1:13">
      <c r="A4" s="2" t="s">
        <v>353</v>
      </c>
    </row>
    <row r="5" spans="1:13">
      <c r="A5" s="32" t="s">
        <v>877</v>
      </c>
    </row>
    <row r="6" spans="1:13">
      <c r="A6" s="2" t="s">
        <v>878</v>
      </c>
    </row>
    <row r="7" spans="1:13">
      <c r="A7" s="2" t="s">
        <v>371</v>
      </c>
    </row>
    <row r="9" spans="1:13">
      <c r="B9" s="15" t="s">
        <v>304</v>
      </c>
      <c r="C9" s="15" t="s">
        <v>879</v>
      </c>
      <c r="D9" s="15" t="s">
        <v>880</v>
      </c>
      <c r="E9" s="15" t="s">
        <v>881</v>
      </c>
      <c r="F9" s="15" t="s">
        <v>882</v>
      </c>
      <c r="G9" s="15" t="s">
        <v>883</v>
      </c>
      <c r="H9" s="15" t="s">
        <v>884</v>
      </c>
      <c r="I9" s="15" t="s">
        <v>885</v>
      </c>
      <c r="J9" s="15" t="s">
        <v>886</v>
      </c>
      <c r="K9" s="15" t="s">
        <v>887</v>
      </c>
      <c r="L9" s="15" t="s">
        <v>888</v>
      </c>
    </row>
    <row r="10" spans="1:13">
      <c r="A10" s="4" t="s">
        <v>889</v>
      </c>
      <c r="B10" s="43">
        <f>'Input'!$B293</f>
        <v>0</v>
      </c>
      <c r="C10" s="36">
        <v>0</v>
      </c>
      <c r="D10" s="36">
        <v>0</v>
      </c>
      <c r="E10" s="36">
        <v>0</v>
      </c>
      <c r="F10" s="36">
        <v>0</v>
      </c>
      <c r="G10" s="36">
        <v>0</v>
      </c>
      <c r="H10" s="36">
        <v>0</v>
      </c>
      <c r="I10" s="36">
        <v>0</v>
      </c>
      <c r="J10" s="36">
        <v>0</v>
      </c>
      <c r="K10" s="36">
        <v>0</v>
      </c>
      <c r="L10" s="36">
        <v>0</v>
      </c>
      <c r="M10" s="17"/>
    </row>
    <row r="12" spans="1:13" ht="21" customHeight="1">
      <c r="A12" s="1" t="s">
        <v>890</v>
      </c>
    </row>
    <row r="13" spans="1:13">
      <c r="A13" s="2" t="s">
        <v>353</v>
      </c>
    </row>
    <row r="14" spans="1:13">
      <c r="A14" s="32" t="s">
        <v>448</v>
      </c>
    </row>
    <row r="15" spans="1:13">
      <c r="A15" s="32" t="s">
        <v>891</v>
      </c>
    </row>
    <row r="16" spans="1:13">
      <c r="A16" s="32" t="s">
        <v>892</v>
      </c>
    </row>
    <row r="17" spans="1:10">
      <c r="A17" s="2" t="s">
        <v>893</v>
      </c>
    </row>
    <row r="19" spans="1:10">
      <c r="B19" s="15" t="s">
        <v>316</v>
      </c>
      <c r="C19" s="15" t="s">
        <v>317</v>
      </c>
      <c r="D19" s="15" t="s">
        <v>318</v>
      </c>
      <c r="E19" s="15" t="s">
        <v>319</v>
      </c>
      <c r="F19" s="15" t="s">
        <v>320</v>
      </c>
      <c r="G19" s="15" t="s">
        <v>321</v>
      </c>
      <c r="H19" s="15" t="s">
        <v>322</v>
      </c>
      <c r="I19" s="15" t="s">
        <v>323</v>
      </c>
    </row>
    <row r="20" spans="1:10">
      <c r="A20" s="4" t="s">
        <v>894</v>
      </c>
      <c r="B20" s="21">
        <f>IF('DRM'!$B$113,'AMD'!$C213*'Input'!$B$90/'DRM'!$B$113/1000,0)</f>
        <v>0</v>
      </c>
      <c r="C20" s="21">
        <f>IF('DRM'!$B$114,'AMD'!$D213*'Input'!$B$91/'DRM'!$B$114/1000,0)</f>
        <v>0</v>
      </c>
      <c r="D20" s="21">
        <f>IF('DRM'!$B$115,'AMD'!$E213*'Input'!$B$92/'DRM'!$B$115/1000,0)</f>
        <v>0</v>
      </c>
      <c r="E20" s="21">
        <f>IF('DRM'!$B$116,'AMD'!$F213*'Input'!$B$93/'DRM'!$B$116/1000,0)</f>
        <v>0</v>
      </c>
      <c r="F20" s="21">
        <f>IF('DRM'!$B$117,'AMD'!$G213*'Input'!$B$94/'DRM'!$B$117/1000,0)</f>
        <v>0</v>
      </c>
      <c r="G20" s="21">
        <f>IF('DRM'!$B$118,'AMD'!$H213*'Input'!$B$95/'DRM'!$B$118/1000,0)</f>
        <v>0</v>
      </c>
      <c r="H20" s="21">
        <f>IF('DRM'!$B$119,'AMD'!$I213*'Input'!$B$96/'DRM'!$B$119/1000,0)</f>
        <v>0</v>
      </c>
      <c r="I20" s="21">
        <f>IF('DRM'!$B$120,'AMD'!$J213*'Input'!$B$97/'DRM'!$B$120/1000,0)</f>
        <v>0</v>
      </c>
      <c r="J20" s="17"/>
    </row>
    <row r="22" spans="1:10" ht="21" customHeight="1">
      <c r="A22" s="1" t="s">
        <v>895</v>
      </c>
    </row>
    <row r="23" spans="1:10">
      <c r="A23" s="2" t="s">
        <v>353</v>
      </c>
    </row>
    <row r="24" spans="1:10">
      <c r="A24" s="32" t="s">
        <v>576</v>
      </c>
    </row>
    <row r="25" spans="1:10">
      <c r="A25" s="2" t="s">
        <v>635</v>
      </c>
    </row>
    <row r="27" spans="1:10">
      <c r="B27" s="15" t="s">
        <v>896</v>
      </c>
    </row>
    <row r="28" spans="1:10">
      <c r="A28" s="4" t="s">
        <v>218</v>
      </c>
      <c r="B28" s="43">
        <f>'Multi'!B$133</f>
        <v>0</v>
      </c>
      <c r="C28" s="17"/>
    </row>
    <row r="29" spans="1:10">
      <c r="A29" s="4" t="s">
        <v>219</v>
      </c>
      <c r="B29" s="43">
        <f>'Multi'!B$134</f>
        <v>0</v>
      </c>
      <c r="C29" s="17"/>
    </row>
    <row r="30" spans="1:10">
      <c r="A30" s="4" t="s">
        <v>220</v>
      </c>
      <c r="B30" s="43">
        <f>'Multi'!B$135</f>
        <v>0</v>
      </c>
      <c r="C30" s="17"/>
    </row>
    <row r="31" spans="1:10">
      <c r="A31" s="4" t="s">
        <v>221</v>
      </c>
      <c r="B31" s="43">
        <f>'Multi'!B$136</f>
        <v>0</v>
      </c>
      <c r="C31" s="17"/>
    </row>
    <row r="32" spans="1:10">
      <c r="A32" s="4" t="s">
        <v>222</v>
      </c>
      <c r="B32" s="43">
        <f>'Multi'!B$137</f>
        <v>0</v>
      </c>
      <c r="C32" s="17"/>
    </row>
    <row r="34" spans="1:3" ht="21" customHeight="1">
      <c r="A34" s="1" t="s">
        <v>897</v>
      </c>
    </row>
    <row r="35" spans="1:3">
      <c r="A35" s="2" t="s">
        <v>353</v>
      </c>
    </row>
    <row r="36" spans="1:3">
      <c r="A36" s="32" t="s">
        <v>898</v>
      </c>
    </row>
    <row r="37" spans="1:3">
      <c r="A37" s="2" t="s">
        <v>823</v>
      </c>
    </row>
    <row r="39" spans="1:3">
      <c r="B39" s="15" t="s">
        <v>899</v>
      </c>
    </row>
    <row r="40" spans="1:3">
      <c r="A40" s="4" t="s">
        <v>899</v>
      </c>
      <c r="B40" s="21">
        <f>SUM(B$28:B$32)</f>
        <v>0</v>
      </c>
      <c r="C40" s="17"/>
    </row>
    <row r="42" spans="1:3" ht="21" customHeight="1">
      <c r="A42" s="1" t="s">
        <v>900</v>
      </c>
    </row>
    <row r="43" spans="1:3">
      <c r="A43" s="2" t="s">
        <v>353</v>
      </c>
    </row>
    <row r="44" spans="1:3">
      <c r="A44" s="32" t="s">
        <v>901</v>
      </c>
    </row>
    <row r="45" spans="1:3">
      <c r="A45" s="32" t="s">
        <v>902</v>
      </c>
    </row>
    <row r="46" spans="1:3">
      <c r="A46" s="32" t="s">
        <v>903</v>
      </c>
    </row>
    <row r="47" spans="1:3">
      <c r="A47" s="32" t="s">
        <v>904</v>
      </c>
    </row>
    <row r="48" spans="1:3">
      <c r="A48" s="32" t="s">
        <v>905</v>
      </c>
    </row>
    <row r="49" spans="1:13">
      <c r="A49" s="32" t="s">
        <v>906</v>
      </c>
    </row>
    <row r="50" spans="1:13">
      <c r="A50" s="32" t="s">
        <v>907</v>
      </c>
    </row>
    <row r="51" spans="1:13">
      <c r="A51" s="33" t="s">
        <v>356</v>
      </c>
      <c r="B51" s="33" t="s">
        <v>358</v>
      </c>
      <c r="C51" s="33"/>
      <c r="D51" s="33" t="s">
        <v>486</v>
      </c>
      <c r="E51" s="33" t="s">
        <v>415</v>
      </c>
      <c r="F51" s="33"/>
      <c r="G51" s="33" t="s">
        <v>486</v>
      </c>
      <c r="H51" s="33"/>
    </row>
    <row r="52" spans="1:13">
      <c r="A52" s="33" t="s">
        <v>359</v>
      </c>
      <c r="B52" s="33" t="s">
        <v>361</v>
      </c>
      <c r="C52" s="33"/>
      <c r="D52" s="33" t="s">
        <v>908</v>
      </c>
      <c r="E52" s="33" t="s">
        <v>909</v>
      </c>
      <c r="F52" s="33"/>
      <c r="G52" s="33" t="s">
        <v>910</v>
      </c>
      <c r="H52" s="33"/>
    </row>
    <row r="54" spans="1:13">
      <c r="B54" s="31" t="s">
        <v>911</v>
      </c>
      <c r="C54" s="31"/>
      <c r="E54" s="31" t="s">
        <v>912</v>
      </c>
      <c r="F54" s="31"/>
      <c r="G54" s="31" t="s">
        <v>913</v>
      </c>
      <c r="H54" s="31"/>
    </row>
    <row r="55" spans="1:13">
      <c r="B55" s="15" t="s">
        <v>465</v>
      </c>
      <c r="C55" s="15" t="s">
        <v>477</v>
      </c>
      <c r="D55" s="15" t="s">
        <v>912</v>
      </c>
      <c r="E55" s="15" t="s">
        <v>465</v>
      </c>
      <c r="F55" s="15" t="s">
        <v>477</v>
      </c>
      <c r="G55" s="15" t="s">
        <v>465</v>
      </c>
      <c r="H55" s="15" t="s">
        <v>477</v>
      </c>
    </row>
    <row r="56" spans="1:13">
      <c r="A56" s="4" t="s">
        <v>914</v>
      </c>
      <c r="B56" s="21">
        <f>SUMPRODUCT('SM'!B$66:B$92,'Loads'!$E$302:$E$328)</f>
        <v>0</v>
      </c>
      <c r="C56" s="21">
        <f>SUMPRODUCT('SM'!C$66:C$92,'Loads'!$E$302:$E$328)</f>
        <v>0</v>
      </c>
      <c r="D56" s="21">
        <f>'SM'!B35*$B40</f>
        <v>0</v>
      </c>
      <c r="E56" s="43">
        <f>$D56</f>
        <v>0</v>
      </c>
      <c r="F56" s="10"/>
      <c r="G56" s="21">
        <f>B56+E56</f>
        <v>0</v>
      </c>
      <c r="H56" s="21">
        <f>C56+F56</f>
        <v>0</v>
      </c>
      <c r="I56" s="17"/>
    </row>
    <row r="58" spans="1:13" ht="21" customHeight="1">
      <c r="A58" s="1" t="s">
        <v>915</v>
      </c>
    </row>
    <row r="59" spans="1:13">
      <c r="A59" s="2" t="s">
        <v>353</v>
      </c>
    </row>
    <row r="60" spans="1:13">
      <c r="A60" s="32" t="s">
        <v>916</v>
      </c>
    </row>
    <row r="61" spans="1:13">
      <c r="A61" s="32" t="s">
        <v>917</v>
      </c>
    </row>
    <row r="62" spans="1:13">
      <c r="A62" s="32" t="s">
        <v>918</v>
      </c>
    </row>
    <row r="63" spans="1:13">
      <c r="A63" s="33" t="s">
        <v>356</v>
      </c>
      <c r="B63" s="34" t="s">
        <v>520</v>
      </c>
      <c r="C63" s="34"/>
      <c r="D63" s="34"/>
      <c r="E63" s="34"/>
      <c r="F63" s="34"/>
      <c r="G63" s="34"/>
      <c r="H63" s="34"/>
      <c r="I63" s="34"/>
      <c r="J63" s="34"/>
      <c r="K63" s="34"/>
      <c r="L63" s="34"/>
      <c r="M63" s="33" t="s">
        <v>487</v>
      </c>
    </row>
    <row r="64" spans="1:13">
      <c r="A64" s="33" t="s">
        <v>359</v>
      </c>
      <c r="B64" s="34" t="s">
        <v>745</v>
      </c>
      <c r="C64" s="34"/>
      <c r="D64" s="34"/>
      <c r="E64" s="34"/>
      <c r="F64" s="34"/>
      <c r="G64" s="34"/>
      <c r="H64" s="34"/>
      <c r="I64" s="34"/>
      <c r="J64" s="34"/>
      <c r="K64" s="34"/>
      <c r="L64" s="34"/>
      <c r="M64" s="33" t="s">
        <v>539</v>
      </c>
    </row>
    <row r="66" spans="1:14">
      <c r="B66" s="35" t="s">
        <v>919</v>
      </c>
      <c r="C66" s="35"/>
      <c r="D66" s="35"/>
      <c r="E66" s="35"/>
      <c r="F66" s="35"/>
      <c r="G66" s="35"/>
      <c r="H66" s="35"/>
      <c r="I66" s="35"/>
      <c r="J66" s="35"/>
      <c r="K66" s="35"/>
      <c r="L66" s="35"/>
    </row>
    <row r="67" spans="1:14">
      <c r="B67" s="15" t="s">
        <v>142</v>
      </c>
      <c r="C67" s="15" t="s">
        <v>316</v>
      </c>
      <c r="D67" s="15" t="s">
        <v>317</v>
      </c>
      <c r="E67" s="15" t="s">
        <v>318</v>
      </c>
      <c r="F67" s="15" t="s">
        <v>319</v>
      </c>
      <c r="G67" s="15" t="s">
        <v>320</v>
      </c>
      <c r="H67" s="15" t="s">
        <v>321</v>
      </c>
      <c r="I67" s="15" t="s">
        <v>322</v>
      </c>
      <c r="J67" s="15" t="s">
        <v>323</v>
      </c>
      <c r="K67" s="15" t="s">
        <v>465</v>
      </c>
      <c r="L67" s="15" t="s">
        <v>477</v>
      </c>
      <c r="M67" s="15" t="s">
        <v>920</v>
      </c>
    </row>
    <row r="68" spans="1:14">
      <c r="A68" s="4" t="s">
        <v>921</v>
      </c>
      <c r="B68" s="10"/>
      <c r="C68" s="43">
        <f>$B20</f>
        <v>0</v>
      </c>
      <c r="D68" s="43">
        <f>$C20</f>
        <v>0</v>
      </c>
      <c r="E68" s="43">
        <f>$D20</f>
        <v>0</v>
      </c>
      <c r="F68" s="43">
        <f>$E20</f>
        <v>0</v>
      </c>
      <c r="G68" s="43">
        <f>$F20</f>
        <v>0</v>
      </c>
      <c r="H68" s="43">
        <f>$G20</f>
        <v>0</v>
      </c>
      <c r="I68" s="43">
        <f>$H20</f>
        <v>0</v>
      </c>
      <c r="J68" s="43">
        <f>$I20</f>
        <v>0</v>
      </c>
      <c r="K68" s="43">
        <f>$G56</f>
        <v>0</v>
      </c>
      <c r="L68" s="43">
        <f>$H56</f>
        <v>0</v>
      </c>
      <c r="M68" s="43">
        <f>SUM($B68:$L68)</f>
        <v>0</v>
      </c>
      <c r="N68" s="17"/>
    </row>
    <row r="70" spans="1:14" ht="21" customHeight="1">
      <c r="A70" s="1" t="s">
        <v>922</v>
      </c>
    </row>
    <row r="71" spans="1:14">
      <c r="A71" s="2" t="s">
        <v>353</v>
      </c>
    </row>
    <row r="72" spans="1:14">
      <c r="A72" s="32" t="s">
        <v>923</v>
      </c>
    </row>
    <row r="73" spans="1:14">
      <c r="A73" s="32" t="s">
        <v>924</v>
      </c>
    </row>
    <row r="74" spans="1:14">
      <c r="A74" s="32" t="s">
        <v>925</v>
      </c>
    </row>
    <row r="75" spans="1:14">
      <c r="A75" s="32" t="s">
        <v>926</v>
      </c>
    </row>
    <row r="76" spans="1:14">
      <c r="A76" s="2" t="s">
        <v>927</v>
      </c>
    </row>
    <row r="78" spans="1:14">
      <c r="B78" s="15" t="s">
        <v>928</v>
      </c>
    </row>
    <row r="79" spans="1:14">
      <c r="A79" s="4" t="s">
        <v>311</v>
      </c>
      <c r="B79" s="21">
        <f>'Input'!B298+'Input'!E298+'Input'!C298*'Input'!D298</f>
        <v>0</v>
      </c>
      <c r="C79" s="17"/>
    </row>
    <row r="81" spans="1:13" ht="21" customHeight="1">
      <c r="A81" s="1" t="s">
        <v>929</v>
      </c>
    </row>
    <row r="82" spans="1:13">
      <c r="A82" s="2" t="s">
        <v>353</v>
      </c>
    </row>
    <row r="83" spans="1:13">
      <c r="A83" s="32" t="s">
        <v>930</v>
      </c>
    </row>
    <row r="84" spans="1:13">
      <c r="A84" s="32" t="s">
        <v>931</v>
      </c>
    </row>
    <row r="85" spans="1:13">
      <c r="A85" s="32" t="s">
        <v>932</v>
      </c>
    </row>
    <row r="86" spans="1:13">
      <c r="A86" s="32" t="s">
        <v>933</v>
      </c>
    </row>
    <row r="87" spans="1:13">
      <c r="A87" s="2" t="s">
        <v>934</v>
      </c>
    </row>
    <row r="89" spans="1:13">
      <c r="B89" s="15" t="s">
        <v>304</v>
      </c>
      <c r="C89" s="15" t="s">
        <v>879</v>
      </c>
      <c r="D89" s="15" t="s">
        <v>880</v>
      </c>
      <c r="E89" s="15" t="s">
        <v>881</v>
      </c>
      <c r="F89" s="15" t="s">
        <v>882</v>
      </c>
      <c r="G89" s="15" t="s">
        <v>883</v>
      </c>
      <c r="H89" s="15" t="s">
        <v>884</v>
      </c>
      <c r="I89" s="15" t="s">
        <v>885</v>
      </c>
      <c r="J89" s="15" t="s">
        <v>886</v>
      </c>
      <c r="K89" s="15" t="s">
        <v>887</v>
      </c>
      <c r="L89" s="15" t="s">
        <v>888</v>
      </c>
    </row>
    <row r="90" spans="1:13">
      <c r="A90" s="4" t="s">
        <v>935</v>
      </c>
      <c r="B90" s="21">
        <f>B10+$B79/$M68*B68</f>
        <v>0</v>
      </c>
      <c r="C90" s="21">
        <f>C10+$B79/$M68*C68</f>
        <v>0</v>
      </c>
      <c r="D90" s="21">
        <f>D10+$B79/$M68*D68</f>
        <v>0</v>
      </c>
      <c r="E90" s="21">
        <f>E10+$B79/$M68*E68</f>
        <v>0</v>
      </c>
      <c r="F90" s="21">
        <f>F10+$B79/$M68*F68</f>
        <v>0</v>
      </c>
      <c r="G90" s="21">
        <f>G10+$B79/$M68*G68</f>
        <v>0</v>
      </c>
      <c r="H90" s="21">
        <f>H10+$B79/$M68*H68</f>
        <v>0</v>
      </c>
      <c r="I90" s="21">
        <f>I10+$B79/$M68*I68</f>
        <v>0</v>
      </c>
      <c r="J90" s="21">
        <f>J10+$B79/$M68*J68</f>
        <v>0</v>
      </c>
      <c r="K90" s="21">
        <f>K10+$B79/$M68*K68</f>
        <v>0</v>
      </c>
      <c r="L90" s="21">
        <f>L10+$B79/$M68*L68</f>
        <v>0</v>
      </c>
      <c r="M90" s="17"/>
    </row>
    <row r="92" spans="1:13" ht="21" customHeight="1">
      <c r="A92" s="1" t="s">
        <v>936</v>
      </c>
    </row>
    <row r="93" spans="1:13">
      <c r="A93" s="2" t="s">
        <v>353</v>
      </c>
    </row>
    <row r="94" spans="1:13">
      <c r="A94" s="32" t="s">
        <v>937</v>
      </c>
    </row>
    <row r="95" spans="1:13">
      <c r="A95" s="32" t="s">
        <v>938</v>
      </c>
    </row>
    <row r="96" spans="1:13">
      <c r="A96" s="2" t="s">
        <v>939</v>
      </c>
    </row>
    <row r="98" spans="1:13">
      <c r="B98" s="15" t="s">
        <v>304</v>
      </c>
      <c r="C98" s="15" t="s">
        <v>879</v>
      </c>
      <c r="D98" s="15" t="s">
        <v>880</v>
      </c>
      <c r="E98" s="15" t="s">
        <v>881</v>
      </c>
      <c r="F98" s="15" t="s">
        <v>882</v>
      </c>
      <c r="G98" s="15" t="s">
        <v>883</v>
      </c>
      <c r="H98" s="15" t="s">
        <v>884</v>
      </c>
      <c r="I98" s="15" t="s">
        <v>885</v>
      </c>
      <c r="J98" s="15" t="s">
        <v>886</v>
      </c>
      <c r="K98" s="15" t="s">
        <v>887</v>
      </c>
      <c r="L98" s="15" t="s">
        <v>888</v>
      </c>
    </row>
    <row r="99" spans="1:13">
      <c r="A99" s="4" t="s">
        <v>940</v>
      </c>
      <c r="B99" s="39">
        <f>IF(B68="","",IF(B68&gt;0,B90/B68,0))</f>
        <v>0</v>
      </c>
      <c r="C99" s="39">
        <f>IF(C68="","",IF(C68&gt;0,C90/C68,0))</f>
        <v>0</v>
      </c>
      <c r="D99" s="39">
        <f>IF(D68="","",IF(D68&gt;0,D90/D68,0))</f>
        <v>0</v>
      </c>
      <c r="E99" s="39">
        <f>IF(E68="","",IF(E68&gt;0,E90/E68,0))</f>
        <v>0</v>
      </c>
      <c r="F99" s="39">
        <f>IF(F68="","",IF(F68&gt;0,F90/F68,0))</f>
        <v>0</v>
      </c>
      <c r="G99" s="39">
        <f>IF(G68="","",IF(G68&gt;0,G90/G68,0))</f>
        <v>0</v>
      </c>
      <c r="H99" s="39">
        <f>IF(H68="","",IF(H68&gt;0,H90/H68,0))</f>
        <v>0</v>
      </c>
      <c r="I99" s="39">
        <f>IF(I68="","",IF(I68&gt;0,I90/I68,0))</f>
        <v>0</v>
      </c>
      <c r="J99" s="39">
        <f>IF(J68="","",IF(J68&gt;0,J90/J68,0))</f>
        <v>0</v>
      </c>
      <c r="K99" s="39">
        <f>IF(K68="","",IF(K68&gt;0,K90/K68,0))</f>
        <v>0</v>
      </c>
      <c r="L99" s="39">
        <f>IF(L68="","",IF(L68&gt;0,L90/L68,0))</f>
        <v>0</v>
      </c>
      <c r="M99" s="17"/>
    </row>
    <row r="101" spans="1:13" ht="21" customHeight="1">
      <c r="A101" s="1" t="s">
        <v>941</v>
      </c>
    </row>
    <row r="102" spans="1:13">
      <c r="A102" s="2" t="s">
        <v>353</v>
      </c>
    </row>
    <row r="103" spans="1:13">
      <c r="A103" s="32" t="s">
        <v>942</v>
      </c>
    </row>
    <row r="104" spans="1:13">
      <c r="A104" s="32" t="s">
        <v>938</v>
      </c>
    </row>
    <row r="105" spans="1:13">
      <c r="A105" s="2" t="s">
        <v>943</v>
      </c>
    </row>
    <row r="107" spans="1:13">
      <c r="B107" s="15" t="s">
        <v>304</v>
      </c>
      <c r="C107" s="15" t="s">
        <v>879</v>
      </c>
      <c r="D107" s="15" t="s">
        <v>880</v>
      </c>
      <c r="E107" s="15" t="s">
        <v>881</v>
      </c>
      <c r="F107" s="15" t="s">
        <v>882</v>
      </c>
      <c r="G107" s="15" t="s">
        <v>883</v>
      </c>
      <c r="H107" s="15" t="s">
        <v>884</v>
      </c>
      <c r="I107" s="15" t="s">
        <v>885</v>
      </c>
      <c r="J107" s="15" t="s">
        <v>886</v>
      </c>
    </row>
    <row r="108" spans="1:13">
      <c r="A108" s="4" t="s">
        <v>944</v>
      </c>
      <c r="B108" s="37">
        <f>IF('AMD'!B213&gt;0,$B90/'AMD'!B213,0)</f>
        <v>0</v>
      </c>
      <c r="C108" s="37">
        <f>IF('AMD'!C213&gt;0,$C90/'AMD'!C213,0)</f>
        <v>0</v>
      </c>
      <c r="D108" s="37">
        <f>IF('AMD'!D213&gt;0,$D90/'AMD'!D213,0)</f>
        <v>0</v>
      </c>
      <c r="E108" s="37">
        <f>IF('AMD'!E213&gt;0,$E90/'AMD'!E213,0)</f>
        <v>0</v>
      </c>
      <c r="F108" s="37">
        <f>IF('AMD'!F213&gt;0,$F90/'AMD'!F213,0)</f>
        <v>0</v>
      </c>
      <c r="G108" s="37">
        <f>IF('AMD'!G213&gt;0,$G90/'AMD'!G213,0)</f>
        <v>0</v>
      </c>
      <c r="H108" s="37">
        <f>IF('AMD'!H213&gt;0,$H90/'AMD'!H213,0)</f>
        <v>0</v>
      </c>
      <c r="I108" s="37">
        <f>IF('AMD'!I213&gt;0,$I90/'AMD'!I213,0)</f>
        <v>0</v>
      </c>
      <c r="J108" s="37">
        <f>IF('AMD'!J213&gt;0,$J90/'AMD'!J213,0)</f>
        <v>0</v>
      </c>
      <c r="K108" s="17"/>
    </row>
    <row r="110" spans="1:13" ht="21" customHeight="1">
      <c r="A110" s="1" t="s">
        <v>945</v>
      </c>
    </row>
    <row r="111" spans="1:13">
      <c r="A111" s="2" t="s">
        <v>353</v>
      </c>
    </row>
    <row r="112" spans="1:13">
      <c r="A112" s="32" t="s">
        <v>482</v>
      </c>
    </row>
    <row r="113" spans="1:5">
      <c r="A113" s="32" t="s">
        <v>946</v>
      </c>
    </row>
    <row r="114" spans="1:5">
      <c r="A114" s="32" t="s">
        <v>947</v>
      </c>
    </row>
    <row r="115" spans="1:5">
      <c r="A115" s="32" t="s">
        <v>948</v>
      </c>
    </row>
    <row r="116" spans="1:5">
      <c r="A116" s="33" t="s">
        <v>356</v>
      </c>
      <c r="B116" s="33" t="s">
        <v>486</v>
      </c>
      <c r="C116" s="33"/>
      <c r="D116" s="33" t="s">
        <v>487</v>
      </c>
    </row>
    <row r="117" spans="1:5">
      <c r="A117" s="33" t="s">
        <v>359</v>
      </c>
      <c r="B117" s="33" t="s">
        <v>949</v>
      </c>
      <c r="C117" s="33"/>
      <c r="D117" s="33" t="s">
        <v>540</v>
      </c>
    </row>
    <row r="119" spans="1:5">
      <c r="B119" s="31" t="s">
        <v>950</v>
      </c>
      <c r="C119" s="31"/>
    </row>
    <row r="120" spans="1:5">
      <c r="B120" s="15" t="s">
        <v>887</v>
      </c>
      <c r="C120" s="15" t="s">
        <v>888</v>
      </c>
      <c r="D120" s="15" t="s">
        <v>951</v>
      </c>
    </row>
    <row r="121" spans="1:5">
      <c r="A121" s="4" t="s">
        <v>174</v>
      </c>
      <c r="B121" s="37">
        <f>100/'Input'!$F$58*$K$99*'SM'!$B66</f>
        <v>0</v>
      </c>
      <c r="C121" s="37">
        <f>100/'Input'!$F$58*$L$99*'SM'!$C66</f>
        <v>0</v>
      </c>
      <c r="D121" s="37">
        <f>SUM($B121:$C121)</f>
        <v>0</v>
      </c>
      <c r="E121" s="17"/>
    </row>
    <row r="122" spans="1:5">
      <c r="A122" s="4" t="s">
        <v>175</v>
      </c>
      <c r="B122" s="37">
        <f>100/'Input'!$F$58*$K$99*'SM'!$B67</f>
        <v>0</v>
      </c>
      <c r="C122" s="37">
        <f>100/'Input'!$F$58*$L$99*'SM'!$C67</f>
        <v>0</v>
      </c>
      <c r="D122" s="37">
        <f>SUM($B122:$C122)</f>
        <v>0</v>
      </c>
      <c r="E122" s="17"/>
    </row>
    <row r="123" spans="1:5">
      <c r="A123" s="4" t="s">
        <v>216</v>
      </c>
      <c r="B123" s="37">
        <f>100/'Input'!$F$58*$K$99*'SM'!$B68</f>
        <v>0</v>
      </c>
      <c r="C123" s="37">
        <f>100/'Input'!$F$58*$L$99*'SM'!$C68</f>
        <v>0</v>
      </c>
      <c r="D123" s="37">
        <f>SUM($B123:$C123)</f>
        <v>0</v>
      </c>
      <c r="E123" s="17"/>
    </row>
    <row r="124" spans="1:5">
      <c r="A124" s="4" t="s">
        <v>176</v>
      </c>
      <c r="B124" s="37">
        <f>100/'Input'!$F$58*$K$99*'SM'!$B69</f>
        <v>0</v>
      </c>
      <c r="C124" s="37">
        <f>100/'Input'!$F$58*$L$99*'SM'!$C69</f>
        <v>0</v>
      </c>
      <c r="D124" s="37">
        <f>SUM($B124:$C124)</f>
        <v>0</v>
      </c>
      <c r="E124" s="17"/>
    </row>
    <row r="125" spans="1:5">
      <c r="A125" s="4" t="s">
        <v>177</v>
      </c>
      <c r="B125" s="37">
        <f>100/'Input'!$F$58*$K$99*'SM'!$B70</f>
        <v>0</v>
      </c>
      <c r="C125" s="37">
        <f>100/'Input'!$F$58*$L$99*'SM'!$C70</f>
        <v>0</v>
      </c>
      <c r="D125" s="37">
        <f>SUM($B125:$C125)</f>
        <v>0</v>
      </c>
      <c r="E125" s="17"/>
    </row>
    <row r="126" spans="1:5">
      <c r="A126" s="4" t="s">
        <v>217</v>
      </c>
      <c r="B126" s="37">
        <f>100/'Input'!$F$58*$K$99*'SM'!$B71</f>
        <v>0</v>
      </c>
      <c r="C126" s="37">
        <f>100/'Input'!$F$58*$L$99*'SM'!$C71</f>
        <v>0</v>
      </c>
      <c r="D126" s="37">
        <f>SUM($B126:$C126)</f>
        <v>0</v>
      </c>
      <c r="E126" s="17"/>
    </row>
    <row r="127" spans="1:5">
      <c r="A127" s="4" t="s">
        <v>178</v>
      </c>
      <c r="B127" s="37">
        <f>100/'Input'!$F$58*$K$99*'SM'!$B72</f>
        <v>0</v>
      </c>
      <c r="C127" s="37">
        <f>100/'Input'!$F$58*$L$99*'SM'!$C72</f>
        <v>0</v>
      </c>
      <c r="D127" s="37">
        <f>SUM($B127:$C127)</f>
        <v>0</v>
      </c>
      <c r="E127" s="17"/>
    </row>
    <row r="128" spans="1:5">
      <c r="A128" s="4" t="s">
        <v>179</v>
      </c>
      <c r="B128" s="37">
        <f>100/'Input'!$F$58*$K$99*'SM'!$B73</f>
        <v>0</v>
      </c>
      <c r="C128" s="37">
        <f>100/'Input'!$F$58*$L$99*'SM'!$C73</f>
        <v>0</v>
      </c>
      <c r="D128" s="37">
        <f>SUM($B128:$C128)</f>
        <v>0</v>
      </c>
      <c r="E128" s="17"/>
    </row>
    <row r="129" spans="1:5">
      <c r="A129" s="4" t="s">
        <v>195</v>
      </c>
      <c r="B129" s="37">
        <f>100/'Input'!$F$58*$K$99*'SM'!$B74</f>
        <v>0</v>
      </c>
      <c r="C129" s="37">
        <f>100/'Input'!$F$58*$L$99*'SM'!$C74</f>
        <v>0</v>
      </c>
      <c r="D129" s="37">
        <f>SUM($B129:$C129)</f>
        <v>0</v>
      </c>
      <c r="E129" s="17"/>
    </row>
    <row r="130" spans="1:5">
      <c r="A130" s="4" t="s">
        <v>180</v>
      </c>
      <c r="B130" s="37">
        <f>100/'Input'!$F$58*$K$99*'SM'!$B75</f>
        <v>0</v>
      </c>
      <c r="C130" s="37">
        <f>100/'Input'!$F$58*$L$99*'SM'!$C75</f>
        <v>0</v>
      </c>
      <c r="D130" s="37">
        <f>SUM($B130:$C130)</f>
        <v>0</v>
      </c>
      <c r="E130" s="17"/>
    </row>
    <row r="131" spans="1:5">
      <c r="A131" s="4" t="s">
        <v>181</v>
      </c>
      <c r="B131" s="37">
        <f>100/'Input'!$F$58*$K$99*'SM'!$B76</f>
        <v>0</v>
      </c>
      <c r="C131" s="37">
        <f>100/'Input'!$F$58*$L$99*'SM'!$C76</f>
        <v>0</v>
      </c>
      <c r="D131" s="37">
        <f>SUM($B131:$C131)</f>
        <v>0</v>
      </c>
      <c r="E131" s="17"/>
    </row>
    <row r="132" spans="1:5">
      <c r="A132" s="4" t="s">
        <v>182</v>
      </c>
      <c r="B132" s="37">
        <f>100/'Input'!$F$58*$K$99*'SM'!$B77</f>
        <v>0</v>
      </c>
      <c r="C132" s="37">
        <f>100/'Input'!$F$58*$L$99*'SM'!$C77</f>
        <v>0</v>
      </c>
      <c r="D132" s="37">
        <f>SUM($B132:$C132)</f>
        <v>0</v>
      </c>
      <c r="E132" s="17"/>
    </row>
    <row r="133" spans="1:5">
      <c r="A133" s="4" t="s">
        <v>183</v>
      </c>
      <c r="B133" s="37">
        <f>100/'Input'!$F$58*$K$99*'SM'!$B78</f>
        <v>0</v>
      </c>
      <c r="C133" s="37">
        <f>100/'Input'!$F$58*$L$99*'SM'!$C78</f>
        <v>0</v>
      </c>
      <c r="D133" s="37">
        <f>SUM($B133:$C133)</f>
        <v>0</v>
      </c>
      <c r="E133" s="17"/>
    </row>
    <row r="134" spans="1:5">
      <c r="A134" s="4" t="s">
        <v>196</v>
      </c>
      <c r="B134" s="37">
        <f>100/'Input'!$F$58*$K$99*'SM'!$B79</f>
        <v>0</v>
      </c>
      <c r="C134" s="37">
        <f>100/'Input'!$F$58*$L$99*'SM'!$C79</f>
        <v>0</v>
      </c>
      <c r="D134" s="37">
        <f>SUM($B134:$C134)</f>
        <v>0</v>
      </c>
      <c r="E134" s="17"/>
    </row>
    <row r="135" spans="1:5">
      <c r="A135" s="4" t="s">
        <v>218</v>
      </c>
      <c r="B135" s="37">
        <f>100/'Input'!$F$58*$K$99*'SM'!$B80</f>
        <v>0</v>
      </c>
      <c r="C135" s="37">
        <f>100/'Input'!$F$58*$L$99*'SM'!$C80</f>
        <v>0</v>
      </c>
      <c r="D135" s="37">
        <f>SUM($B135:$C135)</f>
        <v>0</v>
      </c>
      <c r="E135" s="17"/>
    </row>
    <row r="136" spans="1:5">
      <c r="A136" s="4" t="s">
        <v>219</v>
      </c>
      <c r="B136" s="37">
        <f>100/'Input'!$F$58*$K$99*'SM'!$B81</f>
        <v>0</v>
      </c>
      <c r="C136" s="37">
        <f>100/'Input'!$F$58*$L$99*'SM'!$C81</f>
        <v>0</v>
      </c>
      <c r="D136" s="37">
        <f>SUM($B136:$C136)</f>
        <v>0</v>
      </c>
      <c r="E136" s="17"/>
    </row>
    <row r="137" spans="1:5">
      <c r="A137" s="4" t="s">
        <v>220</v>
      </c>
      <c r="B137" s="37">
        <f>100/'Input'!$F$58*$K$99*'SM'!$B82</f>
        <v>0</v>
      </c>
      <c r="C137" s="37">
        <f>100/'Input'!$F$58*$L$99*'SM'!$C82</f>
        <v>0</v>
      </c>
      <c r="D137" s="37">
        <f>SUM($B137:$C137)</f>
        <v>0</v>
      </c>
      <c r="E137" s="17"/>
    </row>
    <row r="138" spans="1:5">
      <c r="A138" s="4" t="s">
        <v>221</v>
      </c>
      <c r="B138" s="37">
        <f>100/'Input'!$F$58*$K$99*'SM'!$B83</f>
        <v>0</v>
      </c>
      <c r="C138" s="37">
        <f>100/'Input'!$F$58*$L$99*'SM'!$C83</f>
        <v>0</v>
      </c>
      <c r="D138" s="37">
        <f>SUM($B138:$C138)</f>
        <v>0</v>
      </c>
      <c r="E138" s="17"/>
    </row>
    <row r="139" spans="1:5">
      <c r="A139" s="4" t="s">
        <v>222</v>
      </c>
      <c r="B139" s="37">
        <f>100/'Input'!$F$58*$K$99*'SM'!$B84</f>
        <v>0</v>
      </c>
      <c r="C139" s="37">
        <f>100/'Input'!$F$58*$L$99*'SM'!$C84</f>
        <v>0</v>
      </c>
      <c r="D139" s="37">
        <f>SUM($B139:$C139)</f>
        <v>0</v>
      </c>
      <c r="E139" s="17"/>
    </row>
    <row r="140" spans="1:5">
      <c r="A140" s="4" t="s">
        <v>184</v>
      </c>
      <c r="B140" s="37">
        <f>100/'Input'!$F$58*$K$99*'SM'!$B85</f>
        <v>0</v>
      </c>
      <c r="C140" s="37">
        <f>100/'Input'!$F$58*$L$99*'SM'!$C85</f>
        <v>0</v>
      </c>
      <c r="D140" s="37">
        <f>SUM($B140:$C140)</f>
        <v>0</v>
      </c>
      <c r="E140" s="17"/>
    </row>
    <row r="141" spans="1:5">
      <c r="A141" s="4" t="s">
        <v>185</v>
      </c>
      <c r="B141" s="37">
        <f>100/'Input'!$F$58*$K$99*'SM'!$B86</f>
        <v>0</v>
      </c>
      <c r="C141" s="37">
        <f>100/'Input'!$F$58*$L$99*'SM'!$C86</f>
        <v>0</v>
      </c>
      <c r="D141" s="37">
        <f>SUM($B141:$C141)</f>
        <v>0</v>
      </c>
      <c r="E141" s="17"/>
    </row>
    <row r="142" spans="1:5">
      <c r="A142" s="4" t="s">
        <v>186</v>
      </c>
      <c r="B142" s="37">
        <f>100/'Input'!$F$58*$K$99*'SM'!$B87</f>
        <v>0</v>
      </c>
      <c r="C142" s="37">
        <f>100/'Input'!$F$58*$L$99*'SM'!$C87</f>
        <v>0</v>
      </c>
      <c r="D142" s="37">
        <f>SUM($B142:$C142)</f>
        <v>0</v>
      </c>
      <c r="E142" s="17"/>
    </row>
    <row r="143" spans="1:5">
      <c r="A143" s="4" t="s">
        <v>187</v>
      </c>
      <c r="B143" s="37">
        <f>100/'Input'!$F$58*$K$99*'SM'!$B88</f>
        <v>0</v>
      </c>
      <c r="C143" s="37">
        <f>100/'Input'!$F$58*$L$99*'SM'!$C88</f>
        <v>0</v>
      </c>
      <c r="D143" s="37">
        <f>SUM($B143:$C143)</f>
        <v>0</v>
      </c>
      <c r="E143" s="17"/>
    </row>
    <row r="144" spans="1:5">
      <c r="A144" s="4" t="s">
        <v>188</v>
      </c>
      <c r="B144" s="37">
        <f>100/'Input'!$F$58*$K$99*'SM'!$B89</f>
        <v>0</v>
      </c>
      <c r="C144" s="37">
        <f>100/'Input'!$F$58*$L$99*'SM'!$C89</f>
        <v>0</v>
      </c>
      <c r="D144" s="37">
        <f>SUM($B144:$C144)</f>
        <v>0</v>
      </c>
      <c r="E144" s="17"/>
    </row>
    <row r="145" spans="1:5">
      <c r="A145" s="4" t="s">
        <v>189</v>
      </c>
      <c r="B145" s="37">
        <f>100/'Input'!$F$58*$K$99*'SM'!$B90</f>
        <v>0</v>
      </c>
      <c r="C145" s="37">
        <f>100/'Input'!$F$58*$L$99*'SM'!$C90</f>
        <v>0</v>
      </c>
      <c r="D145" s="37">
        <f>SUM($B145:$C145)</f>
        <v>0</v>
      </c>
      <c r="E145" s="17"/>
    </row>
    <row r="146" spans="1:5">
      <c r="A146" s="4" t="s">
        <v>197</v>
      </c>
      <c r="B146" s="37">
        <f>100/'Input'!$F$58*$K$99*'SM'!$B91</f>
        <v>0</v>
      </c>
      <c r="C146" s="37">
        <f>100/'Input'!$F$58*$L$99*'SM'!$C91</f>
        <v>0</v>
      </c>
      <c r="D146" s="37">
        <f>SUM($B146:$C146)</f>
        <v>0</v>
      </c>
      <c r="E146" s="17"/>
    </row>
    <row r="147" spans="1:5">
      <c r="A147" s="4" t="s">
        <v>198</v>
      </c>
      <c r="B147" s="37">
        <f>100/'Input'!$F$58*$K$99*'SM'!$B92</f>
        <v>0</v>
      </c>
      <c r="C147" s="37">
        <f>100/'Input'!$F$58*$L$99*'SM'!$C92</f>
        <v>0</v>
      </c>
      <c r="D147" s="37">
        <f>SUM($B147:$C147)</f>
        <v>0</v>
      </c>
      <c r="E147" s="17"/>
    </row>
    <row r="149" spans="1:5" ht="21" customHeight="1">
      <c r="A149" s="1" t="s">
        <v>952</v>
      </c>
    </row>
    <row r="150" spans="1:5">
      <c r="A150" s="2" t="s">
        <v>353</v>
      </c>
    </row>
    <row r="151" spans="1:5">
      <c r="A151" s="32" t="s">
        <v>953</v>
      </c>
    </row>
    <row r="152" spans="1:5">
      <c r="A152" s="32" t="s">
        <v>471</v>
      </c>
    </row>
    <row r="153" spans="1:5">
      <c r="A153" s="2" t="s">
        <v>954</v>
      </c>
    </row>
    <row r="155" spans="1:5">
      <c r="B155" s="15" t="s">
        <v>887</v>
      </c>
    </row>
    <row r="156" spans="1:5">
      <c r="A156" s="4" t="s">
        <v>218</v>
      </c>
      <c r="B156" s="37">
        <f>0.1*$K$99*'SM'!$B$35</f>
        <v>0</v>
      </c>
      <c r="C156" s="17"/>
    </row>
    <row r="157" spans="1:5">
      <c r="A157" s="4" t="s">
        <v>219</v>
      </c>
      <c r="B157" s="37">
        <f>0.1*$K$99*'SM'!$B$35</f>
        <v>0</v>
      </c>
      <c r="C157" s="17"/>
    </row>
    <row r="158" spans="1:5">
      <c r="A158" s="4" t="s">
        <v>220</v>
      </c>
      <c r="B158" s="37">
        <f>0.1*$K$99*'SM'!$B$35</f>
        <v>0</v>
      </c>
      <c r="C158" s="17"/>
    </row>
    <row r="159" spans="1:5">
      <c r="A159" s="4" t="s">
        <v>221</v>
      </c>
      <c r="B159" s="37">
        <f>0.1*$K$99*'SM'!$B$35</f>
        <v>0</v>
      </c>
      <c r="C159" s="17"/>
    </row>
    <row r="160" spans="1:5">
      <c r="A160" s="4" t="s">
        <v>222</v>
      </c>
      <c r="B160" s="37">
        <f>0.1*$K$99*'SM'!$B$35</f>
        <v>0</v>
      </c>
      <c r="C160" s="17"/>
    </row>
  </sheetData>
  <sheetProtection sheet="1" objects="1" scenarios="1"/>
  <hyperlinks>
    <hyperlink ref="A5" location="'Input'!B292" display="x1 = 1055. Transmission exit charges (£/year)"/>
    <hyperlink ref="A14" location="'DRM'!B112" display="x1 = 2108. GSP simultaneous maximum load assumed through each network level (MW)"/>
    <hyperlink ref="A15" location="'AMD'!B212" display="x2 = 2613. Forecast simultaneous maximum load (kW) adjusted for standing charges"/>
    <hyperlink ref="A16" location="'Input'!B89" display="x3 = 1020. Gross asset cost by network level (£)"/>
    <hyperlink ref="A24" location="'Multi'!B118" display="x1 = 2407. All units (MWh)"/>
    <hyperlink ref="A36" location="'Otex'!B27" display="x1 = 2703. Annual consumption by tariff for unmetered users (MWh)"/>
    <hyperlink ref="A44" location="'SM'!B65" display="x1 = 2205. Service model assets by tariff (£)"/>
    <hyperlink ref="A45" location="'Loads'!E301" display="x2 = 2305. MPANs (in Equivalent volume for each end user)"/>
    <hyperlink ref="A46" location="'SM'!B34" display="x3 = 2202. LV unmetered service model assets £/(MWh/year)"/>
    <hyperlink ref="A47" location="'Otex'!B39" display="x4 = 2704. Total unmetered units"/>
    <hyperlink ref="A48" location="'Otex'!D55" display="x5 = Service model assets (£) scaled by annual MWh (in Service model asset data)"/>
    <hyperlink ref="A49" location="'Otex'!B55" display="x6 = Service model assets (£) scaled by user count (in Service model asset data)"/>
    <hyperlink ref="A50" location="'Otex'!E55" display="x7 = Service model assets (£) scaled by annual MWh (in Service model asset data)"/>
    <hyperlink ref="A60" location="'Otex'!B19" display="x1 = 2702. Network model assets (£) scaled by load forecast"/>
    <hyperlink ref="A61" location="'Otex'!G55" display="x2 = 2705. Service model assets (£) (in Service model asset data)"/>
    <hyperlink ref="A62" location="'Otex'!B67" display="x3 = Model assets (£) scaled by demand forecast (in Data for allocation of operating expenditure)"/>
    <hyperlink ref="A72" location="'Input'!B297" display="x1 = 1059. Direct cost (£/year) (in Other expenditure)"/>
    <hyperlink ref="A73" location="'Input'!E297" display="x2 = 1059. Network rates (£/year) (in Other expenditure)"/>
    <hyperlink ref="A74" location="'Input'!C297" display="x3 = 1059. Indirect cost (£/year) (in Other expenditure)"/>
    <hyperlink ref="A75" location="'Input'!D297" display="x4 = 1059. Indirect cost proportion (in Other expenditure)"/>
    <hyperlink ref="A83" location="'Otex'!B9" display="x1 = 2701. Operating expenditure coded by network level (£/year)"/>
    <hyperlink ref="A84" location="'Otex'!B78" display="x2 = 2707. Amount of expenditure to be allocated according to asset values (£/year)"/>
    <hyperlink ref="A85" location="'Otex'!M67" display="x3 = 2706. Denominator for allocation of operating expenditure (in Data for allocation of operating expenditure)"/>
    <hyperlink ref="A86" location="'Otex'!B67" display="x4 = 2706. Model assets (£) scaled by demand forecast (in Data for allocation of operating expenditure)"/>
    <hyperlink ref="A94" location="'Otex'!B67" display="x1 = 2706. Model assets (£) scaled by demand forecast (in Data for allocation of operating expenditure)"/>
    <hyperlink ref="A95" location="'Otex'!B89" display="x2 = 2708. Total operating expenditure by network level  (£/year)"/>
    <hyperlink ref="A103" location="'AMD'!B212" display="x1 = 2613. Forecast simultaneous maximum load (kW) adjusted for standing charges"/>
    <hyperlink ref="A104" location="'Otex'!B89" display="x2 = 2708. Total operating expenditure by network level  (£/year)"/>
    <hyperlink ref="A112" location="'Input'!F57" display="x1 = 1010. Days in the charging year (in Financial and general assumptions)"/>
    <hyperlink ref="A113" location="'Otex'!B98" display="x2 = 2709. Operating expenditure percentage by network level"/>
    <hyperlink ref="A114" location="'SM'!B65" display="x3 = 2205. Service model assets by tariff (£)"/>
    <hyperlink ref="A115" location="'Otex'!B120" display="x4 = Operating expenditure p/MPAN/day by level (in Operating expenditure for customer assets p/MPAN/day)"/>
    <hyperlink ref="A151" location="'Otex'!B98" display="x1 = 2709. Operating expenditure percentage by network level"/>
    <hyperlink ref="A152" location="'SM'!B34" display="x2 = 2202. LV unmetered service model assets £/(MWh/year)"/>
  </hyperlinks>
  <pageMargins left="0.7" right="0.7" top="0.75" bottom="0.75" header="0.3" footer="0.3"/>
  <pageSetup paperSize="9" fitToHeight="0" orientation="portrait"/>
  <headerFooter>
    <oddHeader>&amp;L&amp;A&amp;C&amp;R&amp;P of &amp;N</oddHeader>
    <oddFooter>&amp;F</oddFooter>
  </headerFooter>
</worksheet>
</file>

<file path=xl/worksheets/sheet11.xml><?xml version="1.0" encoding="utf-8"?>
<worksheet xmlns="http://schemas.openxmlformats.org/spreadsheetml/2006/main" xmlns:r="http://schemas.openxmlformats.org/officeDocument/2006/relationships">
  <sheetPr>
    <pageSetUpPr fitToPage="1"/>
  </sheetPr>
  <dimension ref="A1:T12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4.7109375" customWidth="1"/>
  </cols>
  <sheetData>
    <row r="1" spans="1:6" ht="21" customHeight="1">
      <c r="A1" s="1">
        <f>"Customer contributions for "&amp;'Input'!B7&amp;" in "&amp;'Input'!C7&amp;" ("&amp;'Input'!D7&amp;")"</f>
        <v>0</v>
      </c>
    </row>
    <row r="2" spans="1:6">
      <c r="A2" s="2" t="s">
        <v>955</v>
      </c>
    </row>
    <row r="4" spans="1:6" ht="21" customHeight="1">
      <c r="A4" s="1" t="s">
        <v>956</v>
      </c>
    </row>
    <row r="6" spans="1:6">
      <c r="B6" s="15" t="s">
        <v>324</v>
      </c>
      <c r="C6" s="15" t="s">
        <v>325</v>
      </c>
      <c r="D6" s="15" t="s">
        <v>326</v>
      </c>
      <c r="E6" s="15" t="s">
        <v>327</v>
      </c>
    </row>
    <row r="7" spans="1:6">
      <c r="A7" s="4" t="s">
        <v>174</v>
      </c>
      <c r="B7" s="40">
        <v>1</v>
      </c>
      <c r="C7" s="40">
        <v>0</v>
      </c>
      <c r="D7" s="40">
        <v>0</v>
      </c>
      <c r="E7" s="40">
        <v>0</v>
      </c>
      <c r="F7" s="17"/>
    </row>
    <row r="8" spans="1:6">
      <c r="A8" s="4" t="s">
        <v>175</v>
      </c>
      <c r="B8" s="40">
        <v>1</v>
      </c>
      <c r="C8" s="40">
        <v>0</v>
      </c>
      <c r="D8" s="40">
        <v>0</v>
      </c>
      <c r="E8" s="40">
        <v>0</v>
      </c>
      <c r="F8" s="17"/>
    </row>
    <row r="9" spans="1:6">
      <c r="A9" s="4" t="s">
        <v>216</v>
      </c>
      <c r="B9" s="40">
        <v>1</v>
      </c>
      <c r="C9" s="40">
        <v>0</v>
      </c>
      <c r="D9" s="40">
        <v>0</v>
      </c>
      <c r="E9" s="40">
        <v>0</v>
      </c>
      <c r="F9" s="17"/>
    </row>
    <row r="10" spans="1:6">
      <c r="A10" s="4" t="s">
        <v>176</v>
      </c>
      <c r="B10" s="40">
        <v>1</v>
      </c>
      <c r="C10" s="40">
        <v>0</v>
      </c>
      <c r="D10" s="40">
        <v>0</v>
      </c>
      <c r="E10" s="40">
        <v>0</v>
      </c>
      <c r="F10" s="17"/>
    </row>
    <row r="11" spans="1:6">
      <c r="A11" s="4" t="s">
        <v>177</v>
      </c>
      <c r="B11" s="40">
        <v>1</v>
      </c>
      <c r="C11" s="40">
        <v>0</v>
      </c>
      <c r="D11" s="40">
        <v>0</v>
      </c>
      <c r="E11" s="40">
        <v>0</v>
      </c>
      <c r="F11" s="17"/>
    </row>
    <row r="12" spans="1:6">
      <c r="A12" s="4" t="s">
        <v>217</v>
      </c>
      <c r="B12" s="40">
        <v>1</v>
      </c>
      <c r="C12" s="40">
        <v>0</v>
      </c>
      <c r="D12" s="40">
        <v>0</v>
      </c>
      <c r="E12" s="40">
        <v>0</v>
      </c>
      <c r="F12" s="17"/>
    </row>
    <row r="13" spans="1:6">
      <c r="A13" s="4" t="s">
        <v>178</v>
      </c>
      <c r="B13" s="40">
        <v>1</v>
      </c>
      <c r="C13" s="40">
        <v>0</v>
      </c>
      <c r="D13" s="40">
        <v>0</v>
      </c>
      <c r="E13" s="40">
        <v>0</v>
      </c>
      <c r="F13" s="17"/>
    </row>
    <row r="14" spans="1:6">
      <c r="A14" s="4" t="s">
        <v>179</v>
      </c>
      <c r="B14" s="40">
        <v>0</v>
      </c>
      <c r="C14" s="40">
        <v>1</v>
      </c>
      <c r="D14" s="40">
        <v>0</v>
      </c>
      <c r="E14" s="40">
        <v>0</v>
      </c>
      <c r="F14" s="17"/>
    </row>
    <row r="15" spans="1:6">
      <c r="A15" s="4" t="s">
        <v>195</v>
      </c>
      <c r="B15" s="40">
        <v>0</v>
      </c>
      <c r="C15" s="40">
        <v>0</v>
      </c>
      <c r="D15" s="40">
        <v>1</v>
      </c>
      <c r="E15" s="40">
        <v>0</v>
      </c>
      <c r="F15" s="17"/>
    </row>
    <row r="16" spans="1:6">
      <c r="A16" s="4" t="s">
        <v>180</v>
      </c>
      <c r="B16" s="40">
        <v>1</v>
      </c>
      <c r="C16" s="40">
        <v>0</v>
      </c>
      <c r="D16" s="40">
        <v>0</v>
      </c>
      <c r="E16" s="40">
        <v>0</v>
      </c>
      <c r="F16" s="17"/>
    </row>
    <row r="17" spans="1:6">
      <c r="A17" s="4" t="s">
        <v>181</v>
      </c>
      <c r="B17" s="40">
        <v>1</v>
      </c>
      <c r="C17" s="40">
        <v>0</v>
      </c>
      <c r="D17" s="40">
        <v>0</v>
      </c>
      <c r="E17" s="40">
        <v>0</v>
      </c>
      <c r="F17" s="17"/>
    </row>
    <row r="18" spans="1:6">
      <c r="A18" s="4" t="s">
        <v>182</v>
      </c>
      <c r="B18" s="40">
        <v>1</v>
      </c>
      <c r="C18" s="40">
        <v>0</v>
      </c>
      <c r="D18" s="40">
        <v>0</v>
      </c>
      <c r="E18" s="40">
        <v>0</v>
      </c>
      <c r="F18" s="17"/>
    </row>
    <row r="19" spans="1:6">
      <c r="A19" s="4" t="s">
        <v>183</v>
      </c>
      <c r="B19" s="40">
        <v>0</v>
      </c>
      <c r="C19" s="40">
        <v>1</v>
      </c>
      <c r="D19" s="40">
        <v>0</v>
      </c>
      <c r="E19" s="40">
        <v>0</v>
      </c>
      <c r="F19" s="17"/>
    </row>
    <row r="20" spans="1:6">
      <c r="A20" s="4" t="s">
        <v>196</v>
      </c>
      <c r="B20" s="40">
        <v>0</v>
      </c>
      <c r="C20" s="40">
        <v>0</v>
      </c>
      <c r="D20" s="40">
        <v>1</v>
      </c>
      <c r="E20" s="40">
        <v>0</v>
      </c>
      <c r="F20" s="17"/>
    </row>
    <row r="21" spans="1:6">
      <c r="A21" s="4" t="s">
        <v>218</v>
      </c>
      <c r="B21" s="40">
        <v>1</v>
      </c>
      <c r="C21" s="40">
        <v>0</v>
      </c>
      <c r="D21" s="40">
        <v>0</v>
      </c>
      <c r="E21" s="40">
        <v>0</v>
      </c>
      <c r="F21" s="17"/>
    </row>
    <row r="22" spans="1:6">
      <c r="A22" s="4" t="s">
        <v>219</v>
      </c>
      <c r="B22" s="40">
        <v>1</v>
      </c>
      <c r="C22" s="40">
        <v>0</v>
      </c>
      <c r="D22" s="40">
        <v>0</v>
      </c>
      <c r="E22" s="40">
        <v>0</v>
      </c>
      <c r="F22" s="17"/>
    </row>
    <row r="23" spans="1:6">
      <c r="A23" s="4" t="s">
        <v>220</v>
      </c>
      <c r="B23" s="40">
        <v>1</v>
      </c>
      <c r="C23" s="40">
        <v>0</v>
      </c>
      <c r="D23" s="40">
        <v>0</v>
      </c>
      <c r="E23" s="40">
        <v>0</v>
      </c>
      <c r="F23" s="17"/>
    </row>
    <row r="24" spans="1:6">
      <c r="A24" s="4" t="s">
        <v>221</v>
      </c>
      <c r="B24" s="40">
        <v>1</v>
      </c>
      <c r="C24" s="40">
        <v>0</v>
      </c>
      <c r="D24" s="40">
        <v>0</v>
      </c>
      <c r="E24" s="40">
        <v>0</v>
      </c>
      <c r="F24" s="17"/>
    </row>
    <row r="25" spans="1:6">
      <c r="A25" s="4" t="s">
        <v>222</v>
      </c>
      <c r="B25" s="40">
        <v>1</v>
      </c>
      <c r="C25" s="40">
        <v>0</v>
      </c>
      <c r="D25" s="40">
        <v>0</v>
      </c>
      <c r="E25" s="40">
        <v>0</v>
      </c>
      <c r="F25" s="17"/>
    </row>
    <row r="26" spans="1:6">
      <c r="A26" s="4" t="s">
        <v>184</v>
      </c>
      <c r="B26" s="40">
        <v>1</v>
      </c>
      <c r="C26" s="40">
        <v>0</v>
      </c>
      <c r="D26" s="40">
        <v>0</v>
      </c>
      <c r="E26" s="40">
        <v>0</v>
      </c>
      <c r="F26" s="17"/>
    </row>
    <row r="27" spans="1:6">
      <c r="A27" s="4" t="s">
        <v>185</v>
      </c>
      <c r="B27" s="40">
        <v>0</v>
      </c>
      <c r="C27" s="40">
        <v>1</v>
      </c>
      <c r="D27" s="40">
        <v>0</v>
      </c>
      <c r="E27" s="40">
        <v>0</v>
      </c>
      <c r="F27" s="17"/>
    </row>
    <row r="28" spans="1:6">
      <c r="A28" s="4" t="s">
        <v>186</v>
      </c>
      <c r="B28" s="40">
        <v>1</v>
      </c>
      <c r="C28" s="40">
        <v>0</v>
      </c>
      <c r="D28" s="40">
        <v>0</v>
      </c>
      <c r="E28" s="40">
        <v>0</v>
      </c>
      <c r="F28" s="17"/>
    </row>
    <row r="29" spans="1:6">
      <c r="A29" s="4" t="s">
        <v>187</v>
      </c>
      <c r="B29" s="40">
        <v>1</v>
      </c>
      <c r="C29" s="40">
        <v>0</v>
      </c>
      <c r="D29" s="40">
        <v>0</v>
      </c>
      <c r="E29" s="40">
        <v>0</v>
      </c>
      <c r="F29" s="17"/>
    </row>
    <row r="30" spans="1:6">
      <c r="A30" s="4" t="s">
        <v>188</v>
      </c>
      <c r="B30" s="40">
        <v>0</v>
      </c>
      <c r="C30" s="40">
        <v>1</v>
      </c>
      <c r="D30" s="40">
        <v>0</v>
      </c>
      <c r="E30" s="40">
        <v>0</v>
      </c>
      <c r="F30" s="17"/>
    </row>
    <row r="31" spans="1:6">
      <c r="A31" s="4" t="s">
        <v>189</v>
      </c>
      <c r="B31" s="40">
        <v>0</v>
      </c>
      <c r="C31" s="40">
        <v>1</v>
      </c>
      <c r="D31" s="40">
        <v>0</v>
      </c>
      <c r="E31" s="40">
        <v>0</v>
      </c>
      <c r="F31" s="17"/>
    </row>
    <row r="32" spans="1:6">
      <c r="A32" s="4" t="s">
        <v>197</v>
      </c>
      <c r="B32" s="40">
        <v>0</v>
      </c>
      <c r="C32" s="40">
        <v>0</v>
      </c>
      <c r="D32" s="40">
        <v>1</v>
      </c>
      <c r="E32" s="40">
        <v>0</v>
      </c>
      <c r="F32" s="17"/>
    </row>
    <row r="33" spans="1:6">
      <c r="A33" s="4" t="s">
        <v>198</v>
      </c>
      <c r="B33" s="40">
        <v>0</v>
      </c>
      <c r="C33" s="40">
        <v>0</v>
      </c>
      <c r="D33" s="40">
        <v>1</v>
      </c>
      <c r="E33" s="40">
        <v>0</v>
      </c>
      <c r="F33" s="17"/>
    </row>
    <row r="35" spans="1:6" ht="21" customHeight="1">
      <c r="A35" s="1" t="s">
        <v>957</v>
      </c>
    </row>
    <row r="36" spans="1:6">
      <c r="A36" s="2" t="s">
        <v>353</v>
      </c>
    </row>
    <row r="37" spans="1:6">
      <c r="A37" s="32" t="s">
        <v>958</v>
      </c>
    </row>
    <row r="38" spans="1:6">
      <c r="A38" s="32" t="s">
        <v>959</v>
      </c>
    </row>
    <row r="39" spans="1:6">
      <c r="A39" s="2" t="s">
        <v>960</v>
      </c>
    </row>
    <row r="41" spans="1:6">
      <c r="B41" s="15" t="s">
        <v>324</v>
      </c>
      <c r="C41" s="15" t="s">
        <v>325</v>
      </c>
      <c r="D41" s="15" t="s">
        <v>326</v>
      </c>
      <c r="E41" s="15" t="s">
        <v>327</v>
      </c>
    </row>
    <row r="42" spans="1:6">
      <c r="A42" s="4" t="s">
        <v>453</v>
      </c>
      <c r="B42" s="39">
        <f>'Input'!$B$306*(1-'Input'!$D$58)</f>
        <v>0</v>
      </c>
      <c r="C42" s="39">
        <f>'Input'!$B$307*(1-'Input'!$D$58)</f>
        <v>0</v>
      </c>
      <c r="D42" s="39">
        <f>'Input'!$B$308*(1-'Input'!$D$58)</f>
        <v>0</v>
      </c>
      <c r="E42" s="39">
        <f>'Input'!$B$309*(1-'Input'!$D$58)</f>
        <v>0</v>
      </c>
      <c r="F42" s="17"/>
    </row>
    <row r="43" spans="1:6">
      <c r="A43" s="4" t="s">
        <v>454</v>
      </c>
      <c r="B43" s="39">
        <f>'Input'!$C$306*(1-'Input'!$D$58)</f>
        <v>0</v>
      </c>
      <c r="C43" s="39">
        <f>'Input'!$C$307*(1-'Input'!$D$58)</f>
        <v>0</v>
      </c>
      <c r="D43" s="39">
        <f>'Input'!$C$308*(1-'Input'!$D$58)</f>
        <v>0</v>
      </c>
      <c r="E43" s="39">
        <f>'Input'!$C$309*(1-'Input'!$D$58)</f>
        <v>0</v>
      </c>
      <c r="F43" s="17"/>
    </row>
    <row r="44" spans="1:6">
      <c r="A44" s="4" t="s">
        <v>455</v>
      </c>
      <c r="B44" s="39">
        <f>'Input'!$D$306*(1-'Input'!$D$58)</f>
        <v>0</v>
      </c>
      <c r="C44" s="39">
        <f>'Input'!$D$307*(1-'Input'!$D$58)</f>
        <v>0</v>
      </c>
      <c r="D44" s="39">
        <f>'Input'!$D$308*(1-'Input'!$D$58)</f>
        <v>0</v>
      </c>
      <c r="E44" s="39">
        <f>'Input'!$D$309*(1-'Input'!$D$58)</f>
        <v>0</v>
      </c>
      <c r="F44" s="17"/>
    </row>
    <row r="45" spans="1:6">
      <c r="A45" s="4" t="s">
        <v>456</v>
      </c>
      <c r="B45" s="39">
        <f>'Input'!$E$306*(1-'Input'!$D$58)</f>
        <v>0</v>
      </c>
      <c r="C45" s="39">
        <f>'Input'!$E$307*(1-'Input'!$D$58)</f>
        <v>0</v>
      </c>
      <c r="D45" s="39">
        <f>'Input'!$E$308*(1-'Input'!$D$58)</f>
        <v>0</v>
      </c>
      <c r="E45" s="39">
        <f>'Input'!$E$309*(1-'Input'!$D$58)</f>
        <v>0</v>
      </c>
      <c r="F45" s="17"/>
    </row>
    <row r="46" spans="1:6">
      <c r="A46" s="4" t="s">
        <v>457</v>
      </c>
      <c r="B46" s="39">
        <f>'Input'!$F$306*(1-'Input'!$D$58)</f>
        <v>0</v>
      </c>
      <c r="C46" s="39">
        <f>'Input'!$F$307*(1-'Input'!$D$58)</f>
        <v>0</v>
      </c>
      <c r="D46" s="39">
        <f>'Input'!$F$308*(1-'Input'!$D$58)</f>
        <v>0</v>
      </c>
      <c r="E46" s="39">
        <f>'Input'!$F$309*(1-'Input'!$D$58)</f>
        <v>0</v>
      </c>
      <c r="F46" s="17"/>
    </row>
    <row r="47" spans="1:6">
      <c r="A47" s="4" t="s">
        <v>458</v>
      </c>
      <c r="B47" s="39">
        <f>'Input'!$G$306*(1-'Input'!$D$58)</f>
        <v>0</v>
      </c>
      <c r="C47" s="39">
        <f>'Input'!$G$307*(1-'Input'!$D$58)</f>
        <v>0</v>
      </c>
      <c r="D47" s="39">
        <f>'Input'!$G$308*(1-'Input'!$D$58)</f>
        <v>0</v>
      </c>
      <c r="E47" s="39">
        <f>'Input'!$G$309*(1-'Input'!$D$58)</f>
        <v>0</v>
      </c>
      <c r="F47" s="17"/>
    </row>
    <row r="48" spans="1:6">
      <c r="A48" s="4" t="s">
        <v>459</v>
      </c>
      <c r="B48" s="39">
        <f>'Input'!$H$306*(1-'Input'!$D$58)</f>
        <v>0</v>
      </c>
      <c r="C48" s="39">
        <f>'Input'!$H$307*(1-'Input'!$D$58)</f>
        <v>0</v>
      </c>
      <c r="D48" s="39">
        <f>'Input'!$H$308*(1-'Input'!$D$58)</f>
        <v>0</v>
      </c>
      <c r="E48" s="39">
        <f>'Input'!$H$309*(1-'Input'!$D$58)</f>
        <v>0</v>
      </c>
      <c r="F48" s="17"/>
    </row>
    <row r="49" spans="1:10">
      <c r="A49" s="4" t="s">
        <v>460</v>
      </c>
      <c r="B49" s="39">
        <f>'Input'!$I$306*(1-'Input'!$D$58)</f>
        <v>0</v>
      </c>
      <c r="C49" s="39">
        <f>'Input'!$I$307*(1-'Input'!$D$58)</f>
        <v>0</v>
      </c>
      <c r="D49" s="39">
        <f>'Input'!$I$308*(1-'Input'!$D$58)</f>
        <v>0</v>
      </c>
      <c r="E49" s="39">
        <f>'Input'!$I$309*(1-'Input'!$D$58)</f>
        <v>0</v>
      </c>
      <c r="F49" s="17"/>
    </row>
    <row r="51" spans="1:10" ht="21" customHeight="1">
      <c r="A51" s="1" t="s">
        <v>961</v>
      </c>
    </row>
    <row r="52" spans="1:10">
      <c r="A52" s="2" t="s">
        <v>353</v>
      </c>
    </row>
    <row r="53" spans="1:10">
      <c r="A53" s="32" t="s">
        <v>962</v>
      </c>
    </row>
    <row r="54" spans="1:10">
      <c r="A54" s="32" t="s">
        <v>963</v>
      </c>
    </row>
    <row r="55" spans="1:10">
      <c r="A55" s="2" t="s">
        <v>366</v>
      </c>
    </row>
    <row r="57" spans="1:10">
      <c r="B57" s="15" t="s">
        <v>316</v>
      </c>
      <c r="C57" s="15" t="s">
        <v>317</v>
      </c>
      <c r="D57" s="15" t="s">
        <v>318</v>
      </c>
      <c r="E57" s="15" t="s">
        <v>319</v>
      </c>
      <c r="F57" s="15" t="s">
        <v>320</v>
      </c>
      <c r="G57" s="15" t="s">
        <v>321</v>
      </c>
      <c r="H57" s="15" t="s">
        <v>322</v>
      </c>
      <c r="I57" s="15" t="s">
        <v>323</v>
      </c>
    </row>
    <row r="58" spans="1:10">
      <c r="A58" s="4" t="s">
        <v>174</v>
      </c>
      <c r="B58" s="39">
        <f>SUMPRODUCT($B7:$E7,$B$42:$E$42)</f>
        <v>0</v>
      </c>
      <c r="C58" s="39">
        <f>SUMPRODUCT($B7:$E7,$B$43:$E$43)</f>
        <v>0</v>
      </c>
      <c r="D58" s="39">
        <f>SUMPRODUCT($B7:$E7,$B$44:$E$44)</f>
        <v>0</v>
      </c>
      <c r="E58" s="39">
        <f>SUMPRODUCT($B7:$E7,$B$45:$E$45)</f>
        <v>0</v>
      </c>
      <c r="F58" s="39">
        <f>SUMPRODUCT($B7:$E7,$B$46:$E$46)</f>
        <v>0</v>
      </c>
      <c r="G58" s="39">
        <f>SUMPRODUCT($B7:$E7,$B$47:$E$47)</f>
        <v>0</v>
      </c>
      <c r="H58" s="39">
        <f>SUMPRODUCT($B7:$E7,$B$48:$E$48)</f>
        <v>0</v>
      </c>
      <c r="I58" s="39">
        <f>SUMPRODUCT($B7:$E7,$B$49:$E$49)</f>
        <v>0</v>
      </c>
      <c r="J58" s="17"/>
    </row>
    <row r="59" spans="1:10">
      <c r="A59" s="4" t="s">
        <v>175</v>
      </c>
      <c r="B59" s="39">
        <f>SUMPRODUCT($B8:$E8,$B$42:$E$42)</f>
        <v>0</v>
      </c>
      <c r="C59" s="39">
        <f>SUMPRODUCT($B8:$E8,$B$43:$E$43)</f>
        <v>0</v>
      </c>
      <c r="D59" s="39">
        <f>SUMPRODUCT($B8:$E8,$B$44:$E$44)</f>
        <v>0</v>
      </c>
      <c r="E59" s="39">
        <f>SUMPRODUCT($B8:$E8,$B$45:$E$45)</f>
        <v>0</v>
      </c>
      <c r="F59" s="39">
        <f>SUMPRODUCT($B8:$E8,$B$46:$E$46)</f>
        <v>0</v>
      </c>
      <c r="G59" s="39">
        <f>SUMPRODUCT($B8:$E8,$B$47:$E$47)</f>
        <v>0</v>
      </c>
      <c r="H59" s="39">
        <f>SUMPRODUCT($B8:$E8,$B$48:$E$48)</f>
        <v>0</v>
      </c>
      <c r="I59" s="39">
        <f>SUMPRODUCT($B8:$E8,$B$49:$E$49)</f>
        <v>0</v>
      </c>
      <c r="J59" s="17"/>
    </row>
    <row r="60" spans="1:10">
      <c r="A60" s="4" t="s">
        <v>216</v>
      </c>
      <c r="B60" s="39">
        <f>SUMPRODUCT($B9:$E9,$B$42:$E$42)</f>
        <v>0</v>
      </c>
      <c r="C60" s="39">
        <f>SUMPRODUCT($B9:$E9,$B$43:$E$43)</f>
        <v>0</v>
      </c>
      <c r="D60" s="39">
        <f>SUMPRODUCT($B9:$E9,$B$44:$E$44)</f>
        <v>0</v>
      </c>
      <c r="E60" s="39">
        <f>SUMPRODUCT($B9:$E9,$B$45:$E$45)</f>
        <v>0</v>
      </c>
      <c r="F60" s="39">
        <f>SUMPRODUCT($B9:$E9,$B$46:$E$46)</f>
        <v>0</v>
      </c>
      <c r="G60" s="39">
        <f>SUMPRODUCT($B9:$E9,$B$47:$E$47)</f>
        <v>0</v>
      </c>
      <c r="H60" s="39">
        <f>SUMPRODUCT($B9:$E9,$B$48:$E$48)</f>
        <v>0</v>
      </c>
      <c r="I60" s="39">
        <f>SUMPRODUCT($B9:$E9,$B$49:$E$49)</f>
        <v>0</v>
      </c>
      <c r="J60" s="17"/>
    </row>
    <row r="61" spans="1:10">
      <c r="A61" s="4" t="s">
        <v>176</v>
      </c>
      <c r="B61" s="39">
        <f>SUMPRODUCT($B10:$E10,$B$42:$E$42)</f>
        <v>0</v>
      </c>
      <c r="C61" s="39">
        <f>SUMPRODUCT($B10:$E10,$B$43:$E$43)</f>
        <v>0</v>
      </c>
      <c r="D61" s="39">
        <f>SUMPRODUCT($B10:$E10,$B$44:$E$44)</f>
        <v>0</v>
      </c>
      <c r="E61" s="39">
        <f>SUMPRODUCT($B10:$E10,$B$45:$E$45)</f>
        <v>0</v>
      </c>
      <c r="F61" s="39">
        <f>SUMPRODUCT($B10:$E10,$B$46:$E$46)</f>
        <v>0</v>
      </c>
      <c r="G61" s="39">
        <f>SUMPRODUCT($B10:$E10,$B$47:$E$47)</f>
        <v>0</v>
      </c>
      <c r="H61" s="39">
        <f>SUMPRODUCT($B10:$E10,$B$48:$E$48)</f>
        <v>0</v>
      </c>
      <c r="I61" s="39">
        <f>SUMPRODUCT($B10:$E10,$B$49:$E$49)</f>
        <v>0</v>
      </c>
      <c r="J61" s="17"/>
    </row>
    <row r="62" spans="1:10">
      <c r="A62" s="4" t="s">
        <v>177</v>
      </c>
      <c r="B62" s="39">
        <f>SUMPRODUCT($B11:$E11,$B$42:$E$42)</f>
        <v>0</v>
      </c>
      <c r="C62" s="39">
        <f>SUMPRODUCT($B11:$E11,$B$43:$E$43)</f>
        <v>0</v>
      </c>
      <c r="D62" s="39">
        <f>SUMPRODUCT($B11:$E11,$B$44:$E$44)</f>
        <v>0</v>
      </c>
      <c r="E62" s="39">
        <f>SUMPRODUCT($B11:$E11,$B$45:$E$45)</f>
        <v>0</v>
      </c>
      <c r="F62" s="39">
        <f>SUMPRODUCT($B11:$E11,$B$46:$E$46)</f>
        <v>0</v>
      </c>
      <c r="G62" s="39">
        <f>SUMPRODUCT($B11:$E11,$B$47:$E$47)</f>
        <v>0</v>
      </c>
      <c r="H62" s="39">
        <f>SUMPRODUCT($B11:$E11,$B$48:$E$48)</f>
        <v>0</v>
      </c>
      <c r="I62" s="39">
        <f>SUMPRODUCT($B11:$E11,$B$49:$E$49)</f>
        <v>0</v>
      </c>
      <c r="J62" s="17"/>
    </row>
    <row r="63" spans="1:10">
      <c r="A63" s="4" t="s">
        <v>217</v>
      </c>
      <c r="B63" s="39">
        <f>SUMPRODUCT($B12:$E12,$B$42:$E$42)</f>
        <v>0</v>
      </c>
      <c r="C63" s="39">
        <f>SUMPRODUCT($B12:$E12,$B$43:$E$43)</f>
        <v>0</v>
      </c>
      <c r="D63" s="39">
        <f>SUMPRODUCT($B12:$E12,$B$44:$E$44)</f>
        <v>0</v>
      </c>
      <c r="E63" s="39">
        <f>SUMPRODUCT($B12:$E12,$B$45:$E$45)</f>
        <v>0</v>
      </c>
      <c r="F63" s="39">
        <f>SUMPRODUCT($B12:$E12,$B$46:$E$46)</f>
        <v>0</v>
      </c>
      <c r="G63" s="39">
        <f>SUMPRODUCT($B12:$E12,$B$47:$E$47)</f>
        <v>0</v>
      </c>
      <c r="H63" s="39">
        <f>SUMPRODUCT($B12:$E12,$B$48:$E$48)</f>
        <v>0</v>
      </c>
      <c r="I63" s="39">
        <f>SUMPRODUCT($B12:$E12,$B$49:$E$49)</f>
        <v>0</v>
      </c>
      <c r="J63" s="17"/>
    </row>
    <row r="64" spans="1:10">
      <c r="A64" s="4" t="s">
        <v>178</v>
      </c>
      <c r="B64" s="39">
        <f>SUMPRODUCT($B13:$E13,$B$42:$E$42)</f>
        <v>0</v>
      </c>
      <c r="C64" s="39">
        <f>SUMPRODUCT($B13:$E13,$B$43:$E$43)</f>
        <v>0</v>
      </c>
      <c r="D64" s="39">
        <f>SUMPRODUCT($B13:$E13,$B$44:$E$44)</f>
        <v>0</v>
      </c>
      <c r="E64" s="39">
        <f>SUMPRODUCT($B13:$E13,$B$45:$E$45)</f>
        <v>0</v>
      </c>
      <c r="F64" s="39">
        <f>SUMPRODUCT($B13:$E13,$B$46:$E$46)</f>
        <v>0</v>
      </c>
      <c r="G64" s="39">
        <f>SUMPRODUCT($B13:$E13,$B$47:$E$47)</f>
        <v>0</v>
      </c>
      <c r="H64" s="39">
        <f>SUMPRODUCT($B13:$E13,$B$48:$E$48)</f>
        <v>0</v>
      </c>
      <c r="I64" s="39">
        <f>SUMPRODUCT($B13:$E13,$B$49:$E$49)</f>
        <v>0</v>
      </c>
      <c r="J64" s="17"/>
    </row>
    <row r="65" spans="1:10">
      <c r="A65" s="4" t="s">
        <v>179</v>
      </c>
      <c r="B65" s="39">
        <f>SUMPRODUCT($B14:$E14,$B$42:$E$42)</f>
        <v>0</v>
      </c>
      <c r="C65" s="39">
        <f>SUMPRODUCT($B14:$E14,$B$43:$E$43)</f>
        <v>0</v>
      </c>
      <c r="D65" s="39">
        <f>SUMPRODUCT($B14:$E14,$B$44:$E$44)</f>
        <v>0</v>
      </c>
      <c r="E65" s="39">
        <f>SUMPRODUCT($B14:$E14,$B$45:$E$45)</f>
        <v>0</v>
      </c>
      <c r="F65" s="39">
        <f>SUMPRODUCT($B14:$E14,$B$46:$E$46)</f>
        <v>0</v>
      </c>
      <c r="G65" s="39">
        <f>SUMPRODUCT($B14:$E14,$B$47:$E$47)</f>
        <v>0</v>
      </c>
      <c r="H65" s="39">
        <f>SUMPRODUCT($B14:$E14,$B$48:$E$48)</f>
        <v>0</v>
      </c>
      <c r="I65" s="39">
        <f>SUMPRODUCT($B14:$E14,$B$49:$E$49)</f>
        <v>0</v>
      </c>
      <c r="J65" s="17"/>
    </row>
    <row r="66" spans="1:10">
      <c r="A66" s="4" t="s">
        <v>195</v>
      </c>
      <c r="B66" s="39">
        <f>SUMPRODUCT($B15:$E15,$B$42:$E$42)</f>
        <v>0</v>
      </c>
      <c r="C66" s="39">
        <f>SUMPRODUCT($B15:$E15,$B$43:$E$43)</f>
        <v>0</v>
      </c>
      <c r="D66" s="39">
        <f>SUMPRODUCT($B15:$E15,$B$44:$E$44)</f>
        <v>0</v>
      </c>
      <c r="E66" s="39">
        <f>SUMPRODUCT($B15:$E15,$B$45:$E$45)</f>
        <v>0</v>
      </c>
      <c r="F66" s="39">
        <f>SUMPRODUCT($B15:$E15,$B$46:$E$46)</f>
        <v>0</v>
      </c>
      <c r="G66" s="39">
        <f>SUMPRODUCT($B15:$E15,$B$47:$E$47)</f>
        <v>0</v>
      </c>
      <c r="H66" s="39">
        <f>SUMPRODUCT($B15:$E15,$B$48:$E$48)</f>
        <v>0</v>
      </c>
      <c r="I66" s="39">
        <f>SUMPRODUCT($B15:$E15,$B$49:$E$49)</f>
        <v>0</v>
      </c>
      <c r="J66" s="17"/>
    </row>
    <row r="67" spans="1:10">
      <c r="A67" s="4" t="s">
        <v>180</v>
      </c>
      <c r="B67" s="39">
        <f>SUMPRODUCT($B16:$E16,$B$42:$E$42)</f>
        <v>0</v>
      </c>
      <c r="C67" s="39">
        <f>SUMPRODUCT($B16:$E16,$B$43:$E$43)</f>
        <v>0</v>
      </c>
      <c r="D67" s="39">
        <f>SUMPRODUCT($B16:$E16,$B$44:$E$44)</f>
        <v>0</v>
      </c>
      <c r="E67" s="39">
        <f>SUMPRODUCT($B16:$E16,$B$45:$E$45)</f>
        <v>0</v>
      </c>
      <c r="F67" s="39">
        <f>SUMPRODUCT($B16:$E16,$B$46:$E$46)</f>
        <v>0</v>
      </c>
      <c r="G67" s="39">
        <f>SUMPRODUCT($B16:$E16,$B$47:$E$47)</f>
        <v>0</v>
      </c>
      <c r="H67" s="39">
        <f>SUMPRODUCT($B16:$E16,$B$48:$E$48)</f>
        <v>0</v>
      </c>
      <c r="I67" s="39">
        <f>SUMPRODUCT($B16:$E16,$B$49:$E$49)</f>
        <v>0</v>
      </c>
      <c r="J67" s="17"/>
    </row>
    <row r="68" spans="1:10">
      <c r="A68" s="4" t="s">
        <v>181</v>
      </c>
      <c r="B68" s="39">
        <f>SUMPRODUCT($B17:$E17,$B$42:$E$42)</f>
        <v>0</v>
      </c>
      <c r="C68" s="39">
        <f>SUMPRODUCT($B17:$E17,$B$43:$E$43)</f>
        <v>0</v>
      </c>
      <c r="D68" s="39">
        <f>SUMPRODUCT($B17:$E17,$B$44:$E$44)</f>
        <v>0</v>
      </c>
      <c r="E68" s="39">
        <f>SUMPRODUCT($B17:$E17,$B$45:$E$45)</f>
        <v>0</v>
      </c>
      <c r="F68" s="39">
        <f>SUMPRODUCT($B17:$E17,$B$46:$E$46)</f>
        <v>0</v>
      </c>
      <c r="G68" s="39">
        <f>SUMPRODUCT($B17:$E17,$B$47:$E$47)</f>
        <v>0</v>
      </c>
      <c r="H68" s="39">
        <f>SUMPRODUCT($B17:$E17,$B$48:$E$48)</f>
        <v>0</v>
      </c>
      <c r="I68" s="39">
        <f>SUMPRODUCT($B17:$E17,$B$49:$E$49)</f>
        <v>0</v>
      </c>
      <c r="J68" s="17"/>
    </row>
    <row r="69" spans="1:10">
      <c r="A69" s="4" t="s">
        <v>182</v>
      </c>
      <c r="B69" s="39">
        <f>SUMPRODUCT($B18:$E18,$B$42:$E$42)</f>
        <v>0</v>
      </c>
      <c r="C69" s="39">
        <f>SUMPRODUCT($B18:$E18,$B$43:$E$43)</f>
        <v>0</v>
      </c>
      <c r="D69" s="39">
        <f>SUMPRODUCT($B18:$E18,$B$44:$E$44)</f>
        <v>0</v>
      </c>
      <c r="E69" s="39">
        <f>SUMPRODUCT($B18:$E18,$B$45:$E$45)</f>
        <v>0</v>
      </c>
      <c r="F69" s="39">
        <f>SUMPRODUCT($B18:$E18,$B$46:$E$46)</f>
        <v>0</v>
      </c>
      <c r="G69" s="39">
        <f>SUMPRODUCT($B18:$E18,$B$47:$E$47)</f>
        <v>0</v>
      </c>
      <c r="H69" s="39">
        <f>SUMPRODUCT($B18:$E18,$B$48:$E$48)</f>
        <v>0</v>
      </c>
      <c r="I69" s="39">
        <f>SUMPRODUCT($B18:$E18,$B$49:$E$49)</f>
        <v>0</v>
      </c>
      <c r="J69" s="17"/>
    </row>
    <row r="70" spans="1:10">
      <c r="A70" s="4" t="s">
        <v>183</v>
      </c>
      <c r="B70" s="39">
        <f>SUMPRODUCT($B19:$E19,$B$42:$E$42)</f>
        <v>0</v>
      </c>
      <c r="C70" s="39">
        <f>SUMPRODUCT($B19:$E19,$B$43:$E$43)</f>
        <v>0</v>
      </c>
      <c r="D70" s="39">
        <f>SUMPRODUCT($B19:$E19,$B$44:$E$44)</f>
        <v>0</v>
      </c>
      <c r="E70" s="39">
        <f>SUMPRODUCT($B19:$E19,$B$45:$E$45)</f>
        <v>0</v>
      </c>
      <c r="F70" s="39">
        <f>SUMPRODUCT($B19:$E19,$B$46:$E$46)</f>
        <v>0</v>
      </c>
      <c r="G70" s="39">
        <f>SUMPRODUCT($B19:$E19,$B$47:$E$47)</f>
        <v>0</v>
      </c>
      <c r="H70" s="39">
        <f>SUMPRODUCT($B19:$E19,$B$48:$E$48)</f>
        <v>0</v>
      </c>
      <c r="I70" s="39">
        <f>SUMPRODUCT($B19:$E19,$B$49:$E$49)</f>
        <v>0</v>
      </c>
      <c r="J70" s="17"/>
    </row>
    <row r="71" spans="1:10">
      <c r="A71" s="4" t="s">
        <v>196</v>
      </c>
      <c r="B71" s="39">
        <f>SUMPRODUCT($B20:$E20,$B$42:$E$42)</f>
        <v>0</v>
      </c>
      <c r="C71" s="39">
        <f>SUMPRODUCT($B20:$E20,$B$43:$E$43)</f>
        <v>0</v>
      </c>
      <c r="D71" s="39">
        <f>SUMPRODUCT($B20:$E20,$B$44:$E$44)</f>
        <v>0</v>
      </c>
      <c r="E71" s="39">
        <f>SUMPRODUCT($B20:$E20,$B$45:$E$45)</f>
        <v>0</v>
      </c>
      <c r="F71" s="39">
        <f>SUMPRODUCT($B20:$E20,$B$46:$E$46)</f>
        <v>0</v>
      </c>
      <c r="G71" s="39">
        <f>SUMPRODUCT($B20:$E20,$B$47:$E$47)</f>
        <v>0</v>
      </c>
      <c r="H71" s="39">
        <f>SUMPRODUCT($B20:$E20,$B$48:$E$48)</f>
        <v>0</v>
      </c>
      <c r="I71" s="39">
        <f>SUMPRODUCT($B20:$E20,$B$49:$E$49)</f>
        <v>0</v>
      </c>
      <c r="J71" s="17"/>
    </row>
    <row r="72" spans="1:10">
      <c r="A72" s="4" t="s">
        <v>218</v>
      </c>
      <c r="B72" s="39">
        <f>SUMPRODUCT($B21:$E21,$B$42:$E$42)</f>
        <v>0</v>
      </c>
      <c r="C72" s="39">
        <f>SUMPRODUCT($B21:$E21,$B$43:$E$43)</f>
        <v>0</v>
      </c>
      <c r="D72" s="39">
        <f>SUMPRODUCT($B21:$E21,$B$44:$E$44)</f>
        <v>0</v>
      </c>
      <c r="E72" s="39">
        <f>SUMPRODUCT($B21:$E21,$B$45:$E$45)</f>
        <v>0</v>
      </c>
      <c r="F72" s="39">
        <f>SUMPRODUCT($B21:$E21,$B$46:$E$46)</f>
        <v>0</v>
      </c>
      <c r="G72" s="39">
        <f>SUMPRODUCT($B21:$E21,$B$47:$E$47)</f>
        <v>0</v>
      </c>
      <c r="H72" s="39">
        <f>SUMPRODUCT($B21:$E21,$B$48:$E$48)</f>
        <v>0</v>
      </c>
      <c r="I72" s="39">
        <f>SUMPRODUCT($B21:$E21,$B$49:$E$49)</f>
        <v>0</v>
      </c>
      <c r="J72" s="17"/>
    </row>
    <row r="73" spans="1:10">
      <c r="A73" s="4" t="s">
        <v>219</v>
      </c>
      <c r="B73" s="39">
        <f>SUMPRODUCT($B22:$E22,$B$42:$E$42)</f>
        <v>0</v>
      </c>
      <c r="C73" s="39">
        <f>SUMPRODUCT($B22:$E22,$B$43:$E$43)</f>
        <v>0</v>
      </c>
      <c r="D73" s="39">
        <f>SUMPRODUCT($B22:$E22,$B$44:$E$44)</f>
        <v>0</v>
      </c>
      <c r="E73" s="39">
        <f>SUMPRODUCT($B22:$E22,$B$45:$E$45)</f>
        <v>0</v>
      </c>
      <c r="F73" s="39">
        <f>SUMPRODUCT($B22:$E22,$B$46:$E$46)</f>
        <v>0</v>
      </c>
      <c r="G73" s="39">
        <f>SUMPRODUCT($B22:$E22,$B$47:$E$47)</f>
        <v>0</v>
      </c>
      <c r="H73" s="39">
        <f>SUMPRODUCT($B22:$E22,$B$48:$E$48)</f>
        <v>0</v>
      </c>
      <c r="I73" s="39">
        <f>SUMPRODUCT($B22:$E22,$B$49:$E$49)</f>
        <v>0</v>
      </c>
      <c r="J73" s="17"/>
    </row>
    <row r="74" spans="1:10">
      <c r="A74" s="4" t="s">
        <v>220</v>
      </c>
      <c r="B74" s="39">
        <f>SUMPRODUCT($B23:$E23,$B$42:$E$42)</f>
        <v>0</v>
      </c>
      <c r="C74" s="39">
        <f>SUMPRODUCT($B23:$E23,$B$43:$E$43)</f>
        <v>0</v>
      </c>
      <c r="D74" s="39">
        <f>SUMPRODUCT($B23:$E23,$B$44:$E$44)</f>
        <v>0</v>
      </c>
      <c r="E74" s="39">
        <f>SUMPRODUCT($B23:$E23,$B$45:$E$45)</f>
        <v>0</v>
      </c>
      <c r="F74" s="39">
        <f>SUMPRODUCT($B23:$E23,$B$46:$E$46)</f>
        <v>0</v>
      </c>
      <c r="G74" s="39">
        <f>SUMPRODUCT($B23:$E23,$B$47:$E$47)</f>
        <v>0</v>
      </c>
      <c r="H74" s="39">
        <f>SUMPRODUCT($B23:$E23,$B$48:$E$48)</f>
        <v>0</v>
      </c>
      <c r="I74" s="39">
        <f>SUMPRODUCT($B23:$E23,$B$49:$E$49)</f>
        <v>0</v>
      </c>
      <c r="J74" s="17"/>
    </row>
    <row r="75" spans="1:10">
      <c r="A75" s="4" t="s">
        <v>221</v>
      </c>
      <c r="B75" s="39">
        <f>SUMPRODUCT($B24:$E24,$B$42:$E$42)</f>
        <v>0</v>
      </c>
      <c r="C75" s="39">
        <f>SUMPRODUCT($B24:$E24,$B$43:$E$43)</f>
        <v>0</v>
      </c>
      <c r="D75" s="39">
        <f>SUMPRODUCT($B24:$E24,$B$44:$E$44)</f>
        <v>0</v>
      </c>
      <c r="E75" s="39">
        <f>SUMPRODUCT($B24:$E24,$B$45:$E$45)</f>
        <v>0</v>
      </c>
      <c r="F75" s="39">
        <f>SUMPRODUCT($B24:$E24,$B$46:$E$46)</f>
        <v>0</v>
      </c>
      <c r="G75" s="39">
        <f>SUMPRODUCT($B24:$E24,$B$47:$E$47)</f>
        <v>0</v>
      </c>
      <c r="H75" s="39">
        <f>SUMPRODUCT($B24:$E24,$B$48:$E$48)</f>
        <v>0</v>
      </c>
      <c r="I75" s="39">
        <f>SUMPRODUCT($B24:$E24,$B$49:$E$49)</f>
        <v>0</v>
      </c>
      <c r="J75" s="17"/>
    </row>
    <row r="76" spans="1:10">
      <c r="A76" s="4" t="s">
        <v>222</v>
      </c>
      <c r="B76" s="39">
        <f>SUMPRODUCT($B25:$E25,$B$42:$E$42)</f>
        <v>0</v>
      </c>
      <c r="C76" s="39">
        <f>SUMPRODUCT($B25:$E25,$B$43:$E$43)</f>
        <v>0</v>
      </c>
      <c r="D76" s="39">
        <f>SUMPRODUCT($B25:$E25,$B$44:$E$44)</f>
        <v>0</v>
      </c>
      <c r="E76" s="39">
        <f>SUMPRODUCT($B25:$E25,$B$45:$E$45)</f>
        <v>0</v>
      </c>
      <c r="F76" s="39">
        <f>SUMPRODUCT($B25:$E25,$B$46:$E$46)</f>
        <v>0</v>
      </c>
      <c r="G76" s="39">
        <f>SUMPRODUCT($B25:$E25,$B$47:$E$47)</f>
        <v>0</v>
      </c>
      <c r="H76" s="39">
        <f>SUMPRODUCT($B25:$E25,$B$48:$E$48)</f>
        <v>0</v>
      </c>
      <c r="I76" s="39">
        <f>SUMPRODUCT($B25:$E25,$B$49:$E$49)</f>
        <v>0</v>
      </c>
      <c r="J76" s="17"/>
    </row>
    <row r="77" spans="1:10">
      <c r="A77" s="4" t="s">
        <v>184</v>
      </c>
      <c r="B77" s="39">
        <f>SUMPRODUCT($B26:$E26,$B$42:$E$42)</f>
        <v>0</v>
      </c>
      <c r="C77" s="39">
        <f>SUMPRODUCT($B26:$E26,$B$43:$E$43)</f>
        <v>0</v>
      </c>
      <c r="D77" s="39">
        <f>SUMPRODUCT($B26:$E26,$B$44:$E$44)</f>
        <v>0</v>
      </c>
      <c r="E77" s="39">
        <f>SUMPRODUCT($B26:$E26,$B$45:$E$45)</f>
        <v>0</v>
      </c>
      <c r="F77" s="39">
        <f>SUMPRODUCT($B26:$E26,$B$46:$E$46)</f>
        <v>0</v>
      </c>
      <c r="G77" s="39">
        <f>SUMPRODUCT($B26:$E26,$B$47:$E$47)</f>
        <v>0</v>
      </c>
      <c r="H77" s="39">
        <f>SUMPRODUCT($B26:$E26,$B$48:$E$48)</f>
        <v>0</v>
      </c>
      <c r="I77" s="39">
        <f>SUMPRODUCT($B26:$E26,$B$49:$E$49)</f>
        <v>0</v>
      </c>
      <c r="J77" s="17"/>
    </row>
    <row r="78" spans="1:10">
      <c r="A78" s="4" t="s">
        <v>185</v>
      </c>
      <c r="B78" s="39">
        <f>SUMPRODUCT($B27:$E27,$B$42:$E$42)</f>
        <v>0</v>
      </c>
      <c r="C78" s="39">
        <f>SUMPRODUCT($B27:$E27,$B$43:$E$43)</f>
        <v>0</v>
      </c>
      <c r="D78" s="39">
        <f>SUMPRODUCT($B27:$E27,$B$44:$E$44)</f>
        <v>0</v>
      </c>
      <c r="E78" s="39">
        <f>SUMPRODUCT($B27:$E27,$B$45:$E$45)</f>
        <v>0</v>
      </c>
      <c r="F78" s="39">
        <f>SUMPRODUCT($B27:$E27,$B$46:$E$46)</f>
        <v>0</v>
      </c>
      <c r="G78" s="39">
        <f>SUMPRODUCT($B27:$E27,$B$47:$E$47)</f>
        <v>0</v>
      </c>
      <c r="H78" s="39">
        <f>SUMPRODUCT($B27:$E27,$B$48:$E$48)</f>
        <v>0</v>
      </c>
      <c r="I78" s="39">
        <f>SUMPRODUCT($B27:$E27,$B$49:$E$49)</f>
        <v>0</v>
      </c>
      <c r="J78" s="17"/>
    </row>
    <row r="79" spans="1:10">
      <c r="A79" s="4" t="s">
        <v>186</v>
      </c>
      <c r="B79" s="39">
        <f>SUMPRODUCT($B28:$E28,$B$42:$E$42)</f>
        <v>0</v>
      </c>
      <c r="C79" s="39">
        <f>SUMPRODUCT($B28:$E28,$B$43:$E$43)</f>
        <v>0</v>
      </c>
      <c r="D79" s="39">
        <f>SUMPRODUCT($B28:$E28,$B$44:$E$44)</f>
        <v>0</v>
      </c>
      <c r="E79" s="39">
        <f>SUMPRODUCT($B28:$E28,$B$45:$E$45)</f>
        <v>0</v>
      </c>
      <c r="F79" s="39">
        <f>SUMPRODUCT($B28:$E28,$B$46:$E$46)</f>
        <v>0</v>
      </c>
      <c r="G79" s="39">
        <f>SUMPRODUCT($B28:$E28,$B$47:$E$47)</f>
        <v>0</v>
      </c>
      <c r="H79" s="39">
        <f>SUMPRODUCT($B28:$E28,$B$48:$E$48)</f>
        <v>0</v>
      </c>
      <c r="I79" s="39">
        <f>SUMPRODUCT($B28:$E28,$B$49:$E$49)</f>
        <v>0</v>
      </c>
      <c r="J79" s="17"/>
    </row>
    <row r="80" spans="1:10">
      <c r="A80" s="4" t="s">
        <v>187</v>
      </c>
      <c r="B80" s="39">
        <f>SUMPRODUCT($B29:$E29,$B$42:$E$42)</f>
        <v>0</v>
      </c>
      <c r="C80" s="39">
        <f>SUMPRODUCT($B29:$E29,$B$43:$E$43)</f>
        <v>0</v>
      </c>
      <c r="D80" s="39">
        <f>SUMPRODUCT($B29:$E29,$B$44:$E$44)</f>
        <v>0</v>
      </c>
      <c r="E80" s="39">
        <f>SUMPRODUCT($B29:$E29,$B$45:$E$45)</f>
        <v>0</v>
      </c>
      <c r="F80" s="39">
        <f>SUMPRODUCT($B29:$E29,$B$46:$E$46)</f>
        <v>0</v>
      </c>
      <c r="G80" s="39">
        <f>SUMPRODUCT($B29:$E29,$B$47:$E$47)</f>
        <v>0</v>
      </c>
      <c r="H80" s="39">
        <f>SUMPRODUCT($B29:$E29,$B$48:$E$48)</f>
        <v>0</v>
      </c>
      <c r="I80" s="39">
        <f>SUMPRODUCT($B29:$E29,$B$49:$E$49)</f>
        <v>0</v>
      </c>
      <c r="J80" s="17"/>
    </row>
    <row r="81" spans="1:20">
      <c r="A81" s="4" t="s">
        <v>188</v>
      </c>
      <c r="B81" s="39">
        <f>SUMPRODUCT($B30:$E30,$B$42:$E$42)</f>
        <v>0</v>
      </c>
      <c r="C81" s="39">
        <f>SUMPRODUCT($B30:$E30,$B$43:$E$43)</f>
        <v>0</v>
      </c>
      <c r="D81" s="39">
        <f>SUMPRODUCT($B30:$E30,$B$44:$E$44)</f>
        <v>0</v>
      </c>
      <c r="E81" s="39">
        <f>SUMPRODUCT($B30:$E30,$B$45:$E$45)</f>
        <v>0</v>
      </c>
      <c r="F81" s="39">
        <f>SUMPRODUCT($B30:$E30,$B$46:$E$46)</f>
        <v>0</v>
      </c>
      <c r="G81" s="39">
        <f>SUMPRODUCT($B30:$E30,$B$47:$E$47)</f>
        <v>0</v>
      </c>
      <c r="H81" s="39">
        <f>SUMPRODUCT($B30:$E30,$B$48:$E$48)</f>
        <v>0</v>
      </c>
      <c r="I81" s="39">
        <f>SUMPRODUCT($B30:$E30,$B$49:$E$49)</f>
        <v>0</v>
      </c>
      <c r="J81" s="17"/>
    </row>
    <row r="82" spans="1:20">
      <c r="A82" s="4" t="s">
        <v>189</v>
      </c>
      <c r="B82" s="39">
        <f>SUMPRODUCT($B31:$E31,$B$42:$E$42)</f>
        <v>0</v>
      </c>
      <c r="C82" s="39">
        <f>SUMPRODUCT($B31:$E31,$B$43:$E$43)</f>
        <v>0</v>
      </c>
      <c r="D82" s="39">
        <f>SUMPRODUCT($B31:$E31,$B$44:$E$44)</f>
        <v>0</v>
      </c>
      <c r="E82" s="39">
        <f>SUMPRODUCT($B31:$E31,$B$45:$E$45)</f>
        <v>0</v>
      </c>
      <c r="F82" s="39">
        <f>SUMPRODUCT($B31:$E31,$B$46:$E$46)</f>
        <v>0</v>
      </c>
      <c r="G82" s="39">
        <f>SUMPRODUCT($B31:$E31,$B$47:$E$47)</f>
        <v>0</v>
      </c>
      <c r="H82" s="39">
        <f>SUMPRODUCT($B31:$E31,$B$48:$E$48)</f>
        <v>0</v>
      </c>
      <c r="I82" s="39">
        <f>SUMPRODUCT($B31:$E31,$B$49:$E$49)</f>
        <v>0</v>
      </c>
      <c r="J82" s="17"/>
    </row>
    <row r="83" spans="1:20">
      <c r="A83" s="4" t="s">
        <v>197</v>
      </c>
      <c r="B83" s="39">
        <f>SUMPRODUCT($B32:$E32,$B$42:$E$42)</f>
        <v>0</v>
      </c>
      <c r="C83" s="39">
        <f>SUMPRODUCT($B32:$E32,$B$43:$E$43)</f>
        <v>0</v>
      </c>
      <c r="D83" s="39">
        <f>SUMPRODUCT($B32:$E32,$B$44:$E$44)</f>
        <v>0</v>
      </c>
      <c r="E83" s="39">
        <f>SUMPRODUCT($B32:$E32,$B$45:$E$45)</f>
        <v>0</v>
      </c>
      <c r="F83" s="39">
        <f>SUMPRODUCT($B32:$E32,$B$46:$E$46)</f>
        <v>0</v>
      </c>
      <c r="G83" s="39">
        <f>SUMPRODUCT($B32:$E32,$B$47:$E$47)</f>
        <v>0</v>
      </c>
      <c r="H83" s="39">
        <f>SUMPRODUCT($B32:$E32,$B$48:$E$48)</f>
        <v>0</v>
      </c>
      <c r="I83" s="39">
        <f>SUMPRODUCT($B32:$E32,$B$49:$E$49)</f>
        <v>0</v>
      </c>
      <c r="J83" s="17"/>
    </row>
    <row r="84" spans="1:20">
      <c r="A84" s="4" t="s">
        <v>198</v>
      </c>
      <c r="B84" s="39">
        <f>SUMPRODUCT($B33:$E33,$B$42:$E$42)</f>
        <v>0</v>
      </c>
      <c r="C84" s="39">
        <f>SUMPRODUCT($B33:$E33,$B$43:$E$43)</f>
        <v>0</v>
      </c>
      <c r="D84" s="39">
        <f>SUMPRODUCT($B33:$E33,$B$44:$E$44)</f>
        <v>0</v>
      </c>
      <c r="E84" s="39">
        <f>SUMPRODUCT($B33:$E33,$B$45:$E$45)</f>
        <v>0</v>
      </c>
      <c r="F84" s="39">
        <f>SUMPRODUCT($B33:$E33,$B$46:$E$46)</f>
        <v>0</v>
      </c>
      <c r="G84" s="39">
        <f>SUMPRODUCT($B33:$E33,$B$47:$E$47)</f>
        <v>0</v>
      </c>
      <c r="H84" s="39">
        <f>SUMPRODUCT($B33:$E33,$B$48:$E$48)</f>
        <v>0</v>
      </c>
      <c r="I84" s="39">
        <f>SUMPRODUCT($B33:$E33,$B$49:$E$49)</f>
        <v>0</v>
      </c>
      <c r="J84" s="17"/>
    </row>
    <row r="86" spans="1:20" ht="21" customHeight="1">
      <c r="A86" s="1" t="s">
        <v>964</v>
      </c>
    </row>
    <row r="87" spans="1:20">
      <c r="A87" s="2" t="s">
        <v>353</v>
      </c>
    </row>
    <row r="88" spans="1:20">
      <c r="A88" s="2" t="s">
        <v>965</v>
      </c>
    </row>
    <row r="89" spans="1:20">
      <c r="A89" s="2" t="s">
        <v>966</v>
      </c>
    </row>
    <row r="90" spans="1:20">
      <c r="A90" s="32" t="s">
        <v>967</v>
      </c>
    </row>
    <row r="91" spans="1:20">
      <c r="A91" s="2" t="s">
        <v>396</v>
      </c>
    </row>
    <row r="93" spans="1:20">
      <c r="B93" s="15" t="s">
        <v>142</v>
      </c>
      <c r="C93" s="15" t="s">
        <v>316</v>
      </c>
      <c r="D93" s="15" t="s">
        <v>317</v>
      </c>
      <c r="E93" s="15" t="s">
        <v>318</v>
      </c>
      <c r="F93" s="15" t="s">
        <v>319</v>
      </c>
      <c r="G93" s="15" t="s">
        <v>320</v>
      </c>
      <c r="H93" s="15" t="s">
        <v>321</v>
      </c>
      <c r="I93" s="15" t="s">
        <v>322</v>
      </c>
      <c r="J93" s="15" t="s">
        <v>323</v>
      </c>
      <c r="K93" s="15" t="s">
        <v>304</v>
      </c>
      <c r="L93" s="15" t="s">
        <v>879</v>
      </c>
      <c r="M93" s="15" t="s">
        <v>880</v>
      </c>
      <c r="N93" s="15" t="s">
        <v>881</v>
      </c>
      <c r="O93" s="15" t="s">
        <v>882</v>
      </c>
      <c r="P93" s="15" t="s">
        <v>883</v>
      </c>
      <c r="Q93" s="15" t="s">
        <v>884</v>
      </c>
      <c r="R93" s="15" t="s">
        <v>885</v>
      </c>
      <c r="S93" s="15" t="s">
        <v>886</v>
      </c>
    </row>
    <row r="94" spans="1:20">
      <c r="A94" s="4" t="s">
        <v>174</v>
      </c>
      <c r="B94" s="40">
        <v>0</v>
      </c>
      <c r="C94" s="41">
        <f>$B58</f>
        <v>0</v>
      </c>
      <c r="D94" s="41">
        <f>$C58</f>
        <v>0</v>
      </c>
      <c r="E94" s="41">
        <f>$D58</f>
        <v>0</v>
      </c>
      <c r="F94" s="41">
        <f>$E58</f>
        <v>0</v>
      </c>
      <c r="G94" s="41">
        <f>$F58</f>
        <v>0</v>
      </c>
      <c r="H94" s="41">
        <f>$G58</f>
        <v>0</v>
      </c>
      <c r="I94" s="41">
        <f>$H58</f>
        <v>0</v>
      </c>
      <c r="J94" s="41">
        <f>$I58</f>
        <v>0</v>
      </c>
      <c r="K94" s="40">
        <v>0</v>
      </c>
      <c r="L94" s="40">
        <v>0</v>
      </c>
      <c r="M94" s="40">
        <v>0</v>
      </c>
      <c r="N94" s="40">
        <v>0</v>
      </c>
      <c r="O94" s="40">
        <v>0</v>
      </c>
      <c r="P94" s="40">
        <v>0</v>
      </c>
      <c r="Q94" s="40">
        <v>0</v>
      </c>
      <c r="R94" s="40">
        <v>0</v>
      </c>
      <c r="S94" s="40">
        <v>0</v>
      </c>
      <c r="T94" s="17"/>
    </row>
    <row r="95" spans="1:20">
      <c r="A95" s="4" t="s">
        <v>175</v>
      </c>
      <c r="B95" s="40">
        <v>0</v>
      </c>
      <c r="C95" s="41">
        <f>$B59</f>
        <v>0</v>
      </c>
      <c r="D95" s="41">
        <f>$C59</f>
        <v>0</v>
      </c>
      <c r="E95" s="41">
        <f>$D59</f>
        <v>0</v>
      </c>
      <c r="F95" s="41">
        <f>$E59</f>
        <v>0</v>
      </c>
      <c r="G95" s="41">
        <f>$F59</f>
        <v>0</v>
      </c>
      <c r="H95" s="41">
        <f>$G59</f>
        <v>0</v>
      </c>
      <c r="I95" s="41">
        <f>$H59</f>
        <v>0</v>
      </c>
      <c r="J95" s="41">
        <f>$I59</f>
        <v>0</v>
      </c>
      <c r="K95" s="40">
        <v>0</v>
      </c>
      <c r="L95" s="40">
        <v>0</v>
      </c>
      <c r="M95" s="40">
        <v>0</v>
      </c>
      <c r="N95" s="40">
        <v>0</v>
      </c>
      <c r="O95" s="40">
        <v>0</v>
      </c>
      <c r="P95" s="40">
        <v>0</v>
      </c>
      <c r="Q95" s="40">
        <v>0</v>
      </c>
      <c r="R95" s="40">
        <v>0</v>
      </c>
      <c r="S95" s="40">
        <v>0</v>
      </c>
      <c r="T95" s="17"/>
    </row>
    <row r="96" spans="1:20">
      <c r="A96" s="4" t="s">
        <v>216</v>
      </c>
      <c r="B96" s="40">
        <v>0</v>
      </c>
      <c r="C96" s="41">
        <f>$B60</f>
        <v>0</v>
      </c>
      <c r="D96" s="41">
        <f>$C60</f>
        <v>0</v>
      </c>
      <c r="E96" s="41">
        <f>$D60</f>
        <v>0</v>
      </c>
      <c r="F96" s="41">
        <f>$E60</f>
        <v>0</v>
      </c>
      <c r="G96" s="41">
        <f>$F60</f>
        <v>0</v>
      </c>
      <c r="H96" s="41">
        <f>$G60</f>
        <v>0</v>
      </c>
      <c r="I96" s="41">
        <f>$H60</f>
        <v>0</v>
      </c>
      <c r="J96" s="41">
        <f>$I60</f>
        <v>0</v>
      </c>
      <c r="K96" s="40">
        <v>0</v>
      </c>
      <c r="L96" s="40">
        <v>0</v>
      </c>
      <c r="M96" s="40">
        <v>0</v>
      </c>
      <c r="N96" s="40">
        <v>0</v>
      </c>
      <c r="O96" s="40">
        <v>0</v>
      </c>
      <c r="P96" s="40">
        <v>0</v>
      </c>
      <c r="Q96" s="40">
        <v>0</v>
      </c>
      <c r="R96" s="40">
        <v>0</v>
      </c>
      <c r="S96" s="40">
        <v>0</v>
      </c>
      <c r="T96" s="17"/>
    </row>
    <row r="97" spans="1:20">
      <c r="A97" s="4" t="s">
        <v>176</v>
      </c>
      <c r="B97" s="40">
        <v>0</v>
      </c>
      <c r="C97" s="41">
        <f>$B61</f>
        <v>0</v>
      </c>
      <c r="D97" s="41">
        <f>$C61</f>
        <v>0</v>
      </c>
      <c r="E97" s="41">
        <f>$D61</f>
        <v>0</v>
      </c>
      <c r="F97" s="41">
        <f>$E61</f>
        <v>0</v>
      </c>
      <c r="G97" s="41">
        <f>$F61</f>
        <v>0</v>
      </c>
      <c r="H97" s="41">
        <f>$G61</f>
        <v>0</v>
      </c>
      <c r="I97" s="41">
        <f>$H61</f>
        <v>0</v>
      </c>
      <c r="J97" s="41">
        <f>$I61</f>
        <v>0</v>
      </c>
      <c r="K97" s="40">
        <v>0</v>
      </c>
      <c r="L97" s="40">
        <v>0</v>
      </c>
      <c r="M97" s="40">
        <v>0</v>
      </c>
      <c r="N97" s="40">
        <v>0</v>
      </c>
      <c r="O97" s="40">
        <v>0</v>
      </c>
      <c r="P97" s="40">
        <v>0</v>
      </c>
      <c r="Q97" s="40">
        <v>0</v>
      </c>
      <c r="R97" s="40">
        <v>0</v>
      </c>
      <c r="S97" s="40">
        <v>0</v>
      </c>
      <c r="T97" s="17"/>
    </row>
    <row r="98" spans="1:20">
      <c r="A98" s="4" t="s">
        <v>177</v>
      </c>
      <c r="B98" s="40">
        <v>0</v>
      </c>
      <c r="C98" s="41">
        <f>$B62</f>
        <v>0</v>
      </c>
      <c r="D98" s="41">
        <f>$C62</f>
        <v>0</v>
      </c>
      <c r="E98" s="41">
        <f>$D62</f>
        <v>0</v>
      </c>
      <c r="F98" s="41">
        <f>$E62</f>
        <v>0</v>
      </c>
      <c r="G98" s="41">
        <f>$F62</f>
        <v>0</v>
      </c>
      <c r="H98" s="41">
        <f>$G62</f>
        <v>0</v>
      </c>
      <c r="I98" s="41">
        <f>$H62</f>
        <v>0</v>
      </c>
      <c r="J98" s="41">
        <f>$I62</f>
        <v>0</v>
      </c>
      <c r="K98" s="40">
        <v>0</v>
      </c>
      <c r="L98" s="40">
        <v>0</v>
      </c>
      <c r="M98" s="40">
        <v>0</v>
      </c>
      <c r="N98" s="40">
        <v>0</v>
      </c>
      <c r="O98" s="40">
        <v>0</v>
      </c>
      <c r="P98" s="40">
        <v>0</v>
      </c>
      <c r="Q98" s="40">
        <v>0</v>
      </c>
      <c r="R98" s="40">
        <v>0</v>
      </c>
      <c r="S98" s="40">
        <v>0</v>
      </c>
      <c r="T98" s="17"/>
    </row>
    <row r="99" spans="1:20">
      <c r="A99" s="4" t="s">
        <v>217</v>
      </c>
      <c r="B99" s="40">
        <v>0</v>
      </c>
      <c r="C99" s="41">
        <f>$B63</f>
        <v>0</v>
      </c>
      <c r="D99" s="41">
        <f>$C63</f>
        <v>0</v>
      </c>
      <c r="E99" s="41">
        <f>$D63</f>
        <v>0</v>
      </c>
      <c r="F99" s="41">
        <f>$E63</f>
        <v>0</v>
      </c>
      <c r="G99" s="41">
        <f>$F63</f>
        <v>0</v>
      </c>
      <c r="H99" s="41">
        <f>$G63</f>
        <v>0</v>
      </c>
      <c r="I99" s="41">
        <f>$H63</f>
        <v>0</v>
      </c>
      <c r="J99" s="41">
        <f>$I63</f>
        <v>0</v>
      </c>
      <c r="K99" s="40">
        <v>0</v>
      </c>
      <c r="L99" s="40">
        <v>0</v>
      </c>
      <c r="M99" s="40">
        <v>0</v>
      </c>
      <c r="N99" s="40">
        <v>0</v>
      </c>
      <c r="O99" s="40">
        <v>0</v>
      </c>
      <c r="P99" s="40">
        <v>0</v>
      </c>
      <c r="Q99" s="40">
        <v>0</v>
      </c>
      <c r="R99" s="40">
        <v>0</v>
      </c>
      <c r="S99" s="40">
        <v>0</v>
      </c>
      <c r="T99" s="17"/>
    </row>
    <row r="100" spans="1:20">
      <c r="A100" s="4" t="s">
        <v>178</v>
      </c>
      <c r="B100" s="40">
        <v>0</v>
      </c>
      <c r="C100" s="41">
        <f>$B64</f>
        <v>0</v>
      </c>
      <c r="D100" s="41">
        <f>$C64</f>
        <v>0</v>
      </c>
      <c r="E100" s="41">
        <f>$D64</f>
        <v>0</v>
      </c>
      <c r="F100" s="41">
        <f>$E64</f>
        <v>0</v>
      </c>
      <c r="G100" s="41">
        <f>$F64</f>
        <v>0</v>
      </c>
      <c r="H100" s="41">
        <f>$G64</f>
        <v>0</v>
      </c>
      <c r="I100" s="41">
        <f>$H64</f>
        <v>0</v>
      </c>
      <c r="J100" s="41">
        <f>$I64</f>
        <v>0</v>
      </c>
      <c r="K100" s="40">
        <v>0</v>
      </c>
      <c r="L100" s="40">
        <v>0</v>
      </c>
      <c r="M100" s="40">
        <v>0</v>
      </c>
      <c r="N100" s="40">
        <v>0</v>
      </c>
      <c r="O100" s="40">
        <v>0</v>
      </c>
      <c r="P100" s="40">
        <v>0</v>
      </c>
      <c r="Q100" s="40">
        <v>0</v>
      </c>
      <c r="R100" s="40">
        <v>0</v>
      </c>
      <c r="S100" s="40">
        <v>0</v>
      </c>
      <c r="T100" s="17"/>
    </row>
    <row r="101" spans="1:20">
      <c r="A101" s="4" t="s">
        <v>179</v>
      </c>
      <c r="B101" s="40">
        <v>0</v>
      </c>
      <c r="C101" s="41">
        <f>$B65</f>
        <v>0</v>
      </c>
      <c r="D101" s="41">
        <f>$C65</f>
        <v>0</v>
      </c>
      <c r="E101" s="41">
        <f>$D65</f>
        <v>0</v>
      </c>
      <c r="F101" s="41">
        <f>$E65</f>
        <v>0</v>
      </c>
      <c r="G101" s="41">
        <f>$F65</f>
        <v>0</v>
      </c>
      <c r="H101" s="41">
        <f>$G65</f>
        <v>0</v>
      </c>
      <c r="I101" s="41">
        <f>$H65</f>
        <v>0</v>
      </c>
      <c r="J101" s="41">
        <f>$I65</f>
        <v>0</v>
      </c>
      <c r="K101" s="40">
        <v>0</v>
      </c>
      <c r="L101" s="40">
        <v>0</v>
      </c>
      <c r="M101" s="40">
        <v>0</v>
      </c>
      <c r="N101" s="40">
        <v>0</v>
      </c>
      <c r="O101" s="40">
        <v>0</v>
      </c>
      <c r="P101" s="40">
        <v>0</v>
      </c>
      <c r="Q101" s="40">
        <v>0</v>
      </c>
      <c r="R101" s="40">
        <v>0</v>
      </c>
      <c r="S101" s="40">
        <v>0</v>
      </c>
      <c r="T101" s="17"/>
    </row>
    <row r="102" spans="1:20">
      <c r="A102" s="4" t="s">
        <v>195</v>
      </c>
      <c r="B102" s="40">
        <v>0</v>
      </c>
      <c r="C102" s="41">
        <f>$B66</f>
        <v>0</v>
      </c>
      <c r="D102" s="41">
        <f>$C66</f>
        <v>0</v>
      </c>
      <c r="E102" s="41">
        <f>$D66</f>
        <v>0</v>
      </c>
      <c r="F102" s="41">
        <f>$E66</f>
        <v>0</v>
      </c>
      <c r="G102" s="41">
        <f>$F66</f>
        <v>0</v>
      </c>
      <c r="H102" s="41">
        <f>$G66</f>
        <v>0</v>
      </c>
      <c r="I102" s="41">
        <f>$H66</f>
        <v>0</v>
      </c>
      <c r="J102" s="41">
        <f>$I66</f>
        <v>0</v>
      </c>
      <c r="K102" s="40">
        <v>0</v>
      </c>
      <c r="L102" s="40">
        <v>0</v>
      </c>
      <c r="M102" s="40">
        <v>0</v>
      </c>
      <c r="N102" s="40">
        <v>0</v>
      </c>
      <c r="O102" s="40">
        <v>0</v>
      </c>
      <c r="P102" s="40">
        <v>0</v>
      </c>
      <c r="Q102" s="40">
        <v>0</v>
      </c>
      <c r="R102" s="40">
        <v>0</v>
      </c>
      <c r="S102" s="40">
        <v>0</v>
      </c>
      <c r="T102" s="17"/>
    </row>
    <row r="103" spans="1:20">
      <c r="A103" s="4" t="s">
        <v>180</v>
      </c>
      <c r="B103" s="40">
        <v>0</v>
      </c>
      <c r="C103" s="41">
        <f>$B67</f>
        <v>0</v>
      </c>
      <c r="D103" s="41">
        <f>$C67</f>
        <v>0</v>
      </c>
      <c r="E103" s="41">
        <f>$D67</f>
        <v>0</v>
      </c>
      <c r="F103" s="41">
        <f>$E67</f>
        <v>0</v>
      </c>
      <c r="G103" s="41">
        <f>$F67</f>
        <v>0</v>
      </c>
      <c r="H103" s="41">
        <f>$G67</f>
        <v>0</v>
      </c>
      <c r="I103" s="41">
        <f>$H67</f>
        <v>0</v>
      </c>
      <c r="J103" s="41">
        <f>$I67</f>
        <v>0</v>
      </c>
      <c r="K103" s="40">
        <v>0</v>
      </c>
      <c r="L103" s="40">
        <v>0</v>
      </c>
      <c r="M103" s="40">
        <v>0</v>
      </c>
      <c r="N103" s="40">
        <v>0</v>
      </c>
      <c r="O103" s="40">
        <v>0</v>
      </c>
      <c r="P103" s="40">
        <v>0</v>
      </c>
      <c r="Q103" s="40">
        <v>0</v>
      </c>
      <c r="R103" s="40">
        <v>0</v>
      </c>
      <c r="S103" s="40">
        <v>0</v>
      </c>
      <c r="T103" s="17"/>
    </row>
    <row r="104" spans="1:20">
      <c r="A104" s="4" t="s">
        <v>181</v>
      </c>
      <c r="B104" s="40">
        <v>0</v>
      </c>
      <c r="C104" s="41">
        <f>$B68</f>
        <v>0</v>
      </c>
      <c r="D104" s="41">
        <f>$C68</f>
        <v>0</v>
      </c>
      <c r="E104" s="41">
        <f>$D68</f>
        <v>0</v>
      </c>
      <c r="F104" s="41">
        <f>$E68</f>
        <v>0</v>
      </c>
      <c r="G104" s="41">
        <f>$F68</f>
        <v>0</v>
      </c>
      <c r="H104" s="41">
        <f>$G68</f>
        <v>0</v>
      </c>
      <c r="I104" s="41">
        <f>$H68</f>
        <v>0</v>
      </c>
      <c r="J104" s="41">
        <f>$I68</f>
        <v>0</v>
      </c>
      <c r="K104" s="40">
        <v>0</v>
      </c>
      <c r="L104" s="40">
        <v>0</v>
      </c>
      <c r="M104" s="40">
        <v>0</v>
      </c>
      <c r="N104" s="40">
        <v>0</v>
      </c>
      <c r="O104" s="40">
        <v>0</v>
      </c>
      <c r="P104" s="40">
        <v>0</v>
      </c>
      <c r="Q104" s="40">
        <v>0</v>
      </c>
      <c r="R104" s="40">
        <v>0</v>
      </c>
      <c r="S104" s="40">
        <v>0</v>
      </c>
      <c r="T104" s="17"/>
    </row>
    <row r="105" spans="1:20">
      <c r="A105" s="4" t="s">
        <v>182</v>
      </c>
      <c r="B105" s="40">
        <v>0</v>
      </c>
      <c r="C105" s="41">
        <f>$B69</f>
        <v>0</v>
      </c>
      <c r="D105" s="41">
        <f>$C69</f>
        <v>0</v>
      </c>
      <c r="E105" s="41">
        <f>$D69</f>
        <v>0</v>
      </c>
      <c r="F105" s="41">
        <f>$E69</f>
        <v>0</v>
      </c>
      <c r="G105" s="41">
        <f>$F69</f>
        <v>0</v>
      </c>
      <c r="H105" s="41">
        <f>$G69</f>
        <v>0</v>
      </c>
      <c r="I105" s="41">
        <f>$H69</f>
        <v>0</v>
      </c>
      <c r="J105" s="41">
        <f>$I69</f>
        <v>0</v>
      </c>
      <c r="K105" s="40">
        <v>0</v>
      </c>
      <c r="L105" s="40">
        <v>0</v>
      </c>
      <c r="M105" s="40">
        <v>0</v>
      </c>
      <c r="N105" s="40">
        <v>0</v>
      </c>
      <c r="O105" s="40">
        <v>0</v>
      </c>
      <c r="P105" s="40">
        <v>0</v>
      </c>
      <c r="Q105" s="40">
        <v>0</v>
      </c>
      <c r="R105" s="40">
        <v>0</v>
      </c>
      <c r="S105" s="40">
        <v>0</v>
      </c>
      <c r="T105" s="17"/>
    </row>
    <row r="106" spans="1:20">
      <c r="A106" s="4" t="s">
        <v>183</v>
      </c>
      <c r="B106" s="40">
        <v>0</v>
      </c>
      <c r="C106" s="41">
        <f>$B70</f>
        <v>0</v>
      </c>
      <c r="D106" s="41">
        <f>$C70</f>
        <v>0</v>
      </c>
      <c r="E106" s="41">
        <f>$D70</f>
        <v>0</v>
      </c>
      <c r="F106" s="41">
        <f>$E70</f>
        <v>0</v>
      </c>
      <c r="G106" s="41">
        <f>$F70</f>
        <v>0</v>
      </c>
      <c r="H106" s="41">
        <f>$G70</f>
        <v>0</v>
      </c>
      <c r="I106" s="41">
        <f>$H70</f>
        <v>0</v>
      </c>
      <c r="J106" s="41">
        <f>$I70</f>
        <v>0</v>
      </c>
      <c r="K106" s="40">
        <v>0</v>
      </c>
      <c r="L106" s="40">
        <v>0</v>
      </c>
      <c r="M106" s="40">
        <v>0</v>
      </c>
      <c r="N106" s="40">
        <v>0</v>
      </c>
      <c r="O106" s="40">
        <v>0</v>
      </c>
      <c r="P106" s="40">
        <v>0</v>
      </c>
      <c r="Q106" s="40">
        <v>0</v>
      </c>
      <c r="R106" s="40">
        <v>0</v>
      </c>
      <c r="S106" s="40">
        <v>0</v>
      </c>
      <c r="T106" s="17"/>
    </row>
    <row r="107" spans="1:20">
      <c r="A107" s="4" t="s">
        <v>196</v>
      </c>
      <c r="B107" s="40">
        <v>0</v>
      </c>
      <c r="C107" s="41">
        <f>$B71</f>
        <v>0</v>
      </c>
      <c r="D107" s="41">
        <f>$C71</f>
        <v>0</v>
      </c>
      <c r="E107" s="41">
        <f>$D71</f>
        <v>0</v>
      </c>
      <c r="F107" s="41">
        <f>$E71</f>
        <v>0</v>
      </c>
      <c r="G107" s="41">
        <f>$F71</f>
        <v>0</v>
      </c>
      <c r="H107" s="41">
        <f>$G71</f>
        <v>0</v>
      </c>
      <c r="I107" s="41">
        <f>$H71</f>
        <v>0</v>
      </c>
      <c r="J107" s="41">
        <f>$I71</f>
        <v>0</v>
      </c>
      <c r="K107" s="40">
        <v>0</v>
      </c>
      <c r="L107" s="40">
        <v>0</v>
      </c>
      <c r="M107" s="40">
        <v>0</v>
      </c>
      <c r="N107" s="40">
        <v>0</v>
      </c>
      <c r="O107" s="40">
        <v>0</v>
      </c>
      <c r="P107" s="40">
        <v>0</v>
      </c>
      <c r="Q107" s="40">
        <v>0</v>
      </c>
      <c r="R107" s="40">
        <v>0</v>
      </c>
      <c r="S107" s="40">
        <v>0</v>
      </c>
      <c r="T107" s="17"/>
    </row>
    <row r="108" spans="1:20">
      <c r="A108" s="4" t="s">
        <v>218</v>
      </c>
      <c r="B108" s="40">
        <v>0</v>
      </c>
      <c r="C108" s="41">
        <f>$B72</f>
        <v>0</v>
      </c>
      <c r="D108" s="41">
        <f>$C72</f>
        <v>0</v>
      </c>
      <c r="E108" s="41">
        <f>$D72</f>
        <v>0</v>
      </c>
      <c r="F108" s="41">
        <f>$E72</f>
        <v>0</v>
      </c>
      <c r="G108" s="41">
        <f>$F72</f>
        <v>0</v>
      </c>
      <c r="H108" s="41">
        <f>$G72</f>
        <v>0</v>
      </c>
      <c r="I108" s="41">
        <f>$H72</f>
        <v>0</v>
      </c>
      <c r="J108" s="41">
        <f>$I72</f>
        <v>0</v>
      </c>
      <c r="K108" s="40">
        <v>0</v>
      </c>
      <c r="L108" s="40">
        <v>0</v>
      </c>
      <c r="M108" s="40">
        <v>0</v>
      </c>
      <c r="N108" s="40">
        <v>0</v>
      </c>
      <c r="O108" s="40">
        <v>0</v>
      </c>
      <c r="P108" s="40">
        <v>0</v>
      </c>
      <c r="Q108" s="40">
        <v>0</v>
      </c>
      <c r="R108" s="40">
        <v>0</v>
      </c>
      <c r="S108" s="40">
        <v>0</v>
      </c>
      <c r="T108" s="17"/>
    </row>
    <row r="109" spans="1:20">
      <c r="A109" s="4" t="s">
        <v>219</v>
      </c>
      <c r="B109" s="40">
        <v>0</v>
      </c>
      <c r="C109" s="41">
        <f>$B73</f>
        <v>0</v>
      </c>
      <c r="D109" s="41">
        <f>$C73</f>
        <v>0</v>
      </c>
      <c r="E109" s="41">
        <f>$D73</f>
        <v>0</v>
      </c>
      <c r="F109" s="41">
        <f>$E73</f>
        <v>0</v>
      </c>
      <c r="G109" s="41">
        <f>$F73</f>
        <v>0</v>
      </c>
      <c r="H109" s="41">
        <f>$G73</f>
        <v>0</v>
      </c>
      <c r="I109" s="41">
        <f>$H73</f>
        <v>0</v>
      </c>
      <c r="J109" s="41">
        <f>$I73</f>
        <v>0</v>
      </c>
      <c r="K109" s="40">
        <v>0</v>
      </c>
      <c r="L109" s="40">
        <v>0</v>
      </c>
      <c r="M109" s="40">
        <v>0</v>
      </c>
      <c r="N109" s="40">
        <v>0</v>
      </c>
      <c r="O109" s="40">
        <v>0</v>
      </c>
      <c r="P109" s="40">
        <v>0</v>
      </c>
      <c r="Q109" s="40">
        <v>0</v>
      </c>
      <c r="R109" s="40">
        <v>0</v>
      </c>
      <c r="S109" s="40">
        <v>0</v>
      </c>
      <c r="T109" s="17"/>
    </row>
    <row r="110" spans="1:20">
      <c r="A110" s="4" t="s">
        <v>220</v>
      </c>
      <c r="B110" s="40">
        <v>0</v>
      </c>
      <c r="C110" s="41">
        <f>$B74</f>
        <v>0</v>
      </c>
      <c r="D110" s="41">
        <f>$C74</f>
        <v>0</v>
      </c>
      <c r="E110" s="41">
        <f>$D74</f>
        <v>0</v>
      </c>
      <c r="F110" s="41">
        <f>$E74</f>
        <v>0</v>
      </c>
      <c r="G110" s="41">
        <f>$F74</f>
        <v>0</v>
      </c>
      <c r="H110" s="41">
        <f>$G74</f>
        <v>0</v>
      </c>
      <c r="I110" s="41">
        <f>$H74</f>
        <v>0</v>
      </c>
      <c r="J110" s="41">
        <f>$I74</f>
        <v>0</v>
      </c>
      <c r="K110" s="40">
        <v>0</v>
      </c>
      <c r="L110" s="40">
        <v>0</v>
      </c>
      <c r="M110" s="40">
        <v>0</v>
      </c>
      <c r="N110" s="40">
        <v>0</v>
      </c>
      <c r="O110" s="40">
        <v>0</v>
      </c>
      <c r="P110" s="40">
        <v>0</v>
      </c>
      <c r="Q110" s="40">
        <v>0</v>
      </c>
      <c r="R110" s="40">
        <v>0</v>
      </c>
      <c r="S110" s="40">
        <v>0</v>
      </c>
      <c r="T110" s="17"/>
    </row>
    <row r="111" spans="1:20">
      <c r="A111" s="4" t="s">
        <v>221</v>
      </c>
      <c r="B111" s="40">
        <v>0</v>
      </c>
      <c r="C111" s="41">
        <f>$B75</f>
        <v>0</v>
      </c>
      <c r="D111" s="41">
        <f>$C75</f>
        <v>0</v>
      </c>
      <c r="E111" s="41">
        <f>$D75</f>
        <v>0</v>
      </c>
      <c r="F111" s="41">
        <f>$E75</f>
        <v>0</v>
      </c>
      <c r="G111" s="41">
        <f>$F75</f>
        <v>0</v>
      </c>
      <c r="H111" s="41">
        <f>$G75</f>
        <v>0</v>
      </c>
      <c r="I111" s="41">
        <f>$H75</f>
        <v>0</v>
      </c>
      <c r="J111" s="41">
        <f>$I75</f>
        <v>0</v>
      </c>
      <c r="K111" s="40">
        <v>0</v>
      </c>
      <c r="L111" s="40">
        <v>0</v>
      </c>
      <c r="M111" s="40">
        <v>0</v>
      </c>
      <c r="N111" s="40">
        <v>0</v>
      </c>
      <c r="O111" s="40">
        <v>0</v>
      </c>
      <c r="P111" s="40">
        <v>0</v>
      </c>
      <c r="Q111" s="40">
        <v>0</v>
      </c>
      <c r="R111" s="40">
        <v>0</v>
      </c>
      <c r="S111" s="40">
        <v>0</v>
      </c>
      <c r="T111" s="17"/>
    </row>
    <row r="112" spans="1:20">
      <c r="A112" s="4" t="s">
        <v>222</v>
      </c>
      <c r="B112" s="40">
        <v>0</v>
      </c>
      <c r="C112" s="41">
        <f>$B76</f>
        <v>0</v>
      </c>
      <c r="D112" s="41">
        <f>$C76</f>
        <v>0</v>
      </c>
      <c r="E112" s="41">
        <f>$D76</f>
        <v>0</v>
      </c>
      <c r="F112" s="41">
        <f>$E76</f>
        <v>0</v>
      </c>
      <c r="G112" s="41">
        <f>$F76</f>
        <v>0</v>
      </c>
      <c r="H112" s="41">
        <f>$G76</f>
        <v>0</v>
      </c>
      <c r="I112" s="41">
        <f>$H76</f>
        <v>0</v>
      </c>
      <c r="J112" s="41">
        <f>$I76</f>
        <v>0</v>
      </c>
      <c r="K112" s="40">
        <v>0</v>
      </c>
      <c r="L112" s="40">
        <v>0</v>
      </c>
      <c r="M112" s="40">
        <v>0</v>
      </c>
      <c r="N112" s="40">
        <v>0</v>
      </c>
      <c r="O112" s="40">
        <v>0</v>
      </c>
      <c r="P112" s="40">
        <v>0</v>
      </c>
      <c r="Q112" s="40">
        <v>0</v>
      </c>
      <c r="R112" s="40">
        <v>0</v>
      </c>
      <c r="S112" s="40">
        <v>0</v>
      </c>
      <c r="T112" s="17"/>
    </row>
    <row r="113" spans="1:20">
      <c r="A113" s="4" t="s">
        <v>184</v>
      </c>
      <c r="B113" s="40">
        <v>0</v>
      </c>
      <c r="C113" s="41">
        <f>$B77</f>
        <v>0</v>
      </c>
      <c r="D113" s="41">
        <f>$C77</f>
        <v>0</v>
      </c>
      <c r="E113" s="41">
        <f>$D77</f>
        <v>0</v>
      </c>
      <c r="F113" s="41">
        <f>$E77</f>
        <v>0</v>
      </c>
      <c r="G113" s="41">
        <f>$F77</f>
        <v>0</v>
      </c>
      <c r="H113" s="41">
        <f>$G77</f>
        <v>0</v>
      </c>
      <c r="I113" s="41">
        <f>$H77</f>
        <v>0</v>
      </c>
      <c r="J113" s="41">
        <f>$I77</f>
        <v>0</v>
      </c>
      <c r="K113" s="40">
        <v>0</v>
      </c>
      <c r="L113" s="40">
        <v>0</v>
      </c>
      <c r="M113" s="40">
        <v>0</v>
      </c>
      <c r="N113" s="40">
        <v>0</v>
      </c>
      <c r="O113" s="40">
        <v>0</v>
      </c>
      <c r="P113" s="40">
        <v>0</v>
      </c>
      <c r="Q113" s="40">
        <v>0</v>
      </c>
      <c r="R113" s="40">
        <v>0</v>
      </c>
      <c r="S113" s="40">
        <v>0</v>
      </c>
      <c r="T113" s="17"/>
    </row>
    <row r="114" spans="1:20">
      <c r="A114" s="4" t="s">
        <v>185</v>
      </c>
      <c r="B114" s="40">
        <v>0</v>
      </c>
      <c r="C114" s="41">
        <f>$B78</f>
        <v>0</v>
      </c>
      <c r="D114" s="41">
        <f>$C78</f>
        <v>0</v>
      </c>
      <c r="E114" s="41">
        <f>$D78</f>
        <v>0</v>
      </c>
      <c r="F114" s="41">
        <f>$E78</f>
        <v>0</v>
      </c>
      <c r="G114" s="41">
        <f>$F78</f>
        <v>0</v>
      </c>
      <c r="H114" s="41">
        <f>$G78</f>
        <v>0</v>
      </c>
      <c r="I114" s="41">
        <f>$H78</f>
        <v>0</v>
      </c>
      <c r="J114" s="41">
        <f>$I78</f>
        <v>0</v>
      </c>
      <c r="K114" s="40">
        <v>0</v>
      </c>
      <c r="L114" s="40">
        <v>0</v>
      </c>
      <c r="M114" s="40">
        <v>0</v>
      </c>
      <c r="N114" s="40">
        <v>0</v>
      </c>
      <c r="O114" s="40">
        <v>0</v>
      </c>
      <c r="P114" s="40">
        <v>0</v>
      </c>
      <c r="Q114" s="40">
        <v>0</v>
      </c>
      <c r="R114" s="40">
        <v>0</v>
      </c>
      <c r="S114" s="40">
        <v>0</v>
      </c>
      <c r="T114" s="17"/>
    </row>
    <row r="115" spans="1:20">
      <c r="A115" s="4" t="s">
        <v>186</v>
      </c>
      <c r="B115" s="40">
        <v>0</v>
      </c>
      <c r="C115" s="41">
        <f>$B79</f>
        <v>0</v>
      </c>
      <c r="D115" s="41">
        <f>$C79</f>
        <v>0</v>
      </c>
      <c r="E115" s="41">
        <f>$D79</f>
        <v>0</v>
      </c>
      <c r="F115" s="41">
        <f>$E79</f>
        <v>0</v>
      </c>
      <c r="G115" s="41">
        <f>$F79</f>
        <v>0</v>
      </c>
      <c r="H115" s="41">
        <f>$G79</f>
        <v>0</v>
      </c>
      <c r="I115" s="41">
        <f>$H79</f>
        <v>0</v>
      </c>
      <c r="J115" s="41">
        <f>$I79</f>
        <v>0</v>
      </c>
      <c r="K115" s="40">
        <v>0</v>
      </c>
      <c r="L115" s="40">
        <v>0</v>
      </c>
      <c r="M115" s="40">
        <v>0</v>
      </c>
      <c r="N115" s="40">
        <v>0</v>
      </c>
      <c r="O115" s="40">
        <v>0</v>
      </c>
      <c r="P115" s="40">
        <v>0</v>
      </c>
      <c r="Q115" s="40">
        <v>0</v>
      </c>
      <c r="R115" s="40">
        <v>0</v>
      </c>
      <c r="S115" s="40">
        <v>0</v>
      </c>
      <c r="T115" s="17"/>
    </row>
    <row r="116" spans="1:20">
      <c r="A116" s="4" t="s">
        <v>187</v>
      </c>
      <c r="B116" s="40">
        <v>0</v>
      </c>
      <c r="C116" s="41">
        <f>$B80</f>
        <v>0</v>
      </c>
      <c r="D116" s="41">
        <f>$C80</f>
        <v>0</v>
      </c>
      <c r="E116" s="41">
        <f>$D80</f>
        <v>0</v>
      </c>
      <c r="F116" s="41">
        <f>$E80</f>
        <v>0</v>
      </c>
      <c r="G116" s="41">
        <f>$F80</f>
        <v>0</v>
      </c>
      <c r="H116" s="41">
        <f>$G80</f>
        <v>0</v>
      </c>
      <c r="I116" s="41">
        <f>$H80</f>
        <v>0</v>
      </c>
      <c r="J116" s="41">
        <f>$I80</f>
        <v>0</v>
      </c>
      <c r="K116" s="40">
        <v>0</v>
      </c>
      <c r="L116" s="40">
        <v>0</v>
      </c>
      <c r="M116" s="40">
        <v>0</v>
      </c>
      <c r="N116" s="40">
        <v>0</v>
      </c>
      <c r="O116" s="40">
        <v>0</v>
      </c>
      <c r="P116" s="40">
        <v>0</v>
      </c>
      <c r="Q116" s="40">
        <v>0</v>
      </c>
      <c r="R116" s="40">
        <v>0</v>
      </c>
      <c r="S116" s="40">
        <v>0</v>
      </c>
      <c r="T116" s="17"/>
    </row>
    <row r="117" spans="1:20">
      <c r="A117" s="4" t="s">
        <v>188</v>
      </c>
      <c r="B117" s="40">
        <v>0</v>
      </c>
      <c r="C117" s="41">
        <f>$B81</f>
        <v>0</v>
      </c>
      <c r="D117" s="41">
        <f>$C81</f>
        <v>0</v>
      </c>
      <c r="E117" s="41">
        <f>$D81</f>
        <v>0</v>
      </c>
      <c r="F117" s="41">
        <f>$E81</f>
        <v>0</v>
      </c>
      <c r="G117" s="41">
        <f>$F81</f>
        <v>0</v>
      </c>
      <c r="H117" s="41">
        <f>$G81</f>
        <v>0</v>
      </c>
      <c r="I117" s="41">
        <f>$H81</f>
        <v>0</v>
      </c>
      <c r="J117" s="41">
        <f>$I81</f>
        <v>0</v>
      </c>
      <c r="K117" s="40">
        <v>0</v>
      </c>
      <c r="L117" s="40">
        <v>0</v>
      </c>
      <c r="M117" s="40">
        <v>0</v>
      </c>
      <c r="N117" s="40">
        <v>0</v>
      </c>
      <c r="O117" s="40">
        <v>0</v>
      </c>
      <c r="P117" s="40">
        <v>0</v>
      </c>
      <c r="Q117" s="40">
        <v>0</v>
      </c>
      <c r="R117" s="40">
        <v>0</v>
      </c>
      <c r="S117" s="40">
        <v>0</v>
      </c>
      <c r="T117" s="17"/>
    </row>
    <row r="118" spans="1:20">
      <c r="A118" s="4" t="s">
        <v>189</v>
      </c>
      <c r="B118" s="40">
        <v>0</v>
      </c>
      <c r="C118" s="41">
        <f>$B82</f>
        <v>0</v>
      </c>
      <c r="D118" s="41">
        <f>$C82</f>
        <v>0</v>
      </c>
      <c r="E118" s="41">
        <f>$D82</f>
        <v>0</v>
      </c>
      <c r="F118" s="41">
        <f>$E82</f>
        <v>0</v>
      </c>
      <c r="G118" s="41">
        <f>$F82</f>
        <v>0</v>
      </c>
      <c r="H118" s="41">
        <f>$G82</f>
        <v>0</v>
      </c>
      <c r="I118" s="41">
        <f>$H82</f>
        <v>0</v>
      </c>
      <c r="J118" s="41">
        <f>$I82</f>
        <v>0</v>
      </c>
      <c r="K118" s="40">
        <v>0</v>
      </c>
      <c r="L118" s="40">
        <v>0</v>
      </c>
      <c r="M118" s="40">
        <v>0</v>
      </c>
      <c r="N118" s="40">
        <v>0</v>
      </c>
      <c r="O118" s="40">
        <v>0</v>
      </c>
      <c r="P118" s="40">
        <v>0</v>
      </c>
      <c r="Q118" s="40">
        <v>0</v>
      </c>
      <c r="R118" s="40">
        <v>0</v>
      </c>
      <c r="S118" s="40">
        <v>0</v>
      </c>
      <c r="T118" s="17"/>
    </row>
    <row r="119" spans="1:20">
      <c r="A119" s="4" t="s">
        <v>197</v>
      </c>
      <c r="B119" s="40">
        <v>0</v>
      </c>
      <c r="C119" s="41">
        <f>$B83</f>
        <v>0</v>
      </c>
      <c r="D119" s="41">
        <f>$C83</f>
        <v>0</v>
      </c>
      <c r="E119" s="41">
        <f>$D83</f>
        <v>0</v>
      </c>
      <c r="F119" s="41">
        <f>$E83</f>
        <v>0</v>
      </c>
      <c r="G119" s="41">
        <f>$F83</f>
        <v>0</v>
      </c>
      <c r="H119" s="41">
        <f>$G83</f>
        <v>0</v>
      </c>
      <c r="I119" s="41">
        <f>$H83</f>
        <v>0</v>
      </c>
      <c r="J119" s="41">
        <f>$I83</f>
        <v>0</v>
      </c>
      <c r="K119" s="40">
        <v>0</v>
      </c>
      <c r="L119" s="40">
        <v>0</v>
      </c>
      <c r="M119" s="40">
        <v>0</v>
      </c>
      <c r="N119" s="40">
        <v>0</v>
      </c>
      <c r="O119" s="40">
        <v>0</v>
      </c>
      <c r="P119" s="40">
        <v>0</v>
      </c>
      <c r="Q119" s="40">
        <v>0</v>
      </c>
      <c r="R119" s="40">
        <v>0</v>
      </c>
      <c r="S119" s="40">
        <v>0</v>
      </c>
      <c r="T119" s="17"/>
    </row>
    <row r="120" spans="1:20">
      <c r="A120" s="4" t="s">
        <v>198</v>
      </c>
      <c r="B120" s="40">
        <v>0</v>
      </c>
      <c r="C120" s="41">
        <f>$B84</f>
        <v>0</v>
      </c>
      <c r="D120" s="41">
        <f>$C84</f>
        <v>0</v>
      </c>
      <c r="E120" s="41">
        <f>$D84</f>
        <v>0</v>
      </c>
      <c r="F120" s="41">
        <f>$E84</f>
        <v>0</v>
      </c>
      <c r="G120" s="41">
        <f>$F84</f>
        <v>0</v>
      </c>
      <c r="H120" s="41">
        <f>$G84</f>
        <v>0</v>
      </c>
      <c r="I120" s="41">
        <f>$H84</f>
        <v>0</v>
      </c>
      <c r="J120" s="41">
        <f>$I84</f>
        <v>0</v>
      </c>
      <c r="K120" s="40">
        <v>0</v>
      </c>
      <c r="L120" s="40">
        <v>0</v>
      </c>
      <c r="M120" s="40">
        <v>0</v>
      </c>
      <c r="N120" s="40">
        <v>0</v>
      </c>
      <c r="O120" s="40">
        <v>0</v>
      </c>
      <c r="P120" s="40">
        <v>0</v>
      </c>
      <c r="Q120" s="40">
        <v>0</v>
      </c>
      <c r="R120" s="40">
        <v>0</v>
      </c>
      <c r="S120" s="40">
        <v>0</v>
      </c>
      <c r="T120" s="17"/>
    </row>
  </sheetData>
  <sheetProtection sheet="1" objects="1" scenarios="1"/>
  <hyperlinks>
    <hyperlink ref="A37" location="'Input'!B305" display="x1 = 1060. Customer contributions under current connection charging policy"/>
    <hyperlink ref="A38" location="'Input'!D57" display="x2 = 1010. Annuity proportion for customer-contributed assets (in Financial and general assumptions)"/>
    <hyperlink ref="A53" location="'Contrib'!B6" display="x1 = 2801. Network level of supply (for customer contributions) by tariff"/>
    <hyperlink ref="A54" location="'Contrib'!B41" display="x2 = 2802. Contribution proportion of asset annuities, by customer type and network level of assets"/>
    <hyperlink ref="A90" location="'Contrib'!B57" display="x3 = 2803. Proportion of asset annuities deemed to be covered by customer contributions"/>
  </hyperlinks>
  <pageMargins left="0.7" right="0.7" top="0.75" bottom="0.75" header="0.3" footer="0.3"/>
  <pageSetup paperSize="9" fitToHeight="0" orientation="landscape"/>
  <headerFooter>
    <oddHeader>&amp;L&amp;A&amp;C&amp;R&amp;P of &amp;N</oddHeader>
    <oddFooter>&amp;F</oddFooter>
  </headerFooter>
</worksheet>
</file>

<file path=xl/worksheets/sheet12.xml><?xml version="1.0" encoding="utf-8"?>
<worksheet xmlns="http://schemas.openxmlformats.org/spreadsheetml/2006/main" xmlns:r="http://schemas.openxmlformats.org/officeDocument/2006/relationships">
  <sheetPr>
    <pageSetUpPr fitToPage="1"/>
  </sheetPr>
  <dimension ref="A1:T127"/>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20" ht="21" customHeight="1">
      <c r="A1" s="1">
        <f>"Yardsticks for "&amp;'Input'!B7&amp;" in "&amp;'Input'!C7&amp;" ("&amp;'Input'!D7&amp;")"</f>
        <v>0</v>
      </c>
    </row>
    <row r="2" spans="1:20">
      <c r="A2" s="2" t="s">
        <v>968</v>
      </c>
    </row>
    <row r="4" spans="1:20" ht="21" customHeight="1">
      <c r="A4" s="1" t="s">
        <v>969</v>
      </c>
    </row>
    <row r="5" spans="1:20">
      <c r="A5" s="2" t="s">
        <v>353</v>
      </c>
    </row>
    <row r="6" spans="1:20">
      <c r="A6" s="32" t="s">
        <v>970</v>
      </c>
    </row>
    <row r="7" spans="1:20">
      <c r="A7" s="32" t="s">
        <v>971</v>
      </c>
    </row>
    <row r="8" spans="1:20">
      <c r="A8" s="2" t="s">
        <v>371</v>
      </c>
    </row>
    <row r="10" spans="1:20">
      <c r="B10" s="15" t="s">
        <v>142</v>
      </c>
      <c r="C10" s="15" t="s">
        <v>316</v>
      </c>
      <c r="D10" s="15" t="s">
        <v>317</v>
      </c>
      <c r="E10" s="15" t="s">
        <v>318</v>
      </c>
      <c r="F10" s="15" t="s">
        <v>319</v>
      </c>
      <c r="G10" s="15" t="s">
        <v>320</v>
      </c>
      <c r="H10" s="15" t="s">
        <v>321</v>
      </c>
      <c r="I10" s="15" t="s">
        <v>322</v>
      </c>
      <c r="J10" s="15" t="s">
        <v>323</v>
      </c>
      <c r="K10" s="15" t="s">
        <v>304</v>
      </c>
      <c r="L10" s="15" t="s">
        <v>879</v>
      </c>
      <c r="M10" s="15" t="s">
        <v>880</v>
      </c>
      <c r="N10" s="15" t="s">
        <v>881</v>
      </c>
      <c r="O10" s="15" t="s">
        <v>882</v>
      </c>
      <c r="P10" s="15" t="s">
        <v>883</v>
      </c>
      <c r="Q10" s="15" t="s">
        <v>884</v>
      </c>
      <c r="R10" s="15" t="s">
        <v>885</v>
      </c>
      <c r="S10" s="15" t="s">
        <v>886</v>
      </c>
    </row>
    <row r="11" spans="1:20">
      <c r="A11" s="4" t="s">
        <v>972</v>
      </c>
      <c r="B11" s="10"/>
      <c r="C11" s="38">
        <f>'DRM'!$B$130</f>
        <v>0</v>
      </c>
      <c r="D11" s="38">
        <f>'DRM'!$B$131</f>
        <v>0</v>
      </c>
      <c r="E11" s="38">
        <f>'DRM'!$B$132</f>
        <v>0</v>
      </c>
      <c r="F11" s="38">
        <f>'DRM'!$B$133</f>
        <v>0</v>
      </c>
      <c r="G11" s="38">
        <f>'DRM'!$B$134</f>
        <v>0</v>
      </c>
      <c r="H11" s="38">
        <f>'DRM'!$B$135</f>
        <v>0</v>
      </c>
      <c r="I11" s="38">
        <f>'DRM'!$B$136</f>
        <v>0</v>
      </c>
      <c r="J11" s="38">
        <f>'DRM'!$B$137</f>
        <v>0</v>
      </c>
      <c r="K11" s="38">
        <f>'Otex'!$B108</f>
        <v>0</v>
      </c>
      <c r="L11" s="38">
        <f>'Otex'!$C108</f>
        <v>0</v>
      </c>
      <c r="M11" s="38">
        <f>'Otex'!$D108</f>
        <v>0</v>
      </c>
      <c r="N11" s="38">
        <f>'Otex'!$E108</f>
        <v>0</v>
      </c>
      <c r="O11" s="38">
        <f>'Otex'!$F108</f>
        <v>0</v>
      </c>
      <c r="P11" s="38">
        <f>'Otex'!$G108</f>
        <v>0</v>
      </c>
      <c r="Q11" s="38">
        <f>'Otex'!$H108</f>
        <v>0</v>
      </c>
      <c r="R11" s="38">
        <f>'Otex'!$I108</f>
        <v>0</v>
      </c>
      <c r="S11" s="38">
        <f>'Otex'!$J108</f>
        <v>0</v>
      </c>
      <c r="T11" s="17"/>
    </row>
    <row r="13" spans="1:20" ht="21" customHeight="1">
      <c r="A13" s="1" t="s">
        <v>973</v>
      </c>
    </row>
    <row r="14" spans="1:20">
      <c r="A14" s="2" t="s">
        <v>353</v>
      </c>
    </row>
    <row r="15" spans="1:20">
      <c r="A15" s="32" t="s">
        <v>974</v>
      </c>
    </row>
    <row r="16" spans="1:20">
      <c r="A16" s="32" t="s">
        <v>813</v>
      </c>
    </row>
    <row r="17" spans="1:20">
      <c r="A17" s="32" t="s">
        <v>800</v>
      </c>
    </row>
    <row r="18" spans="1:20">
      <c r="A18" s="32" t="s">
        <v>975</v>
      </c>
    </row>
    <row r="19" spans="1:20">
      <c r="A19" s="32" t="s">
        <v>743</v>
      </c>
    </row>
    <row r="20" spans="1:20">
      <c r="A20" s="2" t="s">
        <v>976</v>
      </c>
    </row>
    <row r="22" spans="1:20">
      <c r="B22" s="15" t="s">
        <v>142</v>
      </c>
      <c r="C22" s="15" t="s">
        <v>316</v>
      </c>
      <c r="D22" s="15" t="s">
        <v>317</v>
      </c>
      <c r="E22" s="15" t="s">
        <v>318</v>
      </c>
      <c r="F22" s="15" t="s">
        <v>319</v>
      </c>
      <c r="G22" s="15" t="s">
        <v>320</v>
      </c>
      <c r="H22" s="15" t="s">
        <v>321</v>
      </c>
      <c r="I22" s="15" t="s">
        <v>322</v>
      </c>
      <c r="J22" s="15" t="s">
        <v>323</v>
      </c>
      <c r="K22" s="15" t="s">
        <v>304</v>
      </c>
      <c r="L22" s="15" t="s">
        <v>879</v>
      </c>
      <c r="M22" s="15" t="s">
        <v>880</v>
      </c>
      <c r="N22" s="15" t="s">
        <v>881</v>
      </c>
      <c r="O22" s="15" t="s">
        <v>882</v>
      </c>
      <c r="P22" s="15" t="s">
        <v>883</v>
      </c>
      <c r="Q22" s="15" t="s">
        <v>884</v>
      </c>
      <c r="R22" s="15" t="s">
        <v>885</v>
      </c>
      <c r="S22" s="15" t="s">
        <v>886</v>
      </c>
    </row>
    <row r="23" spans="1:20">
      <c r="A23" s="4" t="s">
        <v>174</v>
      </c>
      <c r="B23" s="37">
        <f>B$11*'Loads'!$B46*'LAFs'!B237*(1-'Contrib'!B94)/(24*'Input'!$F$58)*100</f>
        <v>0</v>
      </c>
      <c r="C23" s="37">
        <f>C$11*'Loads'!$B46*'LAFs'!C237*(1-'Contrib'!C94)/(24*'Input'!$F$58)*100</f>
        <v>0</v>
      </c>
      <c r="D23" s="37">
        <f>D$11*'Loads'!$B46*'LAFs'!D237*(1-'Contrib'!D94)/(24*'Input'!$F$58)*100</f>
        <v>0</v>
      </c>
      <c r="E23" s="37">
        <f>E$11*'Loads'!$B46*'LAFs'!E237*(1-'Contrib'!E94)/(24*'Input'!$F$58)*100</f>
        <v>0</v>
      </c>
      <c r="F23" s="37">
        <f>F$11*'Loads'!$B46*'LAFs'!F237*(1-'Contrib'!F94)/(24*'Input'!$F$58)*100</f>
        <v>0</v>
      </c>
      <c r="G23" s="37">
        <f>G$11*'Loads'!$B46*'LAFs'!G237*(1-'Contrib'!G94)/(24*'Input'!$F$58)*100</f>
        <v>0</v>
      </c>
      <c r="H23" s="37">
        <f>H$11*'Loads'!$B46*'LAFs'!H237*(1-'Contrib'!H94)/(24*'Input'!$F$58)*100</f>
        <v>0</v>
      </c>
      <c r="I23" s="37">
        <f>I$11*'Loads'!$B46*'LAFs'!I237*(1-'Contrib'!I94)/(24*'Input'!$F$58)*100</f>
        <v>0</v>
      </c>
      <c r="J23" s="37">
        <f>J$11*'Loads'!$B46*'LAFs'!J237*(1-'Contrib'!J94)/(24*'Input'!$F$58)*100</f>
        <v>0</v>
      </c>
      <c r="K23" s="37">
        <f>K$11*'Loads'!$B46*'LAFs'!B237*(1-'Contrib'!K94)/(24*'Input'!$F$58)*100</f>
        <v>0</v>
      </c>
      <c r="L23" s="37">
        <f>L$11*'Loads'!$B46*'LAFs'!C237*(1-'Contrib'!L94)/(24*'Input'!$F$58)*100</f>
        <v>0</v>
      </c>
      <c r="M23" s="37">
        <f>M$11*'Loads'!$B46*'LAFs'!D237*(1-'Contrib'!M94)/(24*'Input'!$F$58)*100</f>
        <v>0</v>
      </c>
      <c r="N23" s="37">
        <f>N$11*'Loads'!$B46*'LAFs'!E237*(1-'Contrib'!N94)/(24*'Input'!$F$58)*100</f>
        <v>0</v>
      </c>
      <c r="O23" s="37">
        <f>O$11*'Loads'!$B46*'LAFs'!F237*(1-'Contrib'!O94)/(24*'Input'!$F$58)*100</f>
        <v>0</v>
      </c>
      <c r="P23" s="37">
        <f>P$11*'Loads'!$B46*'LAFs'!G237*(1-'Contrib'!P94)/(24*'Input'!$F$58)*100</f>
        <v>0</v>
      </c>
      <c r="Q23" s="37">
        <f>Q$11*'Loads'!$B46*'LAFs'!H237*(1-'Contrib'!Q94)/(24*'Input'!$F$58)*100</f>
        <v>0</v>
      </c>
      <c r="R23" s="37">
        <f>R$11*'Loads'!$B46*'LAFs'!I237*(1-'Contrib'!R94)/(24*'Input'!$F$58)*100</f>
        <v>0</v>
      </c>
      <c r="S23" s="37">
        <f>S$11*'Loads'!$B46*'LAFs'!J237*(1-'Contrib'!S94)/(24*'Input'!$F$58)*100</f>
        <v>0</v>
      </c>
      <c r="T23" s="17"/>
    </row>
    <row r="24" spans="1:20">
      <c r="A24" s="4" t="s">
        <v>175</v>
      </c>
      <c r="B24" s="37">
        <f>B$11*'Loads'!$B47*'LAFs'!B238*(1-'Contrib'!B95)/(24*'Input'!$F$58)*100</f>
        <v>0</v>
      </c>
      <c r="C24" s="37">
        <f>C$11*'Loads'!$B47*'LAFs'!C238*(1-'Contrib'!C95)/(24*'Input'!$F$58)*100</f>
        <v>0</v>
      </c>
      <c r="D24" s="37">
        <f>D$11*'Loads'!$B47*'LAFs'!D238*(1-'Contrib'!D95)/(24*'Input'!$F$58)*100</f>
        <v>0</v>
      </c>
      <c r="E24" s="37">
        <f>E$11*'Loads'!$B47*'LAFs'!E238*(1-'Contrib'!E95)/(24*'Input'!$F$58)*100</f>
        <v>0</v>
      </c>
      <c r="F24" s="37">
        <f>F$11*'Loads'!$B47*'LAFs'!F238*(1-'Contrib'!F95)/(24*'Input'!$F$58)*100</f>
        <v>0</v>
      </c>
      <c r="G24" s="37">
        <f>G$11*'Loads'!$B47*'LAFs'!G238*(1-'Contrib'!G95)/(24*'Input'!$F$58)*100</f>
        <v>0</v>
      </c>
      <c r="H24" s="37">
        <f>H$11*'Loads'!$B47*'LAFs'!H238*(1-'Contrib'!H95)/(24*'Input'!$F$58)*100</f>
        <v>0</v>
      </c>
      <c r="I24" s="37">
        <f>I$11*'Loads'!$B47*'LAFs'!I238*(1-'Contrib'!I95)/(24*'Input'!$F$58)*100</f>
        <v>0</v>
      </c>
      <c r="J24" s="37">
        <f>J$11*'Loads'!$B47*'LAFs'!J238*(1-'Contrib'!J95)/(24*'Input'!$F$58)*100</f>
        <v>0</v>
      </c>
      <c r="K24" s="37">
        <f>K$11*'Loads'!$B47*'LAFs'!B238*(1-'Contrib'!K95)/(24*'Input'!$F$58)*100</f>
        <v>0</v>
      </c>
      <c r="L24" s="37">
        <f>L$11*'Loads'!$B47*'LAFs'!C238*(1-'Contrib'!L95)/(24*'Input'!$F$58)*100</f>
        <v>0</v>
      </c>
      <c r="M24" s="37">
        <f>M$11*'Loads'!$B47*'LAFs'!D238*(1-'Contrib'!M95)/(24*'Input'!$F$58)*100</f>
        <v>0</v>
      </c>
      <c r="N24" s="37">
        <f>N$11*'Loads'!$B47*'LAFs'!E238*(1-'Contrib'!N95)/(24*'Input'!$F$58)*100</f>
        <v>0</v>
      </c>
      <c r="O24" s="37">
        <f>O$11*'Loads'!$B47*'LAFs'!F238*(1-'Contrib'!O95)/(24*'Input'!$F$58)*100</f>
        <v>0</v>
      </c>
      <c r="P24" s="37">
        <f>P$11*'Loads'!$B47*'LAFs'!G238*(1-'Contrib'!P95)/(24*'Input'!$F$58)*100</f>
        <v>0</v>
      </c>
      <c r="Q24" s="37">
        <f>Q$11*'Loads'!$B47*'LAFs'!H238*(1-'Contrib'!Q95)/(24*'Input'!$F$58)*100</f>
        <v>0</v>
      </c>
      <c r="R24" s="37">
        <f>R$11*'Loads'!$B47*'LAFs'!I238*(1-'Contrib'!R95)/(24*'Input'!$F$58)*100</f>
        <v>0</v>
      </c>
      <c r="S24" s="37">
        <f>S$11*'Loads'!$B47*'LAFs'!J238*(1-'Contrib'!S95)/(24*'Input'!$F$58)*100</f>
        <v>0</v>
      </c>
      <c r="T24" s="17"/>
    </row>
    <row r="25" spans="1:20">
      <c r="A25" s="4" t="s">
        <v>216</v>
      </c>
      <c r="B25" s="37">
        <f>B$11*'Loads'!$B48*'LAFs'!B239*(1-'Contrib'!B96)/(24*'Input'!$F$58)*100</f>
        <v>0</v>
      </c>
      <c r="C25" s="37">
        <f>C$11*'Loads'!$B48*'LAFs'!C239*(1-'Contrib'!C96)/(24*'Input'!$F$58)*100</f>
        <v>0</v>
      </c>
      <c r="D25" s="37">
        <f>D$11*'Loads'!$B48*'LAFs'!D239*(1-'Contrib'!D96)/(24*'Input'!$F$58)*100</f>
        <v>0</v>
      </c>
      <c r="E25" s="37">
        <f>E$11*'Loads'!$B48*'LAFs'!E239*(1-'Contrib'!E96)/(24*'Input'!$F$58)*100</f>
        <v>0</v>
      </c>
      <c r="F25" s="37">
        <f>F$11*'Loads'!$B48*'LAFs'!F239*(1-'Contrib'!F96)/(24*'Input'!$F$58)*100</f>
        <v>0</v>
      </c>
      <c r="G25" s="37">
        <f>G$11*'Loads'!$B48*'LAFs'!G239*(1-'Contrib'!G96)/(24*'Input'!$F$58)*100</f>
        <v>0</v>
      </c>
      <c r="H25" s="37">
        <f>H$11*'Loads'!$B48*'LAFs'!H239*(1-'Contrib'!H96)/(24*'Input'!$F$58)*100</f>
        <v>0</v>
      </c>
      <c r="I25" s="37">
        <f>I$11*'Loads'!$B48*'LAFs'!I239*(1-'Contrib'!I96)/(24*'Input'!$F$58)*100</f>
        <v>0</v>
      </c>
      <c r="J25" s="37">
        <f>J$11*'Loads'!$B48*'LAFs'!J239*(1-'Contrib'!J96)/(24*'Input'!$F$58)*100</f>
        <v>0</v>
      </c>
      <c r="K25" s="37">
        <f>K$11*'Loads'!$B48*'LAFs'!B239*(1-'Contrib'!K96)/(24*'Input'!$F$58)*100</f>
        <v>0</v>
      </c>
      <c r="L25" s="37">
        <f>L$11*'Loads'!$B48*'LAFs'!C239*(1-'Contrib'!L96)/(24*'Input'!$F$58)*100</f>
        <v>0</v>
      </c>
      <c r="M25" s="37">
        <f>M$11*'Loads'!$B48*'LAFs'!D239*(1-'Contrib'!M96)/(24*'Input'!$F$58)*100</f>
        <v>0</v>
      </c>
      <c r="N25" s="37">
        <f>N$11*'Loads'!$B48*'LAFs'!E239*(1-'Contrib'!N96)/(24*'Input'!$F$58)*100</f>
        <v>0</v>
      </c>
      <c r="O25" s="37">
        <f>O$11*'Loads'!$B48*'LAFs'!F239*(1-'Contrib'!O96)/(24*'Input'!$F$58)*100</f>
        <v>0</v>
      </c>
      <c r="P25" s="37">
        <f>P$11*'Loads'!$B48*'LAFs'!G239*(1-'Contrib'!P96)/(24*'Input'!$F$58)*100</f>
        <v>0</v>
      </c>
      <c r="Q25" s="37">
        <f>Q$11*'Loads'!$B48*'LAFs'!H239*(1-'Contrib'!Q96)/(24*'Input'!$F$58)*100</f>
        <v>0</v>
      </c>
      <c r="R25" s="37">
        <f>R$11*'Loads'!$B48*'LAFs'!I239*(1-'Contrib'!R96)/(24*'Input'!$F$58)*100</f>
        <v>0</v>
      </c>
      <c r="S25" s="37">
        <f>S$11*'Loads'!$B48*'LAFs'!J239*(1-'Contrib'!S96)/(24*'Input'!$F$58)*100</f>
        <v>0</v>
      </c>
      <c r="T25" s="17"/>
    </row>
    <row r="26" spans="1:20">
      <c r="A26" s="4" t="s">
        <v>176</v>
      </c>
      <c r="B26" s="37">
        <f>B$11*'Loads'!$B49*'LAFs'!B240*(1-'Contrib'!B97)/(24*'Input'!$F$58)*100</f>
        <v>0</v>
      </c>
      <c r="C26" s="37">
        <f>C$11*'Loads'!$B49*'LAFs'!C240*(1-'Contrib'!C97)/(24*'Input'!$F$58)*100</f>
        <v>0</v>
      </c>
      <c r="D26" s="37">
        <f>D$11*'Loads'!$B49*'LAFs'!D240*(1-'Contrib'!D97)/(24*'Input'!$F$58)*100</f>
        <v>0</v>
      </c>
      <c r="E26" s="37">
        <f>E$11*'Loads'!$B49*'LAFs'!E240*(1-'Contrib'!E97)/(24*'Input'!$F$58)*100</f>
        <v>0</v>
      </c>
      <c r="F26" s="37">
        <f>F$11*'Loads'!$B49*'LAFs'!F240*(1-'Contrib'!F97)/(24*'Input'!$F$58)*100</f>
        <v>0</v>
      </c>
      <c r="G26" s="37">
        <f>G$11*'Loads'!$B49*'LAFs'!G240*(1-'Contrib'!G97)/(24*'Input'!$F$58)*100</f>
        <v>0</v>
      </c>
      <c r="H26" s="37">
        <f>H$11*'Loads'!$B49*'LAFs'!H240*(1-'Contrib'!H97)/(24*'Input'!$F$58)*100</f>
        <v>0</v>
      </c>
      <c r="I26" s="37">
        <f>I$11*'Loads'!$B49*'LAFs'!I240*(1-'Contrib'!I97)/(24*'Input'!$F$58)*100</f>
        <v>0</v>
      </c>
      <c r="J26" s="37">
        <f>J$11*'Loads'!$B49*'LAFs'!J240*(1-'Contrib'!J97)/(24*'Input'!$F$58)*100</f>
        <v>0</v>
      </c>
      <c r="K26" s="37">
        <f>K$11*'Loads'!$B49*'LAFs'!B240*(1-'Contrib'!K97)/(24*'Input'!$F$58)*100</f>
        <v>0</v>
      </c>
      <c r="L26" s="37">
        <f>L$11*'Loads'!$B49*'LAFs'!C240*(1-'Contrib'!L97)/(24*'Input'!$F$58)*100</f>
        <v>0</v>
      </c>
      <c r="M26" s="37">
        <f>M$11*'Loads'!$B49*'LAFs'!D240*(1-'Contrib'!M97)/(24*'Input'!$F$58)*100</f>
        <v>0</v>
      </c>
      <c r="N26" s="37">
        <f>N$11*'Loads'!$B49*'LAFs'!E240*(1-'Contrib'!N97)/(24*'Input'!$F$58)*100</f>
        <v>0</v>
      </c>
      <c r="O26" s="37">
        <f>O$11*'Loads'!$B49*'LAFs'!F240*(1-'Contrib'!O97)/(24*'Input'!$F$58)*100</f>
        <v>0</v>
      </c>
      <c r="P26" s="37">
        <f>P$11*'Loads'!$B49*'LAFs'!G240*(1-'Contrib'!P97)/(24*'Input'!$F$58)*100</f>
        <v>0</v>
      </c>
      <c r="Q26" s="37">
        <f>Q$11*'Loads'!$B49*'LAFs'!H240*(1-'Contrib'!Q97)/(24*'Input'!$F$58)*100</f>
        <v>0</v>
      </c>
      <c r="R26" s="37">
        <f>R$11*'Loads'!$B49*'LAFs'!I240*(1-'Contrib'!R97)/(24*'Input'!$F$58)*100</f>
        <v>0</v>
      </c>
      <c r="S26" s="37">
        <f>S$11*'Loads'!$B49*'LAFs'!J240*(1-'Contrib'!S97)/(24*'Input'!$F$58)*100</f>
        <v>0</v>
      </c>
      <c r="T26" s="17"/>
    </row>
    <row r="27" spans="1:20">
      <c r="A27" s="4" t="s">
        <v>177</v>
      </c>
      <c r="B27" s="37">
        <f>B$11*'Loads'!$B50*'LAFs'!B241*(1-'Contrib'!B98)/(24*'Input'!$F$58)*100</f>
        <v>0</v>
      </c>
      <c r="C27" s="37">
        <f>C$11*'Loads'!$B50*'LAFs'!C241*(1-'Contrib'!C98)/(24*'Input'!$F$58)*100</f>
        <v>0</v>
      </c>
      <c r="D27" s="37">
        <f>D$11*'Loads'!$B50*'LAFs'!D241*(1-'Contrib'!D98)/(24*'Input'!$F$58)*100</f>
        <v>0</v>
      </c>
      <c r="E27" s="37">
        <f>E$11*'Loads'!$B50*'LAFs'!E241*(1-'Contrib'!E98)/(24*'Input'!$F$58)*100</f>
        <v>0</v>
      </c>
      <c r="F27" s="37">
        <f>F$11*'Loads'!$B50*'LAFs'!F241*(1-'Contrib'!F98)/(24*'Input'!$F$58)*100</f>
        <v>0</v>
      </c>
      <c r="G27" s="37">
        <f>G$11*'Loads'!$B50*'LAFs'!G241*(1-'Contrib'!G98)/(24*'Input'!$F$58)*100</f>
        <v>0</v>
      </c>
      <c r="H27" s="37">
        <f>H$11*'Loads'!$B50*'LAFs'!H241*(1-'Contrib'!H98)/(24*'Input'!$F$58)*100</f>
        <v>0</v>
      </c>
      <c r="I27" s="37">
        <f>I$11*'Loads'!$B50*'LAFs'!I241*(1-'Contrib'!I98)/(24*'Input'!$F$58)*100</f>
        <v>0</v>
      </c>
      <c r="J27" s="37">
        <f>J$11*'Loads'!$B50*'LAFs'!J241*(1-'Contrib'!J98)/(24*'Input'!$F$58)*100</f>
        <v>0</v>
      </c>
      <c r="K27" s="37">
        <f>K$11*'Loads'!$B50*'LAFs'!B241*(1-'Contrib'!K98)/(24*'Input'!$F$58)*100</f>
        <v>0</v>
      </c>
      <c r="L27" s="37">
        <f>L$11*'Loads'!$B50*'LAFs'!C241*(1-'Contrib'!L98)/(24*'Input'!$F$58)*100</f>
        <v>0</v>
      </c>
      <c r="M27" s="37">
        <f>M$11*'Loads'!$B50*'LAFs'!D241*(1-'Contrib'!M98)/(24*'Input'!$F$58)*100</f>
        <v>0</v>
      </c>
      <c r="N27" s="37">
        <f>N$11*'Loads'!$B50*'LAFs'!E241*(1-'Contrib'!N98)/(24*'Input'!$F$58)*100</f>
        <v>0</v>
      </c>
      <c r="O27" s="37">
        <f>O$11*'Loads'!$B50*'LAFs'!F241*(1-'Contrib'!O98)/(24*'Input'!$F$58)*100</f>
        <v>0</v>
      </c>
      <c r="P27" s="37">
        <f>P$11*'Loads'!$B50*'LAFs'!G241*(1-'Contrib'!P98)/(24*'Input'!$F$58)*100</f>
        <v>0</v>
      </c>
      <c r="Q27" s="37">
        <f>Q$11*'Loads'!$B50*'LAFs'!H241*(1-'Contrib'!Q98)/(24*'Input'!$F$58)*100</f>
        <v>0</v>
      </c>
      <c r="R27" s="37">
        <f>R$11*'Loads'!$B50*'LAFs'!I241*(1-'Contrib'!R98)/(24*'Input'!$F$58)*100</f>
        <v>0</v>
      </c>
      <c r="S27" s="37">
        <f>S$11*'Loads'!$B50*'LAFs'!J241*(1-'Contrib'!S98)/(24*'Input'!$F$58)*100</f>
        <v>0</v>
      </c>
      <c r="T27" s="17"/>
    </row>
    <row r="28" spans="1:20">
      <c r="A28" s="4" t="s">
        <v>217</v>
      </c>
      <c r="B28" s="37">
        <f>B$11*'Loads'!$B51*'LAFs'!B242*(1-'Contrib'!B99)/(24*'Input'!$F$58)*100</f>
        <v>0</v>
      </c>
      <c r="C28" s="37">
        <f>C$11*'Loads'!$B51*'LAFs'!C242*(1-'Contrib'!C99)/(24*'Input'!$F$58)*100</f>
        <v>0</v>
      </c>
      <c r="D28" s="37">
        <f>D$11*'Loads'!$B51*'LAFs'!D242*(1-'Contrib'!D99)/(24*'Input'!$F$58)*100</f>
        <v>0</v>
      </c>
      <c r="E28" s="37">
        <f>E$11*'Loads'!$B51*'LAFs'!E242*(1-'Contrib'!E99)/(24*'Input'!$F$58)*100</f>
        <v>0</v>
      </c>
      <c r="F28" s="37">
        <f>F$11*'Loads'!$B51*'LAFs'!F242*(1-'Contrib'!F99)/(24*'Input'!$F$58)*100</f>
        <v>0</v>
      </c>
      <c r="G28" s="37">
        <f>G$11*'Loads'!$B51*'LAFs'!G242*(1-'Contrib'!G99)/(24*'Input'!$F$58)*100</f>
        <v>0</v>
      </c>
      <c r="H28" s="37">
        <f>H$11*'Loads'!$B51*'LAFs'!H242*(1-'Contrib'!H99)/(24*'Input'!$F$58)*100</f>
        <v>0</v>
      </c>
      <c r="I28" s="37">
        <f>I$11*'Loads'!$B51*'LAFs'!I242*(1-'Contrib'!I99)/(24*'Input'!$F$58)*100</f>
        <v>0</v>
      </c>
      <c r="J28" s="37">
        <f>J$11*'Loads'!$B51*'LAFs'!J242*(1-'Contrib'!J99)/(24*'Input'!$F$58)*100</f>
        <v>0</v>
      </c>
      <c r="K28" s="37">
        <f>K$11*'Loads'!$B51*'LAFs'!B242*(1-'Contrib'!K99)/(24*'Input'!$F$58)*100</f>
        <v>0</v>
      </c>
      <c r="L28" s="37">
        <f>L$11*'Loads'!$B51*'LAFs'!C242*(1-'Contrib'!L99)/(24*'Input'!$F$58)*100</f>
        <v>0</v>
      </c>
      <c r="M28" s="37">
        <f>M$11*'Loads'!$B51*'LAFs'!D242*(1-'Contrib'!M99)/(24*'Input'!$F$58)*100</f>
        <v>0</v>
      </c>
      <c r="N28" s="37">
        <f>N$11*'Loads'!$B51*'LAFs'!E242*(1-'Contrib'!N99)/(24*'Input'!$F$58)*100</f>
        <v>0</v>
      </c>
      <c r="O28" s="37">
        <f>O$11*'Loads'!$B51*'LAFs'!F242*(1-'Contrib'!O99)/(24*'Input'!$F$58)*100</f>
        <v>0</v>
      </c>
      <c r="P28" s="37">
        <f>P$11*'Loads'!$B51*'LAFs'!G242*(1-'Contrib'!P99)/(24*'Input'!$F$58)*100</f>
        <v>0</v>
      </c>
      <c r="Q28" s="37">
        <f>Q$11*'Loads'!$B51*'LAFs'!H242*(1-'Contrib'!Q99)/(24*'Input'!$F$58)*100</f>
        <v>0</v>
      </c>
      <c r="R28" s="37">
        <f>R$11*'Loads'!$B51*'LAFs'!I242*(1-'Contrib'!R99)/(24*'Input'!$F$58)*100</f>
        <v>0</v>
      </c>
      <c r="S28" s="37">
        <f>S$11*'Loads'!$B51*'LAFs'!J242*(1-'Contrib'!S99)/(24*'Input'!$F$58)*100</f>
        <v>0</v>
      </c>
      <c r="T28" s="17"/>
    </row>
    <row r="29" spans="1:20">
      <c r="A29" s="4" t="s">
        <v>178</v>
      </c>
      <c r="B29" s="37">
        <f>B$11*'Loads'!$B52*'LAFs'!B243*(1-'Contrib'!B100)/(24*'Input'!$F$58)*100</f>
        <v>0</v>
      </c>
      <c r="C29" s="37">
        <f>C$11*'Loads'!$B52*'LAFs'!C243*(1-'Contrib'!C100)/(24*'Input'!$F$58)*100</f>
        <v>0</v>
      </c>
      <c r="D29" s="37">
        <f>D$11*'Loads'!$B52*'LAFs'!D243*(1-'Contrib'!D100)/(24*'Input'!$F$58)*100</f>
        <v>0</v>
      </c>
      <c r="E29" s="37">
        <f>E$11*'Loads'!$B52*'LAFs'!E243*(1-'Contrib'!E100)/(24*'Input'!$F$58)*100</f>
        <v>0</v>
      </c>
      <c r="F29" s="37">
        <f>F$11*'Loads'!$B52*'LAFs'!F243*(1-'Contrib'!F100)/(24*'Input'!$F$58)*100</f>
        <v>0</v>
      </c>
      <c r="G29" s="37">
        <f>G$11*'Loads'!$B52*'LAFs'!G243*(1-'Contrib'!G100)/(24*'Input'!$F$58)*100</f>
        <v>0</v>
      </c>
      <c r="H29" s="37">
        <f>H$11*'Loads'!$B52*'LAFs'!H243*(1-'Contrib'!H100)/(24*'Input'!$F$58)*100</f>
        <v>0</v>
      </c>
      <c r="I29" s="37">
        <f>I$11*'Loads'!$B52*'LAFs'!I243*(1-'Contrib'!I100)/(24*'Input'!$F$58)*100</f>
        <v>0</v>
      </c>
      <c r="J29" s="37">
        <f>J$11*'Loads'!$B52*'LAFs'!J243*(1-'Contrib'!J100)/(24*'Input'!$F$58)*100</f>
        <v>0</v>
      </c>
      <c r="K29" s="37">
        <f>K$11*'Loads'!$B52*'LAFs'!B243*(1-'Contrib'!K100)/(24*'Input'!$F$58)*100</f>
        <v>0</v>
      </c>
      <c r="L29" s="37">
        <f>L$11*'Loads'!$B52*'LAFs'!C243*(1-'Contrib'!L100)/(24*'Input'!$F$58)*100</f>
        <v>0</v>
      </c>
      <c r="M29" s="37">
        <f>M$11*'Loads'!$B52*'LAFs'!D243*(1-'Contrib'!M100)/(24*'Input'!$F$58)*100</f>
        <v>0</v>
      </c>
      <c r="N29" s="37">
        <f>N$11*'Loads'!$B52*'LAFs'!E243*(1-'Contrib'!N100)/(24*'Input'!$F$58)*100</f>
        <v>0</v>
      </c>
      <c r="O29" s="37">
        <f>O$11*'Loads'!$B52*'LAFs'!F243*(1-'Contrib'!O100)/(24*'Input'!$F$58)*100</f>
        <v>0</v>
      </c>
      <c r="P29" s="37">
        <f>P$11*'Loads'!$B52*'LAFs'!G243*(1-'Contrib'!P100)/(24*'Input'!$F$58)*100</f>
        <v>0</v>
      </c>
      <c r="Q29" s="37">
        <f>Q$11*'Loads'!$B52*'LAFs'!H243*(1-'Contrib'!Q100)/(24*'Input'!$F$58)*100</f>
        <v>0</v>
      </c>
      <c r="R29" s="37">
        <f>R$11*'Loads'!$B52*'LAFs'!I243*(1-'Contrib'!R100)/(24*'Input'!$F$58)*100</f>
        <v>0</v>
      </c>
      <c r="S29" s="37">
        <f>S$11*'Loads'!$B52*'LAFs'!J243*(1-'Contrib'!S100)/(24*'Input'!$F$58)*100</f>
        <v>0</v>
      </c>
      <c r="T29" s="17"/>
    </row>
    <row r="30" spans="1:20">
      <c r="A30" s="4" t="s">
        <v>179</v>
      </c>
      <c r="B30" s="37">
        <f>B$11*'Loads'!$B53*'LAFs'!B244*(1-'Contrib'!B101)/(24*'Input'!$F$58)*100</f>
        <v>0</v>
      </c>
      <c r="C30" s="37">
        <f>C$11*'Loads'!$B53*'LAFs'!C244*(1-'Contrib'!C101)/(24*'Input'!$F$58)*100</f>
        <v>0</v>
      </c>
      <c r="D30" s="37">
        <f>D$11*'Loads'!$B53*'LAFs'!D244*(1-'Contrib'!D101)/(24*'Input'!$F$58)*100</f>
        <v>0</v>
      </c>
      <c r="E30" s="37">
        <f>E$11*'Loads'!$B53*'LAFs'!E244*(1-'Contrib'!E101)/(24*'Input'!$F$58)*100</f>
        <v>0</v>
      </c>
      <c r="F30" s="37">
        <f>F$11*'Loads'!$B53*'LAFs'!F244*(1-'Contrib'!F101)/(24*'Input'!$F$58)*100</f>
        <v>0</v>
      </c>
      <c r="G30" s="37">
        <f>G$11*'Loads'!$B53*'LAFs'!G244*(1-'Contrib'!G101)/(24*'Input'!$F$58)*100</f>
        <v>0</v>
      </c>
      <c r="H30" s="37">
        <f>H$11*'Loads'!$B53*'LAFs'!H244*(1-'Contrib'!H101)/(24*'Input'!$F$58)*100</f>
        <v>0</v>
      </c>
      <c r="I30" s="37">
        <f>I$11*'Loads'!$B53*'LAFs'!I244*(1-'Contrib'!I101)/(24*'Input'!$F$58)*100</f>
        <v>0</v>
      </c>
      <c r="J30" s="37">
        <f>J$11*'Loads'!$B53*'LAFs'!J244*(1-'Contrib'!J101)/(24*'Input'!$F$58)*100</f>
        <v>0</v>
      </c>
      <c r="K30" s="37">
        <f>K$11*'Loads'!$B53*'LAFs'!B244*(1-'Contrib'!K101)/(24*'Input'!$F$58)*100</f>
        <v>0</v>
      </c>
      <c r="L30" s="37">
        <f>L$11*'Loads'!$B53*'LAFs'!C244*(1-'Contrib'!L101)/(24*'Input'!$F$58)*100</f>
        <v>0</v>
      </c>
      <c r="M30" s="37">
        <f>M$11*'Loads'!$B53*'LAFs'!D244*(1-'Contrib'!M101)/(24*'Input'!$F$58)*100</f>
        <v>0</v>
      </c>
      <c r="N30" s="37">
        <f>N$11*'Loads'!$B53*'LAFs'!E244*(1-'Contrib'!N101)/(24*'Input'!$F$58)*100</f>
        <v>0</v>
      </c>
      <c r="O30" s="37">
        <f>O$11*'Loads'!$B53*'LAFs'!F244*(1-'Contrib'!O101)/(24*'Input'!$F$58)*100</f>
        <v>0</v>
      </c>
      <c r="P30" s="37">
        <f>P$11*'Loads'!$B53*'LAFs'!G244*(1-'Contrib'!P101)/(24*'Input'!$F$58)*100</f>
        <v>0</v>
      </c>
      <c r="Q30" s="37">
        <f>Q$11*'Loads'!$B53*'LAFs'!H244*(1-'Contrib'!Q101)/(24*'Input'!$F$58)*100</f>
        <v>0</v>
      </c>
      <c r="R30" s="37">
        <f>R$11*'Loads'!$B53*'LAFs'!I244*(1-'Contrib'!R101)/(24*'Input'!$F$58)*100</f>
        <v>0</v>
      </c>
      <c r="S30" s="37">
        <f>S$11*'Loads'!$B53*'LAFs'!J244*(1-'Contrib'!S101)/(24*'Input'!$F$58)*100</f>
        <v>0</v>
      </c>
      <c r="T30" s="17"/>
    </row>
    <row r="31" spans="1:20">
      <c r="A31" s="4" t="s">
        <v>195</v>
      </c>
      <c r="B31" s="37">
        <f>B$11*'Loads'!$B54*'LAFs'!B245*(1-'Contrib'!B102)/(24*'Input'!$F$58)*100</f>
        <v>0</v>
      </c>
      <c r="C31" s="37">
        <f>C$11*'Loads'!$B54*'LAFs'!C245*(1-'Contrib'!C102)/(24*'Input'!$F$58)*100</f>
        <v>0</v>
      </c>
      <c r="D31" s="37">
        <f>D$11*'Loads'!$B54*'LAFs'!D245*(1-'Contrib'!D102)/(24*'Input'!$F$58)*100</f>
        <v>0</v>
      </c>
      <c r="E31" s="37">
        <f>E$11*'Loads'!$B54*'LAFs'!E245*(1-'Contrib'!E102)/(24*'Input'!$F$58)*100</f>
        <v>0</v>
      </c>
      <c r="F31" s="37">
        <f>F$11*'Loads'!$B54*'LAFs'!F245*(1-'Contrib'!F102)/(24*'Input'!$F$58)*100</f>
        <v>0</v>
      </c>
      <c r="G31" s="37">
        <f>G$11*'Loads'!$B54*'LAFs'!G245*(1-'Contrib'!G102)/(24*'Input'!$F$58)*100</f>
        <v>0</v>
      </c>
      <c r="H31" s="37">
        <f>H$11*'Loads'!$B54*'LAFs'!H245*(1-'Contrib'!H102)/(24*'Input'!$F$58)*100</f>
        <v>0</v>
      </c>
      <c r="I31" s="37">
        <f>I$11*'Loads'!$B54*'LAFs'!I245*(1-'Contrib'!I102)/(24*'Input'!$F$58)*100</f>
        <v>0</v>
      </c>
      <c r="J31" s="37">
        <f>J$11*'Loads'!$B54*'LAFs'!J245*(1-'Contrib'!J102)/(24*'Input'!$F$58)*100</f>
        <v>0</v>
      </c>
      <c r="K31" s="37">
        <f>K$11*'Loads'!$B54*'LAFs'!B245*(1-'Contrib'!K102)/(24*'Input'!$F$58)*100</f>
        <v>0</v>
      </c>
      <c r="L31" s="37">
        <f>L$11*'Loads'!$B54*'LAFs'!C245*(1-'Contrib'!L102)/(24*'Input'!$F$58)*100</f>
        <v>0</v>
      </c>
      <c r="M31" s="37">
        <f>M$11*'Loads'!$B54*'LAFs'!D245*(1-'Contrib'!M102)/(24*'Input'!$F$58)*100</f>
        <v>0</v>
      </c>
      <c r="N31" s="37">
        <f>N$11*'Loads'!$B54*'LAFs'!E245*(1-'Contrib'!N102)/(24*'Input'!$F$58)*100</f>
        <v>0</v>
      </c>
      <c r="O31" s="37">
        <f>O$11*'Loads'!$B54*'LAFs'!F245*(1-'Contrib'!O102)/(24*'Input'!$F$58)*100</f>
        <v>0</v>
      </c>
      <c r="P31" s="37">
        <f>P$11*'Loads'!$B54*'LAFs'!G245*(1-'Contrib'!P102)/(24*'Input'!$F$58)*100</f>
        <v>0</v>
      </c>
      <c r="Q31" s="37">
        <f>Q$11*'Loads'!$B54*'LAFs'!H245*(1-'Contrib'!Q102)/(24*'Input'!$F$58)*100</f>
        <v>0</v>
      </c>
      <c r="R31" s="37">
        <f>R$11*'Loads'!$B54*'LAFs'!I245*(1-'Contrib'!R102)/(24*'Input'!$F$58)*100</f>
        <v>0</v>
      </c>
      <c r="S31" s="37">
        <f>S$11*'Loads'!$B54*'LAFs'!J245*(1-'Contrib'!S102)/(24*'Input'!$F$58)*100</f>
        <v>0</v>
      </c>
      <c r="T31" s="17"/>
    </row>
    <row r="32" spans="1:20">
      <c r="A32" s="4" t="s">
        <v>180</v>
      </c>
      <c r="B32" s="37">
        <f>B$11*'Loads'!$B55*'LAFs'!B246*(1-'Contrib'!B103)/(24*'Input'!$F$58)*100</f>
        <v>0</v>
      </c>
      <c r="C32" s="37">
        <f>C$11*'Loads'!$B55*'LAFs'!C246*(1-'Contrib'!C103)/(24*'Input'!$F$58)*100</f>
        <v>0</v>
      </c>
      <c r="D32" s="37">
        <f>D$11*'Loads'!$B55*'LAFs'!D246*(1-'Contrib'!D103)/(24*'Input'!$F$58)*100</f>
        <v>0</v>
      </c>
      <c r="E32" s="37">
        <f>E$11*'Loads'!$B55*'LAFs'!E246*(1-'Contrib'!E103)/(24*'Input'!$F$58)*100</f>
        <v>0</v>
      </c>
      <c r="F32" s="37">
        <f>F$11*'Loads'!$B55*'LAFs'!F246*(1-'Contrib'!F103)/(24*'Input'!$F$58)*100</f>
        <v>0</v>
      </c>
      <c r="G32" s="37">
        <f>G$11*'Loads'!$B55*'LAFs'!G246*(1-'Contrib'!G103)/(24*'Input'!$F$58)*100</f>
        <v>0</v>
      </c>
      <c r="H32" s="37">
        <f>H$11*'Loads'!$B55*'LAFs'!H246*(1-'Contrib'!H103)/(24*'Input'!$F$58)*100</f>
        <v>0</v>
      </c>
      <c r="I32" s="37">
        <f>I$11*'Loads'!$B55*'LAFs'!I246*(1-'Contrib'!I103)/(24*'Input'!$F$58)*100</f>
        <v>0</v>
      </c>
      <c r="J32" s="37">
        <f>J$11*'Loads'!$B55*'LAFs'!J246*(1-'Contrib'!J103)/(24*'Input'!$F$58)*100</f>
        <v>0</v>
      </c>
      <c r="K32" s="37">
        <f>K$11*'Loads'!$B55*'LAFs'!B246*(1-'Contrib'!K103)/(24*'Input'!$F$58)*100</f>
        <v>0</v>
      </c>
      <c r="L32" s="37">
        <f>L$11*'Loads'!$B55*'LAFs'!C246*(1-'Contrib'!L103)/(24*'Input'!$F$58)*100</f>
        <v>0</v>
      </c>
      <c r="M32" s="37">
        <f>M$11*'Loads'!$B55*'LAFs'!D246*(1-'Contrib'!M103)/(24*'Input'!$F$58)*100</f>
        <v>0</v>
      </c>
      <c r="N32" s="37">
        <f>N$11*'Loads'!$B55*'LAFs'!E246*(1-'Contrib'!N103)/(24*'Input'!$F$58)*100</f>
        <v>0</v>
      </c>
      <c r="O32" s="37">
        <f>O$11*'Loads'!$B55*'LAFs'!F246*(1-'Contrib'!O103)/(24*'Input'!$F$58)*100</f>
        <v>0</v>
      </c>
      <c r="P32" s="37">
        <f>P$11*'Loads'!$B55*'LAFs'!G246*(1-'Contrib'!P103)/(24*'Input'!$F$58)*100</f>
        <v>0</v>
      </c>
      <c r="Q32" s="37">
        <f>Q$11*'Loads'!$B55*'LAFs'!H246*(1-'Contrib'!Q103)/(24*'Input'!$F$58)*100</f>
        <v>0</v>
      </c>
      <c r="R32" s="37">
        <f>R$11*'Loads'!$B55*'LAFs'!I246*(1-'Contrib'!R103)/(24*'Input'!$F$58)*100</f>
        <v>0</v>
      </c>
      <c r="S32" s="37">
        <f>S$11*'Loads'!$B55*'LAFs'!J246*(1-'Contrib'!S103)/(24*'Input'!$F$58)*100</f>
        <v>0</v>
      </c>
      <c r="T32" s="17"/>
    </row>
    <row r="33" spans="1:20">
      <c r="A33" s="4" t="s">
        <v>181</v>
      </c>
      <c r="B33" s="37">
        <f>B$11*'Loads'!$B56*'LAFs'!B247*(1-'Contrib'!B104)/(24*'Input'!$F$58)*100</f>
        <v>0</v>
      </c>
      <c r="C33" s="37">
        <f>C$11*'Loads'!$B56*'LAFs'!C247*(1-'Contrib'!C104)/(24*'Input'!$F$58)*100</f>
        <v>0</v>
      </c>
      <c r="D33" s="37">
        <f>D$11*'Loads'!$B56*'LAFs'!D247*(1-'Contrib'!D104)/(24*'Input'!$F$58)*100</f>
        <v>0</v>
      </c>
      <c r="E33" s="37">
        <f>E$11*'Loads'!$B56*'LAFs'!E247*(1-'Contrib'!E104)/(24*'Input'!$F$58)*100</f>
        <v>0</v>
      </c>
      <c r="F33" s="37">
        <f>F$11*'Loads'!$B56*'LAFs'!F247*(1-'Contrib'!F104)/(24*'Input'!$F$58)*100</f>
        <v>0</v>
      </c>
      <c r="G33" s="37">
        <f>G$11*'Loads'!$B56*'LAFs'!G247*(1-'Contrib'!G104)/(24*'Input'!$F$58)*100</f>
        <v>0</v>
      </c>
      <c r="H33" s="37">
        <f>H$11*'Loads'!$B56*'LAFs'!H247*(1-'Contrib'!H104)/(24*'Input'!$F$58)*100</f>
        <v>0</v>
      </c>
      <c r="I33" s="37">
        <f>I$11*'Loads'!$B56*'LAFs'!I247*(1-'Contrib'!I104)/(24*'Input'!$F$58)*100</f>
        <v>0</v>
      </c>
      <c r="J33" s="37">
        <f>J$11*'Loads'!$B56*'LAFs'!J247*(1-'Contrib'!J104)/(24*'Input'!$F$58)*100</f>
        <v>0</v>
      </c>
      <c r="K33" s="37">
        <f>K$11*'Loads'!$B56*'LAFs'!B247*(1-'Contrib'!K104)/(24*'Input'!$F$58)*100</f>
        <v>0</v>
      </c>
      <c r="L33" s="37">
        <f>L$11*'Loads'!$B56*'LAFs'!C247*(1-'Contrib'!L104)/(24*'Input'!$F$58)*100</f>
        <v>0</v>
      </c>
      <c r="M33" s="37">
        <f>M$11*'Loads'!$B56*'LAFs'!D247*(1-'Contrib'!M104)/(24*'Input'!$F$58)*100</f>
        <v>0</v>
      </c>
      <c r="N33" s="37">
        <f>N$11*'Loads'!$B56*'LAFs'!E247*(1-'Contrib'!N104)/(24*'Input'!$F$58)*100</f>
        <v>0</v>
      </c>
      <c r="O33" s="37">
        <f>O$11*'Loads'!$B56*'LAFs'!F247*(1-'Contrib'!O104)/(24*'Input'!$F$58)*100</f>
        <v>0</v>
      </c>
      <c r="P33" s="37">
        <f>P$11*'Loads'!$B56*'LAFs'!G247*(1-'Contrib'!P104)/(24*'Input'!$F$58)*100</f>
        <v>0</v>
      </c>
      <c r="Q33" s="37">
        <f>Q$11*'Loads'!$B56*'LAFs'!H247*(1-'Contrib'!Q104)/(24*'Input'!$F$58)*100</f>
        <v>0</v>
      </c>
      <c r="R33" s="37">
        <f>R$11*'Loads'!$B56*'LAFs'!I247*(1-'Contrib'!R104)/(24*'Input'!$F$58)*100</f>
        <v>0</v>
      </c>
      <c r="S33" s="37">
        <f>S$11*'Loads'!$B56*'LAFs'!J247*(1-'Contrib'!S104)/(24*'Input'!$F$58)*100</f>
        <v>0</v>
      </c>
      <c r="T33" s="17"/>
    </row>
    <row r="34" spans="1:20">
      <c r="A34" s="4" t="s">
        <v>182</v>
      </c>
      <c r="B34" s="37">
        <f>B$11*'Loads'!$B57*'LAFs'!B248*(1-'Contrib'!B105)/(24*'Input'!$F$58)*100</f>
        <v>0</v>
      </c>
      <c r="C34" s="37">
        <f>C$11*'Loads'!$B57*'LAFs'!C248*(1-'Contrib'!C105)/(24*'Input'!$F$58)*100</f>
        <v>0</v>
      </c>
      <c r="D34" s="37">
        <f>D$11*'Loads'!$B57*'LAFs'!D248*(1-'Contrib'!D105)/(24*'Input'!$F$58)*100</f>
        <v>0</v>
      </c>
      <c r="E34" s="37">
        <f>E$11*'Loads'!$B57*'LAFs'!E248*(1-'Contrib'!E105)/(24*'Input'!$F$58)*100</f>
        <v>0</v>
      </c>
      <c r="F34" s="37">
        <f>F$11*'Loads'!$B57*'LAFs'!F248*(1-'Contrib'!F105)/(24*'Input'!$F$58)*100</f>
        <v>0</v>
      </c>
      <c r="G34" s="37">
        <f>G$11*'Loads'!$B57*'LAFs'!G248*(1-'Contrib'!G105)/(24*'Input'!$F$58)*100</f>
        <v>0</v>
      </c>
      <c r="H34" s="37">
        <f>H$11*'Loads'!$B57*'LAFs'!H248*(1-'Contrib'!H105)/(24*'Input'!$F$58)*100</f>
        <v>0</v>
      </c>
      <c r="I34" s="37">
        <f>I$11*'Loads'!$B57*'LAFs'!I248*(1-'Contrib'!I105)/(24*'Input'!$F$58)*100</f>
        <v>0</v>
      </c>
      <c r="J34" s="37">
        <f>J$11*'Loads'!$B57*'LAFs'!J248*(1-'Contrib'!J105)/(24*'Input'!$F$58)*100</f>
        <v>0</v>
      </c>
      <c r="K34" s="37">
        <f>K$11*'Loads'!$B57*'LAFs'!B248*(1-'Contrib'!K105)/(24*'Input'!$F$58)*100</f>
        <v>0</v>
      </c>
      <c r="L34" s="37">
        <f>L$11*'Loads'!$B57*'LAFs'!C248*(1-'Contrib'!L105)/(24*'Input'!$F$58)*100</f>
        <v>0</v>
      </c>
      <c r="M34" s="37">
        <f>M$11*'Loads'!$B57*'LAFs'!D248*(1-'Contrib'!M105)/(24*'Input'!$F$58)*100</f>
        <v>0</v>
      </c>
      <c r="N34" s="37">
        <f>N$11*'Loads'!$B57*'LAFs'!E248*(1-'Contrib'!N105)/(24*'Input'!$F$58)*100</f>
        <v>0</v>
      </c>
      <c r="O34" s="37">
        <f>O$11*'Loads'!$B57*'LAFs'!F248*(1-'Contrib'!O105)/(24*'Input'!$F$58)*100</f>
        <v>0</v>
      </c>
      <c r="P34" s="37">
        <f>P$11*'Loads'!$B57*'LAFs'!G248*(1-'Contrib'!P105)/(24*'Input'!$F$58)*100</f>
        <v>0</v>
      </c>
      <c r="Q34" s="37">
        <f>Q$11*'Loads'!$B57*'LAFs'!H248*(1-'Contrib'!Q105)/(24*'Input'!$F$58)*100</f>
        <v>0</v>
      </c>
      <c r="R34" s="37">
        <f>R$11*'Loads'!$B57*'LAFs'!I248*(1-'Contrib'!R105)/(24*'Input'!$F$58)*100</f>
        <v>0</v>
      </c>
      <c r="S34" s="37">
        <f>S$11*'Loads'!$B57*'LAFs'!J248*(1-'Contrib'!S105)/(24*'Input'!$F$58)*100</f>
        <v>0</v>
      </c>
      <c r="T34" s="17"/>
    </row>
    <row r="35" spans="1:20">
      <c r="A35" s="4" t="s">
        <v>183</v>
      </c>
      <c r="B35" s="37">
        <f>B$11*'Loads'!$B58*'LAFs'!B249*(1-'Contrib'!B106)/(24*'Input'!$F$58)*100</f>
        <v>0</v>
      </c>
      <c r="C35" s="37">
        <f>C$11*'Loads'!$B58*'LAFs'!C249*(1-'Contrib'!C106)/(24*'Input'!$F$58)*100</f>
        <v>0</v>
      </c>
      <c r="D35" s="37">
        <f>D$11*'Loads'!$B58*'LAFs'!D249*(1-'Contrib'!D106)/(24*'Input'!$F$58)*100</f>
        <v>0</v>
      </c>
      <c r="E35" s="37">
        <f>E$11*'Loads'!$B58*'LAFs'!E249*(1-'Contrib'!E106)/(24*'Input'!$F$58)*100</f>
        <v>0</v>
      </c>
      <c r="F35" s="37">
        <f>F$11*'Loads'!$B58*'LAFs'!F249*(1-'Contrib'!F106)/(24*'Input'!$F$58)*100</f>
        <v>0</v>
      </c>
      <c r="G35" s="37">
        <f>G$11*'Loads'!$B58*'LAFs'!G249*(1-'Contrib'!G106)/(24*'Input'!$F$58)*100</f>
        <v>0</v>
      </c>
      <c r="H35" s="37">
        <f>H$11*'Loads'!$B58*'LAFs'!H249*(1-'Contrib'!H106)/(24*'Input'!$F$58)*100</f>
        <v>0</v>
      </c>
      <c r="I35" s="37">
        <f>I$11*'Loads'!$B58*'LAFs'!I249*(1-'Contrib'!I106)/(24*'Input'!$F$58)*100</f>
        <v>0</v>
      </c>
      <c r="J35" s="37">
        <f>J$11*'Loads'!$B58*'LAFs'!J249*(1-'Contrib'!J106)/(24*'Input'!$F$58)*100</f>
        <v>0</v>
      </c>
      <c r="K35" s="37">
        <f>K$11*'Loads'!$B58*'LAFs'!B249*(1-'Contrib'!K106)/(24*'Input'!$F$58)*100</f>
        <v>0</v>
      </c>
      <c r="L35" s="37">
        <f>L$11*'Loads'!$B58*'LAFs'!C249*(1-'Contrib'!L106)/(24*'Input'!$F$58)*100</f>
        <v>0</v>
      </c>
      <c r="M35" s="37">
        <f>M$11*'Loads'!$B58*'LAFs'!D249*(1-'Contrib'!M106)/(24*'Input'!$F$58)*100</f>
        <v>0</v>
      </c>
      <c r="N35" s="37">
        <f>N$11*'Loads'!$B58*'LAFs'!E249*(1-'Contrib'!N106)/(24*'Input'!$F$58)*100</f>
        <v>0</v>
      </c>
      <c r="O35" s="37">
        <f>O$11*'Loads'!$B58*'LAFs'!F249*(1-'Contrib'!O106)/(24*'Input'!$F$58)*100</f>
        <v>0</v>
      </c>
      <c r="P35" s="37">
        <f>P$11*'Loads'!$B58*'LAFs'!G249*(1-'Contrib'!P106)/(24*'Input'!$F$58)*100</f>
        <v>0</v>
      </c>
      <c r="Q35" s="37">
        <f>Q$11*'Loads'!$B58*'LAFs'!H249*(1-'Contrib'!Q106)/(24*'Input'!$F$58)*100</f>
        <v>0</v>
      </c>
      <c r="R35" s="37">
        <f>R$11*'Loads'!$B58*'LAFs'!I249*(1-'Contrib'!R106)/(24*'Input'!$F$58)*100</f>
        <v>0</v>
      </c>
      <c r="S35" s="37">
        <f>S$11*'Loads'!$B58*'LAFs'!J249*(1-'Contrib'!S106)/(24*'Input'!$F$58)*100</f>
        <v>0</v>
      </c>
      <c r="T35" s="17"/>
    </row>
    <row r="36" spans="1:20">
      <c r="A36" s="4" t="s">
        <v>196</v>
      </c>
      <c r="B36" s="37">
        <f>B$11*'Loads'!$B59*'LAFs'!B250*(1-'Contrib'!B107)/(24*'Input'!$F$58)*100</f>
        <v>0</v>
      </c>
      <c r="C36" s="37">
        <f>C$11*'Loads'!$B59*'LAFs'!C250*(1-'Contrib'!C107)/(24*'Input'!$F$58)*100</f>
        <v>0</v>
      </c>
      <c r="D36" s="37">
        <f>D$11*'Loads'!$B59*'LAFs'!D250*(1-'Contrib'!D107)/(24*'Input'!$F$58)*100</f>
        <v>0</v>
      </c>
      <c r="E36" s="37">
        <f>E$11*'Loads'!$B59*'LAFs'!E250*(1-'Contrib'!E107)/(24*'Input'!$F$58)*100</f>
        <v>0</v>
      </c>
      <c r="F36" s="37">
        <f>F$11*'Loads'!$B59*'LAFs'!F250*(1-'Contrib'!F107)/(24*'Input'!$F$58)*100</f>
        <v>0</v>
      </c>
      <c r="G36" s="37">
        <f>G$11*'Loads'!$B59*'LAFs'!G250*(1-'Contrib'!G107)/(24*'Input'!$F$58)*100</f>
        <v>0</v>
      </c>
      <c r="H36" s="37">
        <f>H$11*'Loads'!$B59*'LAFs'!H250*(1-'Contrib'!H107)/(24*'Input'!$F$58)*100</f>
        <v>0</v>
      </c>
      <c r="I36" s="37">
        <f>I$11*'Loads'!$B59*'LAFs'!I250*(1-'Contrib'!I107)/(24*'Input'!$F$58)*100</f>
        <v>0</v>
      </c>
      <c r="J36" s="37">
        <f>J$11*'Loads'!$B59*'LAFs'!J250*(1-'Contrib'!J107)/(24*'Input'!$F$58)*100</f>
        <v>0</v>
      </c>
      <c r="K36" s="37">
        <f>K$11*'Loads'!$B59*'LAFs'!B250*(1-'Contrib'!K107)/(24*'Input'!$F$58)*100</f>
        <v>0</v>
      </c>
      <c r="L36" s="37">
        <f>L$11*'Loads'!$B59*'LAFs'!C250*(1-'Contrib'!L107)/(24*'Input'!$F$58)*100</f>
        <v>0</v>
      </c>
      <c r="M36" s="37">
        <f>M$11*'Loads'!$B59*'LAFs'!D250*(1-'Contrib'!M107)/(24*'Input'!$F$58)*100</f>
        <v>0</v>
      </c>
      <c r="N36" s="37">
        <f>N$11*'Loads'!$B59*'LAFs'!E250*(1-'Contrib'!N107)/(24*'Input'!$F$58)*100</f>
        <v>0</v>
      </c>
      <c r="O36" s="37">
        <f>O$11*'Loads'!$B59*'LAFs'!F250*(1-'Contrib'!O107)/(24*'Input'!$F$58)*100</f>
        <v>0</v>
      </c>
      <c r="P36" s="37">
        <f>P$11*'Loads'!$B59*'LAFs'!G250*(1-'Contrib'!P107)/(24*'Input'!$F$58)*100</f>
        <v>0</v>
      </c>
      <c r="Q36" s="37">
        <f>Q$11*'Loads'!$B59*'LAFs'!H250*(1-'Contrib'!Q107)/(24*'Input'!$F$58)*100</f>
        <v>0</v>
      </c>
      <c r="R36" s="37">
        <f>R$11*'Loads'!$B59*'LAFs'!I250*(1-'Contrib'!R107)/(24*'Input'!$F$58)*100</f>
        <v>0</v>
      </c>
      <c r="S36" s="37">
        <f>S$11*'Loads'!$B59*'LAFs'!J250*(1-'Contrib'!S107)/(24*'Input'!$F$58)*100</f>
        <v>0</v>
      </c>
      <c r="T36" s="17"/>
    </row>
    <row r="37" spans="1:20">
      <c r="A37" s="4" t="s">
        <v>218</v>
      </c>
      <c r="B37" s="37">
        <f>B$11*'Loads'!$B60*'LAFs'!B251*(1-'Contrib'!B108)/(24*'Input'!$F$58)*100</f>
        <v>0</v>
      </c>
      <c r="C37" s="37">
        <f>C$11*'Loads'!$B60*'LAFs'!C251*(1-'Contrib'!C108)/(24*'Input'!$F$58)*100</f>
        <v>0</v>
      </c>
      <c r="D37" s="37">
        <f>D$11*'Loads'!$B60*'LAFs'!D251*(1-'Contrib'!D108)/(24*'Input'!$F$58)*100</f>
        <v>0</v>
      </c>
      <c r="E37" s="37">
        <f>E$11*'Loads'!$B60*'LAFs'!E251*(1-'Contrib'!E108)/(24*'Input'!$F$58)*100</f>
        <v>0</v>
      </c>
      <c r="F37" s="37">
        <f>F$11*'Loads'!$B60*'LAFs'!F251*(1-'Contrib'!F108)/(24*'Input'!$F$58)*100</f>
        <v>0</v>
      </c>
      <c r="G37" s="37">
        <f>G$11*'Loads'!$B60*'LAFs'!G251*(1-'Contrib'!G108)/(24*'Input'!$F$58)*100</f>
        <v>0</v>
      </c>
      <c r="H37" s="37">
        <f>H$11*'Loads'!$B60*'LAFs'!H251*(1-'Contrib'!H108)/(24*'Input'!$F$58)*100</f>
        <v>0</v>
      </c>
      <c r="I37" s="37">
        <f>I$11*'Loads'!$B60*'LAFs'!I251*(1-'Contrib'!I108)/(24*'Input'!$F$58)*100</f>
        <v>0</v>
      </c>
      <c r="J37" s="37">
        <f>J$11*'Loads'!$B60*'LAFs'!J251*(1-'Contrib'!J108)/(24*'Input'!$F$58)*100</f>
        <v>0</v>
      </c>
      <c r="K37" s="37">
        <f>K$11*'Loads'!$B60*'LAFs'!B251*(1-'Contrib'!K108)/(24*'Input'!$F$58)*100</f>
        <v>0</v>
      </c>
      <c r="L37" s="37">
        <f>L$11*'Loads'!$B60*'LAFs'!C251*(1-'Contrib'!L108)/(24*'Input'!$F$58)*100</f>
        <v>0</v>
      </c>
      <c r="M37" s="37">
        <f>M$11*'Loads'!$B60*'LAFs'!D251*(1-'Contrib'!M108)/(24*'Input'!$F$58)*100</f>
        <v>0</v>
      </c>
      <c r="N37" s="37">
        <f>N$11*'Loads'!$B60*'LAFs'!E251*(1-'Contrib'!N108)/(24*'Input'!$F$58)*100</f>
        <v>0</v>
      </c>
      <c r="O37" s="37">
        <f>O$11*'Loads'!$B60*'LAFs'!F251*(1-'Contrib'!O108)/(24*'Input'!$F$58)*100</f>
        <v>0</v>
      </c>
      <c r="P37" s="37">
        <f>P$11*'Loads'!$B60*'LAFs'!G251*(1-'Contrib'!P108)/(24*'Input'!$F$58)*100</f>
        <v>0</v>
      </c>
      <c r="Q37" s="37">
        <f>Q$11*'Loads'!$B60*'LAFs'!H251*(1-'Contrib'!Q108)/(24*'Input'!$F$58)*100</f>
        <v>0</v>
      </c>
      <c r="R37" s="37">
        <f>R$11*'Loads'!$B60*'LAFs'!I251*(1-'Contrib'!R108)/(24*'Input'!$F$58)*100</f>
        <v>0</v>
      </c>
      <c r="S37" s="37">
        <f>S$11*'Loads'!$B60*'LAFs'!J251*(1-'Contrib'!S108)/(24*'Input'!$F$58)*100</f>
        <v>0</v>
      </c>
      <c r="T37" s="17"/>
    </row>
    <row r="38" spans="1:20">
      <c r="A38" s="4" t="s">
        <v>219</v>
      </c>
      <c r="B38" s="37">
        <f>B$11*'Loads'!$B61*'LAFs'!B252*(1-'Contrib'!B109)/(24*'Input'!$F$58)*100</f>
        <v>0</v>
      </c>
      <c r="C38" s="37">
        <f>C$11*'Loads'!$B61*'LAFs'!C252*(1-'Contrib'!C109)/(24*'Input'!$F$58)*100</f>
        <v>0</v>
      </c>
      <c r="D38" s="37">
        <f>D$11*'Loads'!$B61*'LAFs'!D252*(1-'Contrib'!D109)/(24*'Input'!$F$58)*100</f>
        <v>0</v>
      </c>
      <c r="E38" s="37">
        <f>E$11*'Loads'!$B61*'LAFs'!E252*(1-'Contrib'!E109)/(24*'Input'!$F$58)*100</f>
        <v>0</v>
      </c>
      <c r="F38" s="37">
        <f>F$11*'Loads'!$B61*'LAFs'!F252*(1-'Contrib'!F109)/(24*'Input'!$F$58)*100</f>
        <v>0</v>
      </c>
      <c r="G38" s="37">
        <f>G$11*'Loads'!$B61*'LAFs'!G252*(1-'Contrib'!G109)/(24*'Input'!$F$58)*100</f>
        <v>0</v>
      </c>
      <c r="H38" s="37">
        <f>H$11*'Loads'!$B61*'LAFs'!H252*(1-'Contrib'!H109)/(24*'Input'!$F$58)*100</f>
        <v>0</v>
      </c>
      <c r="I38" s="37">
        <f>I$11*'Loads'!$B61*'LAFs'!I252*(1-'Contrib'!I109)/(24*'Input'!$F$58)*100</f>
        <v>0</v>
      </c>
      <c r="J38" s="37">
        <f>J$11*'Loads'!$B61*'LAFs'!J252*(1-'Contrib'!J109)/(24*'Input'!$F$58)*100</f>
        <v>0</v>
      </c>
      <c r="K38" s="37">
        <f>K$11*'Loads'!$B61*'LAFs'!B252*(1-'Contrib'!K109)/(24*'Input'!$F$58)*100</f>
        <v>0</v>
      </c>
      <c r="L38" s="37">
        <f>L$11*'Loads'!$B61*'LAFs'!C252*(1-'Contrib'!L109)/(24*'Input'!$F$58)*100</f>
        <v>0</v>
      </c>
      <c r="M38" s="37">
        <f>M$11*'Loads'!$B61*'LAFs'!D252*(1-'Contrib'!M109)/(24*'Input'!$F$58)*100</f>
        <v>0</v>
      </c>
      <c r="N38" s="37">
        <f>N$11*'Loads'!$B61*'LAFs'!E252*(1-'Contrib'!N109)/(24*'Input'!$F$58)*100</f>
        <v>0</v>
      </c>
      <c r="O38" s="37">
        <f>O$11*'Loads'!$B61*'LAFs'!F252*(1-'Contrib'!O109)/(24*'Input'!$F$58)*100</f>
        <v>0</v>
      </c>
      <c r="P38" s="37">
        <f>P$11*'Loads'!$B61*'LAFs'!G252*(1-'Contrib'!P109)/(24*'Input'!$F$58)*100</f>
        <v>0</v>
      </c>
      <c r="Q38" s="37">
        <f>Q$11*'Loads'!$B61*'LAFs'!H252*(1-'Contrib'!Q109)/(24*'Input'!$F$58)*100</f>
        <v>0</v>
      </c>
      <c r="R38" s="37">
        <f>R$11*'Loads'!$B61*'LAFs'!I252*(1-'Contrib'!R109)/(24*'Input'!$F$58)*100</f>
        <v>0</v>
      </c>
      <c r="S38" s="37">
        <f>S$11*'Loads'!$B61*'LAFs'!J252*(1-'Contrib'!S109)/(24*'Input'!$F$58)*100</f>
        <v>0</v>
      </c>
      <c r="T38" s="17"/>
    </row>
    <row r="39" spans="1:20">
      <c r="A39" s="4" t="s">
        <v>220</v>
      </c>
      <c r="B39" s="37">
        <f>B$11*'Loads'!$B62*'LAFs'!B253*(1-'Contrib'!B110)/(24*'Input'!$F$58)*100</f>
        <v>0</v>
      </c>
      <c r="C39" s="37">
        <f>C$11*'Loads'!$B62*'LAFs'!C253*(1-'Contrib'!C110)/(24*'Input'!$F$58)*100</f>
        <v>0</v>
      </c>
      <c r="D39" s="37">
        <f>D$11*'Loads'!$B62*'LAFs'!D253*(1-'Contrib'!D110)/(24*'Input'!$F$58)*100</f>
        <v>0</v>
      </c>
      <c r="E39" s="37">
        <f>E$11*'Loads'!$B62*'LAFs'!E253*(1-'Contrib'!E110)/(24*'Input'!$F$58)*100</f>
        <v>0</v>
      </c>
      <c r="F39" s="37">
        <f>F$11*'Loads'!$B62*'LAFs'!F253*(1-'Contrib'!F110)/(24*'Input'!$F$58)*100</f>
        <v>0</v>
      </c>
      <c r="G39" s="37">
        <f>G$11*'Loads'!$B62*'LAFs'!G253*(1-'Contrib'!G110)/(24*'Input'!$F$58)*100</f>
        <v>0</v>
      </c>
      <c r="H39" s="37">
        <f>H$11*'Loads'!$B62*'LAFs'!H253*(1-'Contrib'!H110)/(24*'Input'!$F$58)*100</f>
        <v>0</v>
      </c>
      <c r="I39" s="37">
        <f>I$11*'Loads'!$B62*'LAFs'!I253*(1-'Contrib'!I110)/(24*'Input'!$F$58)*100</f>
        <v>0</v>
      </c>
      <c r="J39" s="37">
        <f>J$11*'Loads'!$B62*'LAFs'!J253*(1-'Contrib'!J110)/(24*'Input'!$F$58)*100</f>
        <v>0</v>
      </c>
      <c r="K39" s="37">
        <f>K$11*'Loads'!$B62*'LAFs'!B253*(1-'Contrib'!K110)/(24*'Input'!$F$58)*100</f>
        <v>0</v>
      </c>
      <c r="L39" s="37">
        <f>L$11*'Loads'!$B62*'LAFs'!C253*(1-'Contrib'!L110)/(24*'Input'!$F$58)*100</f>
        <v>0</v>
      </c>
      <c r="M39" s="37">
        <f>M$11*'Loads'!$B62*'LAFs'!D253*(1-'Contrib'!M110)/(24*'Input'!$F$58)*100</f>
        <v>0</v>
      </c>
      <c r="N39" s="37">
        <f>N$11*'Loads'!$B62*'LAFs'!E253*(1-'Contrib'!N110)/(24*'Input'!$F$58)*100</f>
        <v>0</v>
      </c>
      <c r="O39" s="37">
        <f>O$11*'Loads'!$B62*'LAFs'!F253*(1-'Contrib'!O110)/(24*'Input'!$F$58)*100</f>
        <v>0</v>
      </c>
      <c r="P39" s="37">
        <f>P$11*'Loads'!$B62*'LAFs'!G253*(1-'Contrib'!P110)/(24*'Input'!$F$58)*100</f>
        <v>0</v>
      </c>
      <c r="Q39" s="37">
        <f>Q$11*'Loads'!$B62*'LAFs'!H253*(1-'Contrib'!Q110)/(24*'Input'!$F$58)*100</f>
        <v>0</v>
      </c>
      <c r="R39" s="37">
        <f>R$11*'Loads'!$B62*'LAFs'!I253*(1-'Contrib'!R110)/(24*'Input'!$F$58)*100</f>
        <v>0</v>
      </c>
      <c r="S39" s="37">
        <f>S$11*'Loads'!$B62*'LAFs'!J253*(1-'Contrib'!S110)/(24*'Input'!$F$58)*100</f>
        <v>0</v>
      </c>
      <c r="T39" s="17"/>
    </row>
    <row r="40" spans="1:20">
      <c r="A40" s="4" t="s">
        <v>221</v>
      </c>
      <c r="B40" s="37">
        <f>B$11*'Loads'!$B63*'LAFs'!B254*(1-'Contrib'!B111)/(24*'Input'!$F$58)*100</f>
        <v>0</v>
      </c>
      <c r="C40" s="37">
        <f>C$11*'Loads'!$B63*'LAFs'!C254*(1-'Contrib'!C111)/(24*'Input'!$F$58)*100</f>
        <v>0</v>
      </c>
      <c r="D40" s="37">
        <f>D$11*'Loads'!$B63*'LAFs'!D254*(1-'Contrib'!D111)/(24*'Input'!$F$58)*100</f>
        <v>0</v>
      </c>
      <c r="E40" s="37">
        <f>E$11*'Loads'!$B63*'LAFs'!E254*(1-'Contrib'!E111)/(24*'Input'!$F$58)*100</f>
        <v>0</v>
      </c>
      <c r="F40" s="37">
        <f>F$11*'Loads'!$B63*'LAFs'!F254*(1-'Contrib'!F111)/(24*'Input'!$F$58)*100</f>
        <v>0</v>
      </c>
      <c r="G40" s="37">
        <f>G$11*'Loads'!$B63*'LAFs'!G254*(1-'Contrib'!G111)/(24*'Input'!$F$58)*100</f>
        <v>0</v>
      </c>
      <c r="H40" s="37">
        <f>H$11*'Loads'!$B63*'LAFs'!H254*(1-'Contrib'!H111)/(24*'Input'!$F$58)*100</f>
        <v>0</v>
      </c>
      <c r="I40" s="37">
        <f>I$11*'Loads'!$B63*'LAFs'!I254*(1-'Contrib'!I111)/(24*'Input'!$F$58)*100</f>
        <v>0</v>
      </c>
      <c r="J40" s="37">
        <f>J$11*'Loads'!$B63*'LAFs'!J254*(1-'Contrib'!J111)/(24*'Input'!$F$58)*100</f>
        <v>0</v>
      </c>
      <c r="K40" s="37">
        <f>K$11*'Loads'!$B63*'LAFs'!B254*(1-'Contrib'!K111)/(24*'Input'!$F$58)*100</f>
        <v>0</v>
      </c>
      <c r="L40" s="37">
        <f>L$11*'Loads'!$B63*'LAFs'!C254*(1-'Contrib'!L111)/(24*'Input'!$F$58)*100</f>
        <v>0</v>
      </c>
      <c r="M40" s="37">
        <f>M$11*'Loads'!$B63*'LAFs'!D254*(1-'Contrib'!M111)/(24*'Input'!$F$58)*100</f>
        <v>0</v>
      </c>
      <c r="N40" s="37">
        <f>N$11*'Loads'!$B63*'LAFs'!E254*(1-'Contrib'!N111)/(24*'Input'!$F$58)*100</f>
        <v>0</v>
      </c>
      <c r="O40" s="37">
        <f>O$11*'Loads'!$B63*'LAFs'!F254*(1-'Contrib'!O111)/(24*'Input'!$F$58)*100</f>
        <v>0</v>
      </c>
      <c r="P40" s="37">
        <f>P$11*'Loads'!$B63*'LAFs'!G254*(1-'Contrib'!P111)/(24*'Input'!$F$58)*100</f>
        <v>0</v>
      </c>
      <c r="Q40" s="37">
        <f>Q$11*'Loads'!$B63*'LAFs'!H254*(1-'Contrib'!Q111)/(24*'Input'!$F$58)*100</f>
        <v>0</v>
      </c>
      <c r="R40" s="37">
        <f>R$11*'Loads'!$B63*'LAFs'!I254*(1-'Contrib'!R111)/(24*'Input'!$F$58)*100</f>
        <v>0</v>
      </c>
      <c r="S40" s="37">
        <f>S$11*'Loads'!$B63*'LAFs'!J254*(1-'Contrib'!S111)/(24*'Input'!$F$58)*100</f>
        <v>0</v>
      </c>
      <c r="T40" s="17"/>
    </row>
    <row r="41" spans="1:20">
      <c r="A41" s="4" t="s">
        <v>222</v>
      </c>
      <c r="B41" s="37">
        <f>B$11*'Loads'!$B64*'LAFs'!B255*(1-'Contrib'!B112)/(24*'Input'!$F$58)*100</f>
        <v>0</v>
      </c>
      <c r="C41" s="37">
        <f>C$11*'Loads'!$B64*'LAFs'!C255*(1-'Contrib'!C112)/(24*'Input'!$F$58)*100</f>
        <v>0</v>
      </c>
      <c r="D41" s="37">
        <f>D$11*'Loads'!$B64*'LAFs'!D255*(1-'Contrib'!D112)/(24*'Input'!$F$58)*100</f>
        <v>0</v>
      </c>
      <c r="E41" s="37">
        <f>E$11*'Loads'!$B64*'LAFs'!E255*(1-'Contrib'!E112)/(24*'Input'!$F$58)*100</f>
        <v>0</v>
      </c>
      <c r="F41" s="37">
        <f>F$11*'Loads'!$B64*'LAFs'!F255*(1-'Contrib'!F112)/(24*'Input'!$F$58)*100</f>
        <v>0</v>
      </c>
      <c r="G41" s="37">
        <f>G$11*'Loads'!$B64*'LAFs'!G255*(1-'Contrib'!G112)/(24*'Input'!$F$58)*100</f>
        <v>0</v>
      </c>
      <c r="H41" s="37">
        <f>H$11*'Loads'!$B64*'LAFs'!H255*(1-'Contrib'!H112)/(24*'Input'!$F$58)*100</f>
        <v>0</v>
      </c>
      <c r="I41" s="37">
        <f>I$11*'Loads'!$B64*'LAFs'!I255*(1-'Contrib'!I112)/(24*'Input'!$F$58)*100</f>
        <v>0</v>
      </c>
      <c r="J41" s="37">
        <f>J$11*'Loads'!$B64*'LAFs'!J255*(1-'Contrib'!J112)/(24*'Input'!$F$58)*100</f>
        <v>0</v>
      </c>
      <c r="K41" s="37">
        <f>K$11*'Loads'!$B64*'LAFs'!B255*(1-'Contrib'!K112)/(24*'Input'!$F$58)*100</f>
        <v>0</v>
      </c>
      <c r="L41" s="37">
        <f>L$11*'Loads'!$B64*'LAFs'!C255*(1-'Contrib'!L112)/(24*'Input'!$F$58)*100</f>
        <v>0</v>
      </c>
      <c r="M41" s="37">
        <f>M$11*'Loads'!$B64*'LAFs'!D255*(1-'Contrib'!M112)/(24*'Input'!$F$58)*100</f>
        <v>0</v>
      </c>
      <c r="N41" s="37">
        <f>N$11*'Loads'!$B64*'LAFs'!E255*(1-'Contrib'!N112)/(24*'Input'!$F$58)*100</f>
        <v>0</v>
      </c>
      <c r="O41" s="37">
        <f>O$11*'Loads'!$B64*'LAFs'!F255*(1-'Contrib'!O112)/(24*'Input'!$F$58)*100</f>
        <v>0</v>
      </c>
      <c r="P41" s="37">
        <f>P$11*'Loads'!$B64*'LAFs'!G255*(1-'Contrib'!P112)/(24*'Input'!$F$58)*100</f>
        <v>0</v>
      </c>
      <c r="Q41" s="37">
        <f>Q$11*'Loads'!$B64*'LAFs'!H255*(1-'Contrib'!Q112)/(24*'Input'!$F$58)*100</f>
        <v>0</v>
      </c>
      <c r="R41" s="37">
        <f>R$11*'Loads'!$B64*'LAFs'!I255*(1-'Contrib'!R112)/(24*'Input'!$F$58)*100</f>
        <v>0</v>
      </c>
      <c r="S41" s="37">
        <f>S$11*'Loads'!$B64*'LAFs'!J255*(1-'Contrib'!S112)/(24*'Input'!$F$58)*100</f>
        <v>0</v>
      </c>
      <c r="T41" s="17"/>
    </row>
    <row r="42" spans="1:20">
      <c r="A42" s="4" t="s">
        <v>184</v>
      </c>
      <c r="B42" s="37">
        <f>B$11*'Loads'!$B65*'LAFs'!B256*(1-'Contrib'!B113)/(24*'Input'!$F$58)*100</f>
        <v>0</v>
      </c>
      <c r="C42" s="37">
        <f>C$11*'Loads'!$B65*'LAFs'!C256*(1-'Contrib'!C113)/(24*'Input'!$F$58)*100</f>
        <v>0</v>
      </c>
      <c r="D42" s="37">
        <f>D$11*'Loads'!$B65*'LAFs'!D256*(1-'Contrib'!D113)/(24*'Input'!$F$58)*100</f>
        <v>0</v>
      </c>
      <c r="E42" s="37">
        <f>E$11*'Loads'!$B65*'LAFs'!E256*(1-'Contrib'!E113)/(24*'Input'!$F$58)*100</f>
        <v>0</v>
      </c>
      <c r="F42" s="37">
        <f>F$11*'Loads'!$B65*'LAFs'!F256*(1-'Contrib'!F113)/(24*'Input'!$F$58)*100</f>
        <v>0</v>
      </c>
      <c r="G42" s="37">
        <f>G$11*'Loads'!$B65*'LAFs'!G256*(1-'Contrib'!G113)/(24*'Input'!$F$58)*100</f>
        <v>0</v>
      </c>
      <c r="H42" s="37">
        <f>H$11*'Loads'!$B65*'LAFs'!H256*(1-'Contrib'!H113)/(24*'Input'!$F$58)*100</f>
        <v>0</v>
      </c>
      <c r="I42" s="37">
        <f>I$11*'Loads'!$B65*'LAFs'!I256*(1-'Contrib'!I113)/(24*'Input'!$F$58)*100</f>
        <v>0</v>
      </c>
      <c r="J42" s="37">
        <f>J$11*'Loads'!$B65*'LAFs'!J256*(1-'Contrib'!J113)/(24*'Input'!$F$58)*100</f>
        <v>0</v>
      </c>
      <c r="K42" s="37">
        <f>K$11*'Loads'!$B65*'LAFs'!B256*(1-'Contrib'!K113)/(24*'Input'!$F$58)*100</f>
        <v>0</v>
      </c>
      <c r="L42" s="37">
        <f>L$11*'Loads'!$B65*'LAFs'!C256*(1-'Contrib'!L113)/(24*'Input'!$F$58)*100</f>
        <v>0</v>
      </c>
      <c r="M42" s="37">
        <f>M$11*'Loads'!$B65*'LAFs'!D256*(1-'Contrib'!M113)/(24*'Input'!$F$58)*100</f>
        <v>0</v>
      </c>
      <c r="N42" s="37">
        <f>N$11*'Loads'!$B65*'LAFs'!E256*(1-'Contrib'!N113)/(24*'Input'!$F$58)*100</f>
        <v>0</v>
      </c>
      <c r="O42" s="37">
        <f>O$11*'Loads'!$B65*'LAFs'!F256*(1-'Contrib'!O113)/(24*'Input'!$F$58)*100</f>
        <v>0</v>
      </c>
      <c r="P42" s="37">
        <f>P$11*'Loads'!$B65*'LAFs'!G256*(1-'Contrib'!P113)/(24*'Input'!$F$58)*100</f>
        <v>0</v>
      </c>
      <c r="Q42" s="37">
        <f>Q$11*'Loads'!$B65*'LAFs'!H256*(1-'Contrib'!Q113)/(24*'Input'!$F$58)*100</f>
        <v>0</v>
      </c>
      <c r="R42" s="37">
        <f>R$11*'Loads'!$B65*'LAFs'!I256*(1-'Contrib'!R113)/(24*'Input'!$F$58)*100</f>
        <v>0</v>
      </c>
      <c r="S42" s="37">
        <f>S$11*'Loads'!$B65*'LAFs'!J256*(1-'Contrib'!S113)/(24*'Input'!$F$58)*100</f>
        <v>0</v>
      </c>
      <c r="T42" s="17"/>
    </row>
    <row r="43" spans="1:20">
      <c r="A43" s="4" t="s">
        <v>185</v>
      </c>
      <c r="B43" s="37">
        <f>B$11*'Loads'!$B66*'LAFs'!B257*(1-'Contrib'!B114)/(24*'Input'!$F$58)*100</f>
        <v>0</v>
      </c>
      <c r="C43" s="37">
        <f>C$11*'Loads'!$B66*'LAFs'!C257*(1-'Contrib'!C114)/(24*'Input'!$F$58)*100</f>
        <v>0</v>
      </c>
      <c r="D43" s="37">
        <f>D$11*'Loads'!$B66*'LAFs'!D257*(1-'Contrib'!D114)/(24*'Input'!$F$58)*100</f>
        <v>0</v>
      </c>
      <c r="E43" s="37">
        <f>E$11*'Loads'!$B66*'LAFs'!E257*(1-'Contrib'!E114)/(24*'Input'!$F$58)*100</f>
        <v>0</v>
      </c>
      <c r="F43" s="37">
        <f>F$11*'Loads'!$B66*'LAFs'!F257*(1-'Contrib'!F114)/(24*'Input'!$F$58)*100</f>
        <v>0</v>
      </c>
      <c r="G43" s="37">
        <f>G$11*'Loads'!$B66*'LAFs'!G257*(1-'Contrib'!G114)/(24*'Input'!$F$58)*100</f>
        <v>0</v>
      </c>
      <c r="H43" s="37">
        <f>H$11*'Loads'!$B66*'LAFs'!H257*(1-'Contrib'!H114)/(24*'Input'!$F$58)*100</f>
        <v>0</v>
      </c>
      <c r="I43" s="37">
        <f>I$11*'Loads'!$B66*'LAFs'!I257*(1-'Contrib'!I114)/(24*'Input'!$F$58)*100</f>
        <v>0</v>
      </c>
      <c r="J43" s="37">
        <f>J$11*'Loads'!$B66*'LAFs'!J257*(1-'Contrib'!J114)/(24*'Input'!$F$58)*100</f>
        <v>0</v>
      </c>
      <c r="K43" s="37">
        <f>K$11*'Loads'!$B66*'LAFs'!B257*(1-'Contrib'!K114)/(24*'Input'!$F$58)*100</f>
        <v>0</v>
      </c>
      <c r="L43" s="37">
        <f>L$11*'Loads'!$B66*'LAFs'!C257*(1-'Contrib'!L114)/(24*'Input'!$F$58)*100</f>
        <v>0</v>
      </c>
      <c r="M43" s="37">
        <f>M$11*'Loads'!$B66*'LAFs'!D257*(1-'Contrib'!M114)/(24*'Input'!$F$58)*100</f>
        <v>0</v>
      </c>
      <c r="N43" s="37">
        <f>N$11*'Loads'!$B66*'LAFs'!E257*(1-'Contrib'!N114)/(24*'Input'!$F$58)*100</f>
        <v>0</v>
      </c>
      <c r="O43" s="37">
        <f>O$11*'Loads'!$B66*'LAFs'!F257*(1-'Contrib'!O114)/(24*'Input'!$F$58)*100</f>
        <v>0</v>
      </c>
      <c r="P43" s="37">
        <f>P$11*'Loads'!$B66*'LAFs'!G257*(1-'Contrib'!P114)/(24*'Input'!$F$58)*100</f>
        <v>0</v>
      </c>
      <c r="Q43" s="37">
        <f>Q$11*'Loads'!$B66*'LAFs'!H257*(1-'Contrib'!Q114)/(24*'Input'!$F$58)*100</f>
        <v>0</v>
      </c>
      <c r="R43" s="37">
        <f>R$11*'Loads'!$B66*'LAFs'!I257*(1-'Contrib'!R114)/(24*'Input'!$F$58)*100</f>
        <v>0</v>
      </c>
      <c r="S43" s="37">
        <f>S$11*'Loads'!$B66*'LAFs'!J257*(1-'Contrib'!S114)/(24*'Input'!$F$58)*100</f>
        <v>0</v>
      </c>
      <c r="T43" s="17"/>
    </row>
    <row r="44" spans="1:20">
      <c r="A44" s="4" t="s">
        <v>186</v>
      </c>
      <c r="B44" s="37">
        <f>B$11*'Loads'!$B67*'LAFs'!B258*(1-'Contrib'!B115)/(24*'Input'!$F$58)*100</f>
        <v>0</v>
      </c>
      <c r="C44" s="37">
        <f>C$11*'Loads'!$B67*'LAFs'!C258*(1-'Contrib'!C115)/(24*'Input'!$F$58)*100</f>
        <v>0</v>
      </c>
      <c r="D44" s="37">
        <f>D$11*'Loads'!$B67*'LAFs'!D258*(1-'Contrib'!D115)/(24*'Input'!$F$58)*100</f>
        <v>0</v>
      </c>
      <c r="E44" s="37">
        <f>E$11*'Loads'!$B67*'LAFs'!E258*(1-'Contrib'!E115)/(24*'Input'!$F$58)*100</f>
        <v>0</v>
      </c>
      <c r="F44" s="37">
        <f>F$11*'Loads'!$B67*'LAFs'!F258*(1-'Contrib'!F115)/(24*'Input'!$F$58)*100</f>
        <v>0</v>
      </c>
      <c r="G44" s="37">
        <f>G$11*'Loads'!$B67*'LAFs'!G258*(1-'Contrib'!G115)/(24*'Input'!$F$58)*100</f>
        <v>0</v>
      </c>
      <c r="H44" s="37">
        <f>H$11*'Loads'!$B67*'LAFs'!H258*(1-'Contrib'!H115)/(24*'Input'!$F$58)*100</f>
        <v>0</v>
      </c>
      <c r="I44" s="37">
        <f>I$11*'Loads'!$B67*'LAFs'!I258*(1-'Contrib'!I115)/(24*'Input'!$F$58)*100</f>
        <v>0</v>
      </c>
      <c r="J44" s="37">
        <f>J$11*'Loads'!$B67*'LAFs'!J258*(1-'Contrib'!J115)/(24*'Input'!$F$58)*100</f>
        <v>0</v>
      </c>
      <c r="K44" s="37">
        <f>K$11*'Loads'!$B67*'LAFs'!B258*(1-'Contrib'!K115)/(24*'Input'!$F$58)*100</f>
        <v>0</v>
      </c>
      <c r="L44" s="37">
        <f>L$11*'Loads'!$B67*'LAFs'!C258*(1-'Contrib'!L115)/(24*'Input'!$F$58)*100</f>
        <v>0</v>
      </c>
      <c r="M44" s="37">
        <f>M$11*'Loads'!$B67*'LAFs'!D258*(1-'Contrib'!M115)/(24*'Input'!$F$58)*100</f>
        <v>0</v>
      </c>
      <c r="N44" s="37">
        <f>N$11*'Loads'!$B67*'LAFs'!E258*(1-'Contrib'!N115)/(24*'Input'!$F$58)*100</f>
        <v>0</v>
      </c>
      <c r="O44" s="37">
        <f>O$11*'Loads'!$B67*'LAFs'!F258*(1-'Contrib'!O115)/(24*'Input'!$F$58)*100</f>
        <v>0</v>
      </c>
      <c r="P44" s="37">
        <f>P$11*'Loads'!$B67*'LAFs'!G258*(1-'Contrib'!P115)/(24*'Input'!$F$58)*100</f>
        <v>0</v>
      </c>
      <c r="Q44" s="37">
        <f>Q$11*'Loads'!$B67*'LAFs'!H258*(1-'Contrib'!Q115)/(24*'Input'!$F$58)*100</f>
        <v>0</v>
      </c>
      <c r="R44" s="37">
        <f>R$11*'Loads'!$B67*'LAFs'!I258*(1-'Contrib'!R115)/(24*'Input'!$F$58)*100</f>
        <v>0</v>
      </c>
      <c r="S44" s="37">
        <f>S$11*'Loads'!$B67*'LAFs'!J258*(1-'Contrib'!S115)/(24*'Input'!$F$58)*100</f>
        <v>0</v>
      </c>
      <c r="T44" s="17"/>
    </row>
    <row r="45" spans="1:20">
      <c r="A45" s="4" t="s">
        <v>187</v>
      </c>
      <c r="B45" s="37">
        <f>B$11*'Loads'!$B68*'LAFs'!B259*(1-'Contrib'!B116)/(24*'Input'!$F$58)*100</f>
        <v>0</v>
      </c>
      <c r="C45" s="37">
        <f>C$11*'Loads'!$B68*'LAFs'!C259*(1-'Contrib'!C116)/(24*'Input'!$F$58)*100</f>
        <v>0</v>
      </c>
      <c r="D45" s="37">
        <f>D$11*'Loads'!$B68*'LAFs'!D259*(1-'Contrib'!D116)/(24*'Input'!$F$58)*100</f>
        <v>0</v>
      </c>
      <c r="E45" s="37">
        <f>E$11*'Loads'!$B68*'LAFs'!E259*(1-'Contrib'!E116)/(24*'Input'!$F$58)*100</f>
        <v>0</v>
      </c>
      <c r="F45" s="37">
        <f>F$11*'Loads'!$B68*'LAFs'!F259*(1-'Contrib'!F116)/(24*'Input'!$F$58)*100</f>
        <v>0</v>
      </c>
      <c r="G45" s="37">
        <f>G$11*'Loads'!$B68*'LAFs'!G259*(1-'Contrib'!G116)/(24*'Input'!$F$58)*100</f>
        <v>0</v>
      </c>
      <c r="H45" s="37">
        <f>H$11*'Loads'!$B68*'LAFs'!H259*(1-'Contrib'!H116)/(24*'Input'!$F$58)*100</f>
        <v>0</v>
      </c>
      <c r="I45" s="37">
        <f>I$11*'Loads'!$B68*'LAFs'!I259*(1-'Contrib'!I116)/(24*'Input'!$F$58)*100</f>
        <v>0</v>
      </c>
      <c r="J45" s="37">
        <f>J$11*'Loads'!$B68*'LAFs'!J259*(1-'Contrib'!J116)/(24*'Input'!$F$58)*100</f>
        <v>0</v>
      </c>
      <c r="K45" s="37">
        <f>K$11*'Loads'!$B68*'LAFs'!B259*(1-'Contrib'!K116)/(24*'Input'!$F$58)*100</f>
        <v>0</v>
      </c>
      <c r="L45" s="37">
        <f>L$11*'Loads'!$B68*'LAFs'!C259*(1-'Contrib'!L116)/(24*'Input'!$F$58)*100</f>
        <v>0</v>
      </c>
      <c r="M45" s="37">
        <f>M$11*'Loads'!$B68*'LAFs'!D259*(1-'Contrib'!M116)/(24*'Input'!$F$58)*100</f>
        <v>0</v>
      </c>
      <c r="N45" s="37">
        <f>N$11*'Loads'!$B68*'LAFs'!E259*(1-'Contrib'!N116)/(24*'Input'!$F$58)*100</f>
        <v>0</v>
      </c>
      <c r="O45" s="37">
        <f>O$11*'Loads'!$B68*'LAFs'!F259*(1-'Contrib'!O116)/(24*'Input'!$F$58)*100</f>
        <v>0</v>
      </c>
      <c r="P45" s="37">
        <f>P$11*'Loads'!$B68*'LAFs'!G259*(1-'Contrib'!P116)/(24*'Input'!$F$58)*100</f>
        <v>0</v>
      </c>
      <c r="Q45" s="37">
        <f>Q$11*'Loads'!$B68*'LAFs'!H259*(1-'Contrib'!Q116)/(24*'Input'!$F$58)*100</f>
        <v>0</v>
      </c>
      <c r="R45" s="37">
        <f>R$11*'Loads'!$B68*'LAFs'!I259*(1-'Contrib'!R116)/(24*'Input'!$F$58)*100</f>
        <v>0</v>
      </c>
      <c r="S45" s="37">
        <f>S$11*'Loads'!$B68*'LAFs'!J259*(1-'Contrib'!S116)/(24*'Input'!$F$58)*100</f>
        <v>0</v>
      </c>
      <c r="T45" s="17"/>
    </row>
    <row r="46" spans="1:20">
      <c r="A46" s="4" t="s">
        <v>188</v>
      </c>
      <c r="B46" s="37">
        <f>B$11*'Loads'!$B69*'LAFs'!B260*(1-'Contrib'!B117)/(24*'Input'!$F$58)*100</f>
        <v>0</v>
      </c>
      <c r="C46" s="37">
        <f>C$11*'Loads'!$B69*'LAFs'!C260*(1-'Contrib'!C117)/(24*'Input'!$F$58)*100</f>
        <v>0</v>
      </c>
      <c r="D46" s="37">
        <f>D$11*'Loads'!$B69*'LAFs'!D260*(1-'Contrib'!D117)/(24*'Input'!$F$58)*100</f>
        <v>0</v>
      </c>
      <c r="E46" s="37">
        <f>E$11*'Loads'!$B69*'LAFs'!E260*(1-'Contrib'!E117)/(24*'Input'!$F$58)*100</f>
        <v>0</v>
      </c>
      <c r="F46" s="37">
        <f>F$11*'Loads'!$B69*'LAFs'!F260*(1-'Contrib'!F117)/(24*'Input'!$F$58)*100</f>
        <v>0</v>
      </c>
      <c r="G46" s="37">
        <f>G$11*'Loads'!$B69*'LAFs'!G260*(1-'Contrib'!G117)/(24*'Input'!$F$58)*100</f>
        <v>0</v>
      </c>
      <c r="H46" s="37">
        <f>H$11*'Loads'!$B69*'LAFs'!H260*(1-'Contrib'!H117)/(24*'Input'!$F$58)*100</f>
        <v>0</v>
      </c>
      <c r="I46" s="37">
        <f>I$11*'Loads'!$B69*'LAFs'!I260*(1-'Contrib'!I117)/(24*'Input'!$F$58)*100</f>
        <v>0</v>
      </c>
      <c r="J46" s="37">
        <f>J$11*'Loads'!$B69*'LAFs'!J260*(1-'Contrib'!J117)/(24*'Input'!$F$58)*100</f>
        <v>0</v>
      </c>
      <c r="K46" s="37">
        <f>K$11*'Loads'!$B69*'LAFs'!B260*(1-'Contrib'!K117)/(24*'Input'!$F$58)*100</f>
        <v>0</v>
      </c>
      <c r="L46" s="37">
        <f>L$11*'Loads'!$B69*'LAFs'!C260*(1-'Contrib'!L117)/(24*'Input'!$F$58)*100</f>
        <v>0</v>
      </c>
      <c r="M46" s="37">
        <f>M$11*'Loads'!$B69*'LAFs'!D260*(1-'Contrib'!M117)/(24*'Input'!$F$58)*100</f>
        <v>0</v>
      </c>
      <c r="N46" s="37">
        <f>N$11*'Loads'!$B69*'LAFs'!E260*(1-'Contrib'!N117)/(24*'Input'!$F$58)*100</f>
        <v>0</v>
      </c>
      <c r="O46" s="37">
        <f>O$11*'Loads'!$B69*'LAFs'!F260*(1-'Contrib'!O117)/(24*'Input'!$F$58)*100</f>
        <v>0</v>
      </c>
      <c r="P46" s="37">
        <f>P$11*'Loads'!$B69*'LAFs'!G260*(1-'Contrib'!P117)/(24*'Input'!$F$58)*100</f>
        <v>0</v>
      </c>
      <c r="Q46" s="37">
        <f>Q$11*'Loads'!$B69*'LAFs'!H260*(1-'Contrib'!Q117)/(24*'Input'!$F$58)*100</f>
        <v>0</v>
      </c>
      <c r="R46" s="37">
        <f>R$11*'Loads'!$B69*'LAFs'!I260*(1-'Contrib'!R117)/(24*'Input'!$F$58)*100</f>
        <v>0</v>
      </c>
      <c r="S46" s="37">
        <f>S$11*'Loads'!$B69*'LAFs'!J260*(1-'Contrib'!S117)/(24*'Input'!$F$58)*100</f>
        <v>0</v>
      </c>
      <c r="T46" s="17"/>
    </row>
    <row r="47" spans="1:20">
      <c r="A47" s="4" t="s">
        <v>189</v>
      </c>
      <c r="B47" s="37">
        <f>B$11*'Loads'!$B70*'LAFs'!B261*(1-'Contrib'!B118)/(24*'Input'!$F$58)*100</f>
        <v>0</v>
      </c>
      <c r="C47" s="37">
        <f>C$11*'Loads'!$B70*'LAFs'!C261*(1-'Contrib'!C118)/(24*'Input'!$F$58)*100</f>
        <v>0</v>
      </c>
      <c r="D47" s="37">
        <f>D$11*'Loads'!$B70*'LAFs'!D261*(1-'Contrib'!D118)/(24*'Input'!$F$58)*100</f>
        <v>0</v>
      </c>
      <c r="E47" s="37">
        <f>E$11*'Loads'!$B70*'LAFs'!E261*(1-'Contrib'!E118)/(24*'Input'!$F$58)*100</f>
        <v>0</v>
      </c>
      <c r="F47" s="37">
        <f>F$11*'Loads'!$B70*'LAFs'!F261*(1-'Contrib'!F118)/(24*'Input'!$F$58)*100</f>
        <v>0</v>
      </c>
      <c r="G47" s="37">
        <f>G$11*'Loads'!$B70*'LAFs'!G261*(1-'Contrib'!G118)/(24*'Input'!$F$58)*100</f>
        <v>0</v>
      </c>
      <c r="H47" s="37">
        <f>H$11*'Loads'!$B70*'LAFs'!H261*(1-'Contrib'!H118)/(24*'Input'!$F$58)*100</f>
        <v>0</v>
      </c>
      <c r="I47" s="37">
        <f>I$11*'Loads'!$B70*'LAFs'!I261*(1-'Contrib'!I118)/(24*'Input'!$F$58)*100</f>
        <v>0</v>
      </c>
      <c r="J47" s="37">
        <f>J$11*'Loads'!$B70*'LAFs'!J261*(1-'Contrib'!J118)/(24*'Input'!$F$58)*100</f>
        <v>0</v>
      </c>
      <c r="K47" s="37">
        <f>K$11*'Loads'!$B70*'LAFs'!B261*(1-'Contrib'!K118)/(24*'Input'!$F$58)*100</f>
        <v>0</v>
      </c>
      <c r="L47" s="37">
        <f>L$11*'Loads'!$B70*'LAFs'!C261*(1-'Contrib'!L118)/(24*'Input'!$F$58)*100</f>
        <v>0</v>
      </c>
      <c r="M47" s="37">
        <f>M$11*'Loads'!$B70*'LAFs'!D261*(1-'Contrib'!M118)/(24*'Input'!$F$58)*100</f>
        <v>0</v>
      </c>
      <c r="N47" s="37">
        <f>N$11*'Loads'!$B70*'LAFs'!E261*(1-'Contrib'!N118)/(24*'Input'!$F$58)*100</f>
        <v>0</v>
      </c>
      <c r="O47" s="37">
        <f>O$11*'Loads'!$B70*'LAFs'!F261*(1-'Contrib'!O118)/(24*'Input'!$F$58)*100</f>
        <v>0</v>
      </c>
      <c r="P47" s="37">
        <f>P$11*'Loads'!$B70*'LAFs'!G261*(1-'Contrib'!P118)/(24*'Input'!$F$58)*100</f>
        <v>0</v>
      </c>
      <c r="Q47" s="37">
        <f>Q$11*'Loads'!$B70*'LAFs'!H261*(1-'Contrib'!Q118)/(24*'Input'!$F$58)*100</f>
        <v>0</v>
      </c>
      <c r="R47" s="37">
        <f>R$11*'Loads'!$B70*'LAFs'!I261*(1-'Contrib'!R118)/(24*'Input'!$F$58)*100</f>
        <v>0</v>
      </c>
      <c r="S47" s="37">
        <f>S$11*'Loads'!$B70*'LAFs'!J261*(1-'Contrib'!S118)/(24*'Input'!$F$58)*100</f>
        <v>0</v>
      </c>
      <c r="T47" s="17"/>
    </row>
    <row r="48" spans="1:20">
      <c r="A48" s="4" t="s">
        <v>197</v>
      </c>
      <c r="B48" s="37">
        <f>B$11*'Loads'!$B71*'LAFs'!B262*(1-'Contrib'!B119)/(24*'Input'!$F$58)*100</f>
        <v>0</v>
      </c>
      <c r="C48" s="37">
        <f>C$11*'Loads'!$B71*'LAFs'!C262*(1-'Contrib'!C119)/(24*'Input'!$F$58)*100</f>
        <v>0</v>
      </c>
      <c r="D48" s="37">
        <f>D$11*'Loads'!$B71*'LAFs'!D262*(1-'Contrib'!D119)/(24*'Input'!$F$58)*100</f>
        <v>0</v>
      </c>
      <c r="E48" s="37">
        <f>E$11*'Loads'!$B71*'LAFs'!E262*(1-'Contrib'!E119)/(24*'Input'!$F$58)*100</f>
        <v>0</v>
      </c>
      <c r="F48" s="37">
        <f>F$11*'Loads'!$B71*'LAFs'!F262*(1-'Contrib'!F119)/(24*'Input'!$F$58)*100</f>
        <v>0</v>
      </c>
      <c r="G48" s="37">
        <f>G$11*'Loads'!$B71*'LAFs'!G262*(1-'Contrib'!G119)/(24*'Input'!$F$58)*100</f>
        <v>0</v>
      </c>
      <c r="H48" s="37">
        <f>H$11*'Loads'!$B71*'LAFs'!H262*(1-'Contrib'!H119)/(24*'Input'!$F$58)*100</f>
        <v>0</v>
      </c>
      <c r="I48" s="37">
        <f>I$11*'Loads'!$B71*'LAFs'!I262*(1-'Contrib'!I119)/(24*'Input'!$F$58)*100</f>
        <v>0</v>
      </c>
      <c r="J48" s="37">
        <f>J$11*'Loads'!$B71*'LAFs'!J262*(1-'Contrib'!J119)/(24*'Input'!$F$58)*100</f>
        <v>0</v>
      </c>
      <c r="K48" s="37">
        <f>K$11*'Loads'!$B71*'LAFs'!B262*(1-'Contrib'!K119)/(24*'Input'!$F$58)*100</f>
        <v>0</v>
      </c>
      <c r="L48" s="37">
        <f>L$11*'Loads'!$B71*'LAFs'!C262*(1-'Contrib'!L119)/(24*'Input'!$F$58)*100</f>
        <v>0</v>
      </c>
      <c r="M48" s="37">
        <f>M$11*'Loads'!$B71*'LAFs'!D262*(1-'Contrib'!M119)/(24*'Input'!$F$58)*100</f>
        <v>0</v>
      </c>
      <c r="N48" s="37">
        <f>N$11*'Loads'!$B71*'LAFs'!E262*(1-'Contrib'!N119)/(24*'Input'!$F$58)*100</f>
        <v>0</v>
      </c>
      <c r="O48" s="37">
        <f>O$11*'Loads'!$B71*'LAFs'!F262*(1-'Contrib'!O119)/(24*'Input'!$F$58)*100</f>
        <v>0</v>
      </c>
      <c r="P48" s="37">
        <f>P$11*'Loads'!$B71*'LAFs'!G262*(1-'Contrib'!P119)/(24*'Input'!$F$58)*100</f>
        <v>0</v>
      </c>
      <c r="Q48" s="37">
        <f>Q$11*'Loads'!$B71*'LAFs'!H262*(1-'Contrib'!Q119)/(24*'Input'!$F$58)*100</f>
        <v>0</v>
      </c>
      <c r="R48" s="37">
        <f>R$11*'Loads'!$B71*'LAFs'!I262*(1-'Contrib'!R119)/(24*'Input'!$F$58)*100</f>
        <v>0</v>
      </c>
      <c r="S48" s="37">
        <f>S$11*'Loads'!$B71*'LAFs'!J262*(1-'Contrib'!S119)/(24*'Input'!$F$58)*100</f>
        <v>0</v>
      </c>
      <c r="T48" s="17"/>
    </row>
    <row r="49" spans="1:20">
      <c r="A49" s="4" t="s">
        <v>198</v>
      </c>
      <c r="B49" s="37">
        <f>B$11*'Loads'!$B72*'LAFs'!B263*(1-'Contrib'!B120)/(24*'Input'!$F$58)*100</f>
        <v>0</v>
      </c>
      <c r="C49" s="37">
        <f>C$11*'Loads'!$B72*'LAFs'!C263*(1-'Contrib'!C120)/(24*'Input'!$F$58)*100</f>
        <v>0</v>
      </c>
      <c r="D49" s="37">
        <f>D$11*'Loads'!$B72*'LAFs'!D263*(1-'Contrib'!D120)/(24*'Input'!$F$58)*100</f>
        <v>0</v>
      </c>
      <c r="E49" s="37">
        <f>E$11*'Loads'!$B72*'LAFs'!E263*(1-'Contrib'!E120)/(24*'Input'!$F$58)*100</f>
        <v>0</v>
      </c>
      <c r="F49" s="37">
        <f>F$11*'Loads'!$B72*'LAFs'!F263*(1-'Contrib'!F120)/(24*'Input'!$F$58)*100</f>
        <v>0</v>
      </c>
      <c r="G49" s="37">
        <f>G$11*'Loads'!$B72*'LAFs'!G263*(1-'Contrib'!G120)/(24*'Input'!$F$58)*100</f>
        <v>0</v>
      </c>
      <c r="H49" s="37">
        <f>H$11*'Loads'!$B72*'LAFs'!H263*(1-'Contrib'!H120)/(24*'Input'!$F$58)*100</f>
        <v>0</v>
      </c>
      <c r="I49" s="37">
        <f>I$11*'Loads'!$B72*'LAFs'!I263*(1-'Contrib'!I120)/(24*'Input'!$F$58)*100</f>
        <v>0</v>
      </c>
      <c r="J49" s="37">
        <f>J$11*'Loads'!$B72*'LAFs'!J263*(1-'Contrib'!J120)/(24*'Input'!$F$58)*100</f>
        <v>0</v>
      </c>
      <c r="K49" s="37">
        <f>K$11*'Loads'!$B72*'LAFs'!B263*(1-'Contrib'!K120)/(24*'Input'!$F$58)*100</f>
        <v>0</v>
      </c>
      <c r="L49" s="37">
        <f>L$11*'Loads'!$B72*'LAFs'!C263*(1-'Contrib'!L120)/(24*'Input'!$F$58)*100</f>
        <v>0</v>
      </c>
      <c r="M49" s="37">
        <f>M$11*'Loads'!$B72*'LAFs'!D263*(1-'Contrib'!M120)/(24*'Input'!$F$58)*100</f>
        <v>0</v>
      </c>
      <c r="N49" s="37">
        <f>N$11*'Loads'!$B72*'LAFs'!E263*(1-'Contrib'!N120)/(24*'Input'!$F$58)*100</f>
        <v>0</v>
      </c>
      <c r="O49" s="37">
        <f>O$11*'Loads'!$B72*'LAFs'!F263*(1-'Contrib'!O120)/(24*'Input'!$F$58)*100</f>
        <v>0</v>
      </c>
      <c r="P49" s="37">
        <f>P$11*'Loads'!$B72*'LAFs'!G263*(1-'Contrib'!P120)/(24*'Input'!$F$58)*100</f>
        <v>0</v>
      </c>
      <c r="Q49" s="37">
        <f>Q$11*'Loads'!$B72*'LAFs'!H263*(1-'Contrib'!Q120)/(24*'Input'!$F$58)*100</f>
        <v>0</v>
      </c>
      <c r="R49" s="37">
        <f>R$11*'Loads'!$B72*'LAFs'!I263*(1-'Contrib'!R120)/(24*'Input'!$F$58)*100</f>
        <v>0</v>
      </c>
      <c r="S49" s="37">
        <f>S$11*'Loads'!$B72*'LAFs'!J263*(1-'Contrib'!S120)/(24*'Input'!$F$58)*100</f>
        <v>0</v>
      </c>
      <c r="T49" s="17"/>
    </row>
    <row r="51" spans="1:20" ht="21" customHeight="1">
      <c r="A51" s="1" t="s">
        <v>977</v>
      </c>
    </row>
    <row r="52" spans="1:20">
      <c r="A52" s="2" t="s">
        <v>353</v>
      </c>
    </row>
    <row r="53" spans="1:20">
      <c r="A53" s="32" t="s">
        <v>978</v>
      </c>
    </row>
    <row r="54" spans="1:20">
      <c r="A54" s="32" t="s">
        <v>979</v>
      </c>
    </row>
    <row r="55" spans="1:20">
      <c r="A55" s="32" t="s">
        <v>800</v>
      </c>
    </row>
    <row r="56" spans="1:20">
      <c r="A56" s="32" t="s">
        <v>975</v>
      </c>
    </row>
    <row r="57" spans="1:20">
      <c r="A57" s="32" t="s">
        <v>743</v>
      </c>
    </row>
    <row r="58" spans="1:20">
      <c r="A58" s="2" t="s">
        <v>980</v>
      </c>
    </row>
    <row r="60" spans="1:20">
      <c r="B60" s="15" t="s">
        <v>142</v>
      </c>
      <c r="C60" s="15" t="s">
        <v>316</v>
      </c>
      <c r="D60" s="15" t="s">
        <v>317</v>
      </c>
      <c r="E60" s="15" t="s">
        <v>318</v>
      </c>
      <c r="F60" s="15" t="s">
        <v>319</v>
      </c>
      <c r="G60" s="15" t="s">
        <v>320</v>
      </c>
      <c r="H60" s="15" t="s">
        <v>321</v>
      </c>
      <c r="I60" s="15" t="s">
        <v>322</v>
      </c>
      <c r="J60" s="15" t="s">
        <v>323</v>
      </c>
      <c r="K60" s="15" t="s">
        <v>304</v>
      </c>
      <c r="L60" s="15" t="s">
        <v>879</v>
      </c>
      <c r="M60" s="15" t="s">
        <v>880</v>
      </c>
      <c r="N60" s="15" t="s">
        <v>881</v>
      </c>
      <c r="O60" s="15" t="s">
        <v>882</v>
      </c>
      <c r="P60" s="15" t="s">
        <v>883</v>
      </c>
      <c r="Q60" s="15" t="s">
        <v>884</v>
      </c>
      <c r="R60" s="15" t="s">
        <v>885</v>
      </c>
      <c r="S60" s="15" t="s">
        <v>886</v>
      </c>
    </row>
    <row r="61" spans="1:20">
      <c r="A61" s="4" t="s">
        <v>174</v>
      </c>
      <c r="B61" s="37">
        <f>'Multi'!B852*B$11*'LAFs'!B$237*(1-'Contrib'!B$94)*100/(24*'Input'!$F$58)</f>
        <v>0</v>
      </c>
      <c r="C61" s="37">
        <f>'Multi'!C852*C$11*'LAFs'!C$237*(1-'Contrib'!C$94)*100/(24*'Input'!$F$58)</f>
        <v>0</v>
      </c>
      <c r="D61" s="37">
        <f>'Multi'!D852*D$11*'LAFs'!D$237*(1-'Contrib'!D$94)*100/(24*'Input'!$F$58)</f>
        <v>0</v>
      </c>
      <c r="E61" s="37">
        <f>'Multi'!E852*E$11*'LAFs'!E$237*(1-'Contrib'!E$94)*100/(24*'Input'!$F$58)</f>
        <v>0</v>
      </c>
      <c r="F61" s="37">
        <f>'Multi'!F852*F$11*'LAFs'!F$237*(1-'Contrib'!F$94)*100/(24*'Input'!$F$58)</f>
        <v>0</v>
      </c>
      <c r="G61" s="37">
        <f>'Multi'!G852*G$11*'LAFs'!G$237*(1-'Contrib'!G$94)*100/(24*'Input'!$F$58)</f>
        <v>0</v>
      </c>
      <c r="H61" s="37">
        <f>'Multi'!H852*H$11*'LAFs'!H$237*(1-'Contrib'!H$94)*100/(24*'Input'!$F$58)</f>
        <v>0</v>
      </c>
      <c r="I61" s="37">
        <f>'Multi'!I852*I$11*'LAFs'!I$237*(1-'Contrib'!I$94)*100/(24*'Input'!$F$58)</f>
        <v>0</v>
      </c>
      <c r="J61" s="37">
        <f>'Multi'!J852*J$11*'LAFs'!J$237*(1-'Contrib'!J$94)*100/(24*'Input'!$F$58)</f>
        <v>0</v>
      </c>
      <c r="K61" s="37">
        <f>'Multi'!B852*K$11*'LAFs'!B$237*(1-'Contrib'!K$94)*100/(24*'Input'!$F$58)</f>
        <v>0</v>
      </c>
      <c r="L61" s="37">
        <f>'Multi'!C852*L$11*'LAFs'!C$237*(1-'Contrib'!L$94)*100/(24*'Input'!$F$58)</f>
        <v>0</v>
      </c>
      <c r="M61" s="37">
        <f>'Multi'!D852*M$11*'LAFs'!D$237*(1-'Contrib'!M$94)*100/(24*'Input'!$F$58)</f>
        <v>0</v>
      </c>
      <c r="N61" s="37">
        <f>'Multi'!E852*N$11*'LAFs'!E$237*(1-'Contrib'!N$94)*100/(24*'Input'!$F$58)</f>
        <v>0</v>
      </c>
      <c r="O61" s="37">
        <f>'Multi'!F852*O$11*'LAFs'!F$237*(1-'Contrib'!O$94)*100/(24*'Input'!$F$58)</f>
        <v>0</v>
      </c>
      <c r="P61" s="37">
        <f>'Multi'!G852*P$11*'LAFs'!G$237*(1-'Contrib'!P$94)*100/(24*'Input'!$F$58)</f>
        <v>0</v>
      </c>
      <c r="Q61" s="37">
        <f>'Multi'!H852*Q$11*'LAFs'!H$237*(1-'Contrib'!Q$94)*100/(24*'Input'!$F$58)</f>
        <v>0</v>
      </c>
      <c r="R61" s="37">
        <f>'Multi'!I852*R$11*'LAFs'!I$237*(1-'Contrib'!R$94)*100/(24*'Input'!$F$58)</f>
        <v>0</v>
      </c>
      <c r="S61" s="37">
        <f>'Multi'!J852*S$11*'LAFs'!J$237*(1-'Contrib'!S$94)*100/(24*'Input'!$F$58)</f>
        <v>0</v>
      </c>
      <c r="T61" s="17"/>
    </row>
    <row r="62" spans="1:20">
      <c r="A62" s="4" t="s">
        <v>175</v>
      </c>
      <c r="B62" s="37">
        <f>'Multi'!B853*B$11*'LAFs'!B$238*(1-'Contrib'!B$95)*100/(24*'Input'!$F$58)</f>
        <v>0</v>
      </c>
      <c r="C62" s="37">
        <f>'Multi'!C853*C$11*'LAFs'!C$238*(1-'Contrib'!C$95)*100/(24*'Input'!$F$58)</f>
        <v>0</v>
      </c>
      <c r="D62" s="37">
        <f>'Multi'!D853*D$11*'LAFs'!D$238*(1-'Contrib'!D$95)*100/(24*'Input'!$F$58)</f>
        <v>0</v>
      </c>
      <c r="E62" s="37">
        <f>'Multi'!E853*E$11*'LAFs'!E$238*(1-'Contrib'!E$95)*100/(24*'Input'!$F$58)</f>
        <v>0</v>
      </c>
      <c r="F62" s="37">
        <f>'Multi'!F853*F$11*'LAFs'!F$238*(1-'Contrib'!F$95)*100/(24*'Input'!$F$58)</f>
        <v>0</v>
      </c>
      <c r="G62" s="37">
        <f>'Multi'!G853*G$11*'LAFs'!G$238*(1-'Contrib'!G$95)*100/(24*'Input'!$F$58)</f>
        <v>0</v>
      </c>
      <c r="H62" s="37">
        <f>'Multi'!H853*H$11*'LAFs'!H$238*(1-'Contrib'!H$95)*100/(24*'Input'!$F$58)</f>
        <v>0</v>
      </c>
      <c r="I62" s="37">
        <f>'Multi'!I853*I$11*'LAFs'!I$238*(1-'Contrib'!I$95)*100/(24*'Input'!$F$58)</f>
        <v>0</v>
      </c>
      <c r="J62" s="37">
        <f>'Multi'!J853*J$11*'LAFs'!J$238*(1-'Contrib'!J$95)*100/(24*'Input'!$F$58)</f>
        <v>0</v>
      </c>
      <c r="K62" s="37">
        <f>'Multi'!B853*K$11*'LAFs'!B$238*(1-'Contrib'!K$95)*100/(24*'Input'!$F$58)</f>
        <v>0</v>
      </c>
      <c r="L62" s="37">
        <f>'Multi'!C853*L$11*'LAFs'!C$238*(1-'Contrib'!L$95)*100/(24*'Input'!$F$58)</f>
        <v>0</v>
      </c>
      <c r="M62" s="37">
        <f>'Multi'!D853*M$11*'LAFs'!D$238*(1-'Contrib'!M$95)*100/(24*'Input'!$F$58)</f>
        <v>0</v>
      </c>
      <c r="N62" s="37">
        <f>'Multi'!E853*N$11*'LAFs'!E$238*(1-'Contrib'!N$95)*100/(24*'Input'!$F$58)</f>
        <v>0</v>
      </c>
      <c r="O62" s="37">
        <f>'Multi'!F853*O$11*'LAFs'!F$238*(1-'Contrib'!O$95)*100/(24*'Input'!$F$58)</f>
        <v>0</v>
      </c>
      <c r="P62" s="37">
        <f>'Multi'!G853*P$11*'LAFs'!G$238*(1-'Contrib'!P$95)*100/(24*'Input'!$F$58)</f>
        <v>0</v>
      </c>
      <c r="Q62" s="37">
        <f>'Multi'!H853*Q$11*'LAFs'!H$238*(1-'Contrib'!Q$95)*100/(24*'Input'!$F$58)</f>
        <v>0</v>
      </c>
      <c r="R62" s="37">
        <f>'Multi'!I853*R$11*'LAFs'!I$238*(1-'Contrib'!R$95)*100/(24*'Input'!$F$58)</f>
        <v>0</v>
      </c>
      <c r="S62" s="37">
        <f>'Multi'!J853*S$11*'LAFs'!J$238*(1-'Contrib'!S$95)*100/(24*'Input'!$F$58)</f>
        <v>0</v>
      </c>
      <c r="T62" s="17"/>
    </row>
    <row r="63" spans="1:20">
      <c r="A63" s="4" t="s">
        <v>216</v>
      </c>
      <c r="B63" s="37">
        <f>'Multi'!B854*B$11*'LAFs'!B$239*(1-'Contrib'!B$96)*100/(24*'Input'!$F$58)</f>
        <v>0</v>
      </c>
      <c r="C63" s="37">
        <f>'Multi'!C854*C$11*'LAFs'!C$239*(1-'Contrib'!C$96)*100/(24*'Input'!$F$58)</f>
        <v>0</v>
      </c>
      <c r="D63" s="37">
        <f>'Multi'!D854*D$11*'LAFs'!D$239*(1-'Contrib'!D$96)*100/(24*'Input'!$F$58)</f>
        <v>0</v>
      </c>
      <c r="E63" s="37">
        <f>'Multi'!E854*E$11*'LAFs'!E$239*(1-'Contrib'!E$96)*100/(24*'Input'!$F$58)</f>
        <v>0</v>
      </c>
      <c r="F63" s="37">
        <f>'Multi'!F854*F$11*'LAFs'!F$239*(1-'Contrib'!F$96)*100/(24*'Input'!$F$58)</f>
        <v>0</v>
      </c>
      <c r="G63" s="37">
        <f>'Multi'!G854*G$11*'LAFs'!G$239*(1-'Contrib'!G$96)*100/(24*'Input'!$F$58)</f>
        <v>0</v>
      </c>
      <c r="H63" s="37">
        <f>'Multi'!H854*H$11*'LAFs'!H$239*(1-'Contrib'!H$96)*100/(24*'Input'!$F$58)</f>
        <v>0</v>
      </c>
      <c r="I63" s="37">
        <f>'Multi'!I854*I$11*'LAFs'!I$239*(1-'Contrib'!I$96)*100/(24*'Input'!$F$58)</f>
        <v>0</v>
      </c>
      <c r="J63" s="37">
        <f>'Multi'!J854*J$11*'LAFs'!J$239*(1-'Contrib'!J$96)*100/(24*'Input'!$F$58)</f>
        <v>0</v>
      </c>
      <c r="K63" s="37">
        <f>'Multi'!B854*K$11*'LAFs'!B$239*(1-'Contrib'!K$96)*100/(24*'Input'!$F$58)</f>
        <v>0</v>
      </c>
      <c r="L63" s="37">
        <f>'Multi'!C854*L$11*'LAFs'!C$239*(1-'Contrib'!L$96)*100/(24*'Input'!$F$58)</f>
        <v>0</v>
      </c>
      <c r="M63" s="37">
        <f>'Multi'!D854*M$11*'LAFs'!D$239*(1-'Contrib'!M$96)*100/(24*'Input'!$F$58)</f>
        <v>0</v>
      </c>
      <c r="N63" s="37">
        <f>'Multi'!E854*N$11*'LAFs'!E$239*(1-'Contrib'!N$96)*100/(24*'Input'!$F$58)</f>
        <v>0</v>
      </c>
      <c r="O63" s="37">
        <f>'Multi'!F854*O$11*'LAFs'!F$239*(1-'Contrib'!O$96)*100/(24*'Input'!$F$58)</f>
        <v>0</v>
      </c>
      <c r="P63" s="37">
        <f>'Multi'!G854*P$11*'LAFs'!G$239*(1-'Contrib'!P$96)*100/(24*'Input'!$F$58)</f>
        <v>0</v>
      </c>
      <c r="Q63" s="37">
        <f>'Multi'!H854*Q$11*'LAFs'!H$239*(1-'Contrib'!Q$96)*100/(24*'Input'!$F$58)</f>
        <v>0</v>
      </c>
      <c r="R63" s="37">
        <f>'Multi'!I854*R$11*'LAFs'!I$239*(1-'Contrib'!R$96)*100/(24*'Input'!$F$58)</f>
        <v>0</v>
      </c>
      <c r="S63" s="37">
        <f>'Multi'!J854*S$11*'LAFs'!J$239*(1-'Contrib'!S$96)*100/(24*'Input'!$F$58)</f>
        <v>0</v>
      </c>
      <c r="T63" s="17"/>
    </row>
    <row r="64" spans="1:20">
      <c r="A64" s="4" t="s">
        <v>176</v>
      </c>
      <c r="B64" s="37">
        <f>'Multi'!B855*B$11*'LAFs'!B$240*(1-'Contrib'!B$97)*100/(24*'Input'!$F$58)</f>
        <v>0</v>
      </c>
      <c r="C64" s="37">
        <f>'Multi'!C855*C$11*'LAFs'!C$240*(1-'Contrib'!C$97)*100/(24*'Input'!$F$58)</f>
        <v>0</v>
      </c>
      <c r="D64" s="37">
        <f>'Multi'!D855*D$11*'LAFs'!D$240*(1-'Contrib'!D$97)*100/(24*'Input'!$F$58)</f>
        <v>0</v>
      </c>
      <c r="E64" s="37">
        <f>'Multi'!E855*E$11*'LAFs'!E$240*(1-'Contrib'!E$97)*100/(24*'Input'!$F$58)</f>
        <v>0</v>
      </c>
      <c r="F64" s="37">
        <f>'Multi'!F855*F$11*'LAFs'!F$240*(1-'Contrib'!F$97)*100/(24*'Input'!$F$58)</f>
        <v>0</v>
      </c>
      <c r="G64" s="37">
        <f>'Multi'!G855*G$11*'LAFs'!G$240*(1-'Contrib'!G$97)*100/(24*'Input'!$F$58)</f>
        <v>0</v>
      </c>
      <c r="H64" s="37">
        <f>'Multi'!H855*H$11*'LAFs'!H$240*(1-'Contrib'!H$97)*100/(24*'Input'!$F$58)</f>
        <v>0</v>
      </c>
      <c r="I64" s="37">
        <f>'Multi'!I855*I$11*'LAFs'!I$240*(1-'Contrib'!I$97)*100/(24*'Input'!$F$58)</f>
        <v>0</v>
      </c>
      <c r="J64" s="37">
        <f>'Multi'!J855*J$11*'LAFs'!J$240*(1-'Contrib'!J$97)*100/(24*'Input'!$F$58)</f>
        <v>0</v>
      </c>
      <c r="K64" s="37">
        <f>'Multi'!B855*K$11*'LAFs'!B$240*(1-'Contrib'!K$97)*100/(24*'Input'!$F$58)</f>
        <v>0</v>
      </c>
      <c r="L64" s="37">
        <f>'Multi'!C855*L$11*'LAFs'!C$240*(1-'Contrib'!L$97)*100/(24*'Input'!$F$58)</f>
        <v>0</v>
      </c>
      <c r="M64" s="37">
        <f>'Multi'!D855*M$11*'LAFs'!D$240*(1-'Contrib'!M$97)*100/(24*'Input'!$F$58)</f>
        <v>0</v>
      </c>
      <c r="N64" s="37">
        <f>'Multi'!E855*N$11*'LAFs'!E$240*(1-'Contrib'!N$97)*100/(24*'Input'!$F$58)</f>
        <v>0</v>
      </c>
      <c r="O64" s="37">
        <f>'Multi'!F855*O$11*'LAFs'!F$240*(1-'Contrib'!O$97)*100/(24*'Input'!$F$58)</f>
        <v>0</v>
      </c>
      <c r="P64" s="37">
        <f>'Multi'!G855*P$11*'LAFs'!G$240*(1-'Contrib'!P$97)*100/(24*'Input'!$F$58)</f>
        <v>0</v>
      </c>
      <c r="Q64" s="37">
        <f>'Multi'!H855*Q$11*'LAFs'!H$240*(1-'Contrib'!Q$97)*100/(24*'Input'!$F$58)</f>
        <v>0</v>
      </c>
      <c r="R64" s="37">
        <f>'Multi'!I855*R$11*'LAFs'!I$240*(1-'Contrib'!R$97)*100/(24*'Input'!$F$58)</f>
        <v>0</v>
      </c>
      <c r="S64" s="37">
        <f>'Multi'!J855*S$11*'LAFs'!J$240*(1-'Contrib'!S$97)*100/(24*'Input'!$F$58)</f>
        <v>0</v>
      </c>
      <c r="T64" s="17"/>
    </row>
    <row r="65" spans="1:20">
      <c r="A65" s="4" t="s">
        <v>177</v>
      </c>
      <c r="B65" s="37">
        <f>'Multi'!B856*B$11*'LAFs'!B$241*(1-'Contrib'!B$98)*100/(24*'Input'!$F$58)</f>
        <v>0</v>
      </c>
      <c r="C65" s="37">
        <f>'Multi'!C856*C$11*'LAFs'!C$241*(1-'Contrib'!C$98)*100/(24*'Input'!$F$58)</f>
        <v>0</v>
      </c>
      <c r="D65" s="37">
        <f>'Multi'!D856*D$11*'LAFs'!D$241*(1-'Contrib'!D$98)*100/(24*'Input'!$F$58)</f>
        <v>0</v>
      </c>
      <c r="E65" s="37">
        <f>'Multi'!E856*E$11*'LAFs'!E$241*(1-'Contrib'!E$98)*100/(24*'Input'!$F$58)</f>
        <v>0</v>
      </c>
      <c r="F65" s="37">
        <f>'Multi'!F856*F$11*'LAFs'!F$241*(1-'Contrib'!F$98)*100/(24*'Input'!$F$58)</f>
        <v>0</v>
      </c>
      <c r="G65" s="37">
        <f>'Multi'!G856*G$11*'LAFs'!G$241*(1-'Contrib'!G$98)*100/(24*'Input'!$F$58)</f>
        <v>0</v>
      </c>
      <c r="H65" s="37">
        <f>'Multi'!H856*H$11*'LAFs'!H$241*(1-'Contrib'!H$98)*100/(24*'Input'!$F$58)</f>
        <v>0</v>
      </c>
      <c r="I65" s="37">
        <f>'Multi'!I856*I$11*'LAFs'!I$241*(1-'Contrib'!I$98)*100/(24*'Input'!$F$58)</f>
        <v>0</v>
      </c>
      <c r="J65" s="37">
        <f>'Multi'!J856*J$11*'LAFs'!J$241*(1-'Contrib'!J$98)*100/(24*'Input'!$F$58)</f>
        <v>0</v>
      </c>
      <c r="K65" s="37">
        <f>'Multi'!B856*K$11*'LAFs'!B$241*(1-'Contrib'!K$98)*100/(24*'Input'!$F$58)</f>
        <v>0</v>
      </c>
      <c r="L65" s="37">
        <f>'Multi'!C856*L$11*'LAFs'!C$241*(1-'Contrib'!L$98)*100/(24*'Input'!$F$58)</f>
        <v>0</v>
      </c>
      <c r="M65" s="37">
        <f>'Multi'!D856*M$11*'LAFs'!D$241*(1-'Contrib'!M$98)*100/(24*'Input'!$F$58)</f>
        <v>0</v>
      </c>
      <c r="N65" s="37">
        <f>'Multi'!E856*N$11*'LAFs'!E$241*(1-'Contrib'!N$98)*100/(24*'Input'!$F$58)</f>
        <v>0</v>
      </c>
      <c r="O65" s="37">
        <f>'Multi'!F856*O$11*'LAFs'!F$241*(1-'Contrib'!O$98)*100/(24*'Input'!$F$58)</f>
        <v>0</v>
      </c>
      <c r="P65" s="37">
        <f>'Multi'!G856*P$11*'LAFs'!G$241*(1-'Contrib'!P$98)*100/(24*'Input'!$F$58)</f>
        <v>0</v>
      </c>
      <c r="Q65" s="37">
        <f>'Multi'!H856*Q$11*'LAFs'!H$241*(1-'Contrib'!Q$98)*100/(24*'Input'!$F$58)</f>
        <v>0</v>
      </c>
      <c r="R65" s="37">
        <f>'Multi'!I856*R$11*'LAFs'!I$241*(1-'Contrib'!R$98)*100/(24*'Input'!$F$58)</f>
        <v>0</v>
      </c>
      <c r="S65" s="37">
        <f>'Multi'!J856*S$11*'LAFs'!J$241*(1-'Contrib'!S$98)*100/(24*'Input'!$F$58)</f>
        <v>0</v>
      </c>
      <c r="T65" s="17"/>
    </row>
    <row r="66" spans="1:20">
      <c r="A66" s="4" t="s">
        <v>217</v>
      </c>
      <c r="B66" s="37">
        <f>'Multi'!B857*B$11*'LAFs'!B$242*(1-'Contrib'!B$99)*100/(24*'Input'!$F$58)</f>
        <v>0</v>
      </c>
      <c r="C66" s="37">
        <f>'Multi'!C857*C$11*'LAFs'!C$242*(1-'Contrib'!C$99)*100/(24*'Input'!$F$58)</f>
        <v>0</v>
      </c>
      <c r="D66" s="37">
        <f>'Multi'!D857*D$11*'LAFs'!D$242*(1-'Contrib'!D$99)*100/(24*'Input'!$F$58)</f>
        <v>0</v>
      </c>
      <c r="E66" s="37">
        <f>'Multi'!E857*E$11*'LAFs'!E$242*(1-'Contrib'!E$99)*100/(24*'Input'!$F$58)</f>
        <v>0</v>
      </c>
      <c r="F66" s="37">
        <f>'Multi'!F857*F$11*'LAFs'!F$242*(1-'Contrib'!F$99)*100/(24*'Input'!$F$58)</f>
        <v>0</v>
      </c>
      <c r="G66" s="37">
        <f>'Multi'!G857*G$11*'LAFs'!G$242*(1-'Contrib'!G$99)*100/(24*'Input'!$F$58)</f>
        <v>0</v>
      </c>
      <c r="H66" s="37">
        <f>'Multi'!H857*H$11*'LAFs'!H$242*(1-'Contrib'!H$99)*100/(24*'Input'!$F$58)</f>
        <v>0</v>
      </c>
      <c r="I66" s="37">
        <f>'Multi'!I857*I$11*'LAFs'!I$242*(1-'Contrib'!I$99)*100/(24*'Input'!$F$58)</f>
        <v>0</v>
      </c>
      <c r="J66" s="37">
        <f>'Multi'!J857*J$11*'LAFs'!J$242*(1-'Contrib'!J$99)*100/(24*'Input'!$F$58)</f>
        <v>0</v>
      </c>
      <c r="K66" s="37">
        <f>'Multi'!B857*K$11*'LAFs'!B$242*(1-'Contrib'!K$99)*100/(24*'Input'!$F$58)</f>
        <v>0</v>
      </c>
      <c r="L66" s="37">
        <f>'Multi'!C857*L$11*'LAFs'!C$242*(1-'Contrib'!L$99)*100/(24*'Input'!$F$58)</f>
        <v>0</v>
      </c>
      <c r="M66" s="37">
        <f>'Multi'!D857*M$11*'LAFs'!D$242*(1-'Contrib'!M$99)*100/(24*'Input'!$F$58)</f>
        <v>0</v>
      </c>
      <c r="N66" s="37">
        <f>'Multi'!E857*N$11*'LAFs'!E$242*(1-'Contrib'!N$99)*100/(24*'Input'!$F$58)</f>
        <v>0</v>
      </c>
      <c r="O66" s="37">
        <f>'Multi'!F857*O$11*'LAFs'!F$242*(1-'Contrib'!O$99)*100/(24*'Input'!$F$58)</f>
        <v>0</v>
      </c>
      <c r="P66" s="37">
        <f>'Multi'!G857*P$11*'LAFs'!G$242*(1-'Contrib'!P$99)*100/(24*'Input'!$F$58)</f>
        <v>0</v>
      </c>
      <c r="Q66" s="37">
        <f>'Multi'!H857*Q$11*'LAFs'!H$242*(1-'Contrib'!Q$99)*100/(24*'Input'!$F$58)</f>
        <v>0</v>
      </c>
      <c r="R66" s="37">
        <f>'Multi'!I857*R$11*'LAFs'!I$242*(1-'Contrib'!R$99)*100/(24*'Input'!$F$58)</f>
        <v>0</v>
      </c>
      <c r="S66" s="37">
        <f>'Multi'!J857*S$11*'LAFs'!J$242*(1-'Contrib'!S$99)*100/(24*'Input'!$F$58)</f>
        <v>0</v>
      </c>
      <c r="T66" s="17"/>
    </row>
    <row r="67" spans="1:20">
      <c r="A67" s="4" t="s">
        <v>178</v>
      </c>
      <c r="B67" s="37">
        <f>'Multi'!B858*B$11*'LAFs'!B$243*(1-'Contrib'!B$100)*100/(24*'Input'!$F$58)</f>
        <v>0</v>
      </c>
      <c r="C67" s="37">
        <f>'Multi'!C858*C$11*'LAFs'!C$243*(1-'Contrib'!C$100)*100/(24*'Input'!$F$58)</f>
        <v>0</v>
      </c>
      <c r="D67" s="37">
        <f>'Multi'!D858*D$11*'LAFs'!D$243*(1-'Contrib'!D$100)*100/(24*'Input'!$F$58)</f>
        <v>0</v>
      </c>
      <c r="E67" s="37">
        <f>'Multi'!E858*E$11*'LAFs'!E$243*(1-'Contrib'!E$100)*100/(24*'Input'!$F$58)</f>
        <v>0</v>
      </c>
      <c r="F67" s="37">
        <f>'Multi'!F858*F$11*'LAFs'!F$243*(1-'Contrib'!F$100)*100/(24*'Input'!$F$58)</f>
        <v>0</v>
      </c>
      <c r="G67" s="37">
        <f>'Multi'!G858*G$11*'LAFs'!G$243*(1-'Contrib'!G$100)*100/(24*'Input'!$F$58)</f>
        <v>0</v>
      </c>
      <c r="H67" s="37">
        <f>'Multi'!H858*H$11*'LAFs'!H$243*(1-'Contrib'!H$100)*100/(24*'Input'!$F$58)</f>
        <v>0</v>
      </c>
      <c r="I67" s="37">
        <f>'Multi'!I858*I$11*'LAFs'!I$243*(1-'Contrib'!I$100)*100/(24*'Input'!$F$58)</f>
        <v>0</v>
      </c>
      <c r="J67" s="37">
        <f>'Multi'!J858*J$11*'LAFs'!J$243*(1-'Contrib'!J$100)*100/(24*'Input'!$F$58)</f>
        <v>0</v>
      </c>
      <c r="K67" s="37">
        <f>'Multi'!B858*K$11*'LAFs'!B$243*(1-'Contrib'!K$100)*100/(24*'Input'!$F$58)</f>
        <v>0</v>
      </c>
      <c r="L67" s="37">
        <f>'Multi'!C858*L$11*'LAFs'!C$243*(1-'Contrib'!L$100)*100/(24*'Input'!$F$58)</f>
        <v>0</v>
      </c>
      <c r="M67" s="37">
        <f>'Multi'!D858*M$11*'LAFs'!D$243*(1-'Contrib'!M$100)*100/(24*'Input'!$F$58)</f>
        <v>0</v>
      </c>
      <c r="N67" s="37">
        <f>'Multi'!E858*N$11*'LAFs'!E$243*(1-'Contrib'!N$100)*100/(24*'Input'!$F$58)</f>
        <v>0</v>
      </c>
      <c r="O67" s="37">
        <f>'Multi'!F858*O$11*'LAFs'!F$243*(1-'Contrib'!O$100)*100/(24*'Input'!$F$58)</f>
        <v>0</v>
      </c>
      <c r="P67" s="37">
        <f>'Multi'!G858*P$11*'LAFs'!G$243*(1-'Contrib'!P$100)*100/(24*'Input'!$F$58)</f>
        <v>0</v>
      </c>
      <c r="Q67" s="37">
        <f>'Multi'!H858*Q$11*'LAFs'!H$243*(1-'Contrib'!Q$100)*100/(24*'Input'!$F$58)</f>
        <v>0</v>
      </c>
      <c r="R67" s="37">
        <f>'Multi'!I858*R$11*'LAFs'!I$243*(1-'Contrib'!R$100)*100/(24*'Input'!$F$58)</f>
        <v>0</v>
      </c>
      <c r="S67" s="37">
        <f>'Multi'!J858*S$11*'LAFs'!J$243*(1-'Contrib'!S$100)*100/(24*'Input'!$F$58)</f>
        <v>0</v>
      </c>
      <c r="T67" s="17"/>
    </row>
    <row r="68" spans="1:20">
      <c r="A68" s="4" t="s">
        <v>179</v>
      </c>
      <c r="B68" s="37">
        <f>'Multi'!B859*B$11*'LAFs'!B$244*(1-'Contrib'!B$101)*100/(24*'Input'!$F$58)</f>
        <v>0</v>
      </c>
      <c r="C68" s="37">
        <f>'Multi'!C859*C$11*'LAFs'!C$244*(1-'Contrib'!C$101)*100/(24*'Input'!$F$58)</f>
        <v>0</v>
      </c>
      <c r="D68" s="37">
        <f>'Multi'!D859*D$11*'LAFs'!D$244*(1-'Contrib'!D$101)*100/(24*'Input'!$F$58)</f>
        <v>0</v>
      </c>
      <c r="E68" s="37">
        <f>'Multi'!E859*E$11*'LAFs'!E$244*(1-'Contrib'!E$101)*100/(24*'Input'!$F$58)</f>
        <v>0</v>
      </c>
      <c r="F68" s="37">
        <f>'Multi'!F859*F$11*'LAFs'!F$244*(1-'Contrib'!F$101)*100/(24*'Input'!$F$58)</f>
        <v>0</v>
      </c>
      <c r="G68" s="37">
        <f>'Multi'!G859*G$11*'LAFs'!G$244*(1-'Contrib'!G$101)*100/(24*'Input'!$F$58)</f>
        <v>0</v>
      </c>
      <c r="H68" s="37">
        <f>'Multi'!H859*H$11*'LAFs'!H$244*(1-'Contrib'!H$101)*100/(24*'Input'!$F$58)</f>
        <v>0</v>
      </c>
      <c r="I68" s="37">
        <f>'Multi'!I859*I$11*'LAFs'!I$244*(1-'Contrib'!I$101)*100/(24*'Input'!$F$58)</f>
        <v>0</v>
      </c>
      <c r="J68" s="37">
        <f>'Multi'!J859*J$11*'LAFs'!J$244*(1-'Contrib'!J$101)*100/(24*'Input'!$F$58)</f>
        <v>0</v>
      </c>
      <c r="K68" s="37">
        <f>'Multi'!B859*K$11*'LAFs'!B$244*(1-'Contrib'!K$101)*100/(24*'Input'!$F$58)</f>
        <v>0</v>
      </c>
      <c r="L68" s="37">
        <f>'Multi'!C859*L$11*'LAFs'!C$244*(1-'Contrib'!L$101)*100/(24*'Input'!$F$58)</f>
        <v>0</v>
      </c>
      <c r="M68" s="37">
        <f>'Multi'!D859*M$11*'LAFs'!D$244*(1-'Contrib'!M$101)*100/(24*'Input'!$F$58)</f>
        <v>0</v>
      </c>
      <c r="N68" s="37">
        <f>'Multi'!E859*N$11*'LAFs'!E$244*(1-'Contrib'!N$101)*100/(24*'Input'!$F$58)</f>
        <v>0</v>
      </c>
      <c r="O68" s="37">
        <f>'Multi'!F859*O$11*'LAFs'!F$244*(1-'Contrib'!O$101)*100/(24*'Input'!$F$58)</f>
        <v>0</v>
      </c>
      <c r="P68" s="37">
        <f>'Multi'!G859*P$11*'LAFs'!G$244*(1-'Contrib'!P$101)*100/(24*'Input'!$F$58)</f>
        <v>0</v>
      </c>
      <c r="Q68" s="37">
        <f>'Multi'!H859*Q$11*'LAFs'!H$244*(1-'Contrib'!Q$101)*100/(24*'Input'!$F$58)</f>
        <v>0</v>
      </c>
      <c r="R68" s="37">
        <f>'Multi'!I859*R$11*'LAFs'!I$244*(1-'Contrib'!R$101)*100/(24*'Input'!$F$58)</f>
        <v>0</v>
      </c>
      <c r="S68" s="37">
        <f>'Multi'!J859*S$11*'LAFs'!J$244*(1-'Contrib'!S$101)*100/(24*'Input'!$F$58)</f>
        <v>0</v>
      </c>
      <c r="T68" s="17"/>
    </row>
    <row r="69" spans="1:20">
      <c r="A69" s="4" t="s">
        <v>195</v>
      </c>
      <c r="B69" s="37">
        <f>'Multi'!B860*B$11*'LAFs'!B$245*(1-'Contrib'!B$102)*100/(24*'Input'!$F$58)</f>
        <v>0</v>
      </c>
      <c r="C69" s="37">
        <f>'Multi'!C860*C$11*'LAFs'!C$245*(1-'Contrib'!C$102)*100/(24*'Input'!$F$58)</f>
        <v>0</v>
      </c>
      <c r="D69" s="37">
        <f>'Multi'!D860*D$11*'LAFs'!D$245*(1-'Contrib'!D$102)*100/(24*'Input'!$F$58)</f>
        <v>0</v>
      </c>
      <c r="E69" s="37">
        <f>'Multi'!E860*E$11*'LAFs'!E$245*(1-'Contrib'!E$102)*100/(24*'Input'!$F$58)</f>
        <v>0</v>
      </c>
      <c r="F69" s="37">
        <f>'Multi'!F860*F$11*'LAFs'!F$245*(1-'Contrib'!F$102)*100/(24*'Input'!$F$58)</f>
        <v>0</v>
      </c>
      <c r="G69" s="37">
        <f>'Multi'!G860*G$11*'LAFs'!G$245*(1-'Contrib'!G$102)*100/(24*'Input'!$F$58)</f>
        <v>0</v>
      </c>
      <c r="H69" s="37">
        <f>'Multi'!H860*H$11*'LAFs'!H$245*(1-'Contrib'!H$102)*100/(24*'Input'!$F$58)</f>
        <v>0</v>
      </c>
      <c r="I69" s="37">
        <f>'Multi'!I860*I$11*'LAFs'!I$245*(1-'Contrib'!I$102)*100/(24*'Input'!$F$58)</f>
        <v>0</v>
      </c>
      <c r="J69" s="37">
        <f>'Multi'!J860*J$11*'LAFs'!J$245*(1-'Contrib'!J$102)*100/(24*'Input'!$F$58)</f>
        <v>0</v>
      </c>
      <c r="K69" s="37">
        <f>'Multi'!B860*K$11*'LAFs'!B$245*(1-'Contrib'!K$102)*100/(24*'Input'!$F$58)</f>
        <v>0</v>
      </c>
      <c r="L69" s="37">
        <f>'Multi'!C860*L$11*'LAFs'!C$245*(1-'Contrib'!L$102)*100/(24*'Input'!$F$58)</f>
        <v>0</v>
      </c>
      <c r="M69" s="37">
        <f>'Multi'!D860*M$11*'LAFs'!D$245*(1-'Contrib'!M$102)*100/(24*'Input'!$F$58)</f>
        <v>0</v>
      </c>
      <c r="N69" s="37">
        <f>'Multi'!E860*N$11*'LAFs'!E$245*(1-'Contrib'!N$102)*100/(24*'Input'!$F$58)</f>
        <v>0</v>
      </c>
      <c r="O69" s="37">
        <f>'Multi'!F860*O$11*'LAFs'!F$245*(1-'Contrib'!O$102)*100/(24*'Input'!$F$58)</f>
        <v>0</v>
      </c>
      <c r="P69" s="37">
        <f>'Multi'!G860*P$11*'LAFs'!G$245*(1-'Contrib'!P$102)*100/(24*'Input'!$F$58)</f>
        <v>0</v>
      </c>
      <c r="Q69" s="37">
        <f>'Multi'!H860*Q$11*'LAFs'!H$245*(1-'Contrib'!Q$102)*100/(24*'Input'!$F$58)</f>
        <v>0</v>
      </c>
      <c r="R69" s="37">
        <f>'Multi'!I860*R$11*'LAFs'!I$245*(1-'Contrib'!R$102)*100/(24*'Input'!$F$58)</f>
        <v>0</v>
      </c>
      <c r="S69" s="37">
        <f>'Multi'!J860*S$11*'LAFs'!J$245*(1-'Contrib'!S$102)*100/(24*'Input'!$F$58)</f>
        <v>0</v>
      </c>
      <c r="T69" s="17"/>
    </row>
    <row r="70" spans="1:20">
      <c r="A70" s="4" t="s">
        <v>180</v>
      </c>
      <c r="B70" s="37">
        <f>'Multi'!B861*B$11*'LAFs'!B$246*(1-'Contrib'!B$103)*100/(24*'Input'!$F$58)</f>
        <v>0</v>
      </c>
      <c r="C70" s="37">
        <f>'Multi'!C861*C$11*'LAFs'!C$246*(1-'Contrib'!C$103)*100/(24*'Input'!$F$58)</f>
        <v>0</v>
      </c>
      <c r="D70" s="37">
        <f>'Multi'!D861*D$11*'LAFs'!D$246*(1-'Contrib'!D$103)*100/(24*'Input'!$F$58)</f>
        <v>0</v>
      </c>
      <c r="E70" s="37">
        <f>'Multi'!E861*E$11*'LAFs'!E$246*(1-'Contrib'!E$103)*100/(24*'Input'!$F$58)</f>
        <v>0</v>
      </c>
      <c r="F70" s="37">
        <f>'Multi'!F861*F$11*'LAFs'!F$246*(1-'Contrib'!F$103)*100/(24*'Input'!$F$58)</f>
        <v>0</v>
      </c>
      <c r="G70" s="37">
        <f>'Multi'!G861*G$11*'LAFs'!G$246*(1-'Contrib'!G$103)*100/(24*'Input'!$F$58)</f>
        <v>0</v>
      </c>
      <c r="H70" s="37">
        <f>'Multi'!H861*H$11*'LAFs'!H$246*(1-'Contrib'!H$103)*100/(24*'Input'!$F$58)</f>
        <v>0</v>
      </c>
      <c r="I70" s="37">
        <f>'Multi'!I861*I$11*'LAFs'!I$246*(1-'Contrib'!I$103)*100/(24*'Input'!$F$58)</f>
        <v>0</v>
      </c>
      <c r="J70" s="37">
        <f>'Multi'!J861*J$11*'LAFs'!J$246*(1-'Contrib'!J$103)*100/(24*'Input'!$F$58)</f>
        <v>0</v>
      </c>
      <c r="K70" s="37">
        <f>'Multi'!B861*K$11*'LAFs'!B$246*(1-'Contrib'!K$103)*100/(24*'Input'!$F$58)</f>
        <v>0</v>
      </c>
      <c r="L70" s="37">
        <f>'Multi'!C861*L$11*'LAFs'!C$246*(1-'Contrib'!L$103)*100/(24*'Input'!$F$58)</f>
        <v>0</v>
      </c>
      <c r="M70" s="37">
        <f>'Multi'!D861*M$11*'LAFs'!D$246*(1-'Contrib'!M$103)*100/(24*'Input'!$F$58)</f>
        <v>0</v>
      </c>
      <c r="N70" s="37">
        <f>'Multi'!E861*N$11*'LAFs'!E$246*(1-'Contrib'!N$103)*100/(24*'Input'!$F$58)</f>
        <v>0</v>
      </c>
      <c r="O70" s="37">
        <f>'Multi'!F861*O$11*'LAFs'!F$246*(1-'Contrib'!O$103)*100/(24*'Input'!$F$58)</f>
        <v>0</v>
      </c>
      <c r="P70" s="37">
        <f>'Multi'!G861*P$11*'LAFs'!G$246*(1-'Contrib'!P$103)*100/(24*'Input'!$F$58)</f>
        <v>0</v>
      </c>
      <c r="Q70" s="37">
        <f>'Multi'!H861*Q$11*'LAFs'!H$246*(1-'Contrib'!Q$103)*100/(24*'Input'!$F$58)</f>
        <v>0</v>
      </c>
      <c r="R70" s="37">
        <f>'Multi'!I861*R$11*'LAFs'!I$246*(1-'Contrib'!R$103)*100/(24*'Input'!$F$58)</f>
        <v>0</v>
      </c>
      <c r="S70" s="37">
        <f>'Multi'!J861*S$11*'LAFs'!J$246*(1-'Contrib'!S$103)*100/(24*'Input'!$F$58)</f>
        <v>0</v>
      </c>
      <c r="T70" s="17"/>
    </row>
    <row r="71" spans="1:20">
      <c r="A71" s="4" t="s">
        <v>181</v>
      </c>
      <c r="B71" s="37">
        <f>'Multi'!B862*B$11*'LAFs'!B$247*(1-'Contrib'!B$104)*100/(24*'Input'!$F$58)</f>
        <v>0</v>
      </c>
      <c r="C71" s="37">
        <f>'Multi'!C862*C$11*'LAFs'!C$247*(1-'Contrib'!C$104)*100/(24*'Input'!$F$58)</f>
        <v>0</v>
      </c>
      <c r="D71" s="37">
        <f>'Multi'!D862*D$11*'LAFs'!D$247*(1-'Contrib'!D$104)*100/(24*'Input'!$F$58)</f>
        <v>0</v>
      </c>
      <c r="E71" s="37">
        <f>'Multi'!E862*E$11*'LAFs'!E$247*(1-'Contrib'!E$104)*100/(24*'Input'!$F$58)</f>
        <v>0</v>
      </c>
      <c r="F71" s="37">
        <f>'Multi'!F862*F$11*'LAFs'!F$247*(1-'Contrib'!F$104)*100/(24*'Input'!$F$58)</f>
        <v>0</v>
      </c>
      <c r="G71" s="37">
        <f>'Multi'!G862*G$11*'LAFs'!G$247*(1-'Contrib'!G$104)*100/(24*'Input'!$F$58)</f>
        <v>0</v>
      </c>
      <c r="H71" s="37">
        <f>'Multi'!H862*H$11*'LAFs'!H$247*(1-'Contrib'!H$104)*100/(24*'Input'!$F$58)</f>
        <v>0</v>
      </c>
      <c r="I71" s="37">
        <f>'Multi'!I862*I$11*'LAFs'!I$247*(1-'Contrib'!I$104)*100/(24*'Input'!$F$58)</f>
        <v>0</v>
      </c>
      <c r="J71" s="37">
        <f>'Multi'!J862*J$11*'LAFs'!J$247*(1-'Contrib'!J$104)*100/(24*'Input'!$F$58)</f>
        <v>0</v>
      </c>
      <c r="K71" s="37">
        <f>'Multi'!B862*K$11*'LAFs'!B$247*(1-'Contrib'!K$104)*100/(24*'Input'!$F$58)</f>
        <v>0</v>
      </c>
      <c r="L71" s="37">
        <f>'Multi'!C862*L$11*'LAFs'!C$247*(1-'Contrib'!L$104)*100/(24*'Input'!$F$58)</f>
        <v>0</v>
      </c>
      <c r="M71" s="37">
        <f>'Multi'!D862*M$11*'LAFs'!D$247*(1-'Contrib'!M$104)*100/(24*'Input'!$F$58)</f>
        <v>0</v>
      </c>
      <c r="N71" s="37">
        <f>'Multi'!E862*N$11*'LAFs'!E$247*(1-'Contrib'!N$104)*100/(24*'Input'!$F$58)</f>
        <v>0</v>
      </c>
      <c r="O71" s="37">
        <f>'Multi'!F862*O$11*'LAFs'!F$247*(1-'Contrib'!O$104)*100/(24*'Input'!$F$58)</f>
        <v>0</v>
      </c>
      <c r="P71" s="37">
        <f>'Multi'!G862*P$11*'LAFs'!G$247*(1-'Contrib'!P$104)*100/(24*'Input'!$F$58)</f>
        <v>0</v>
      </c>
      <c r="Q71" s="37">
        <f>'Multi'!H862*Q$11*'LAFs'!H$247*(1-'Contrib'!Q$104)*100/(24*'Input'!$F$58)</f>
        <v>0</v>
      </c>
      <c r="R71" s="37">
        <f>'Multi'!I862*R$11*'LAFs'!I$247*(1-'Contrib'!R$104)*100/(24*'Input'!$F$58)</f>
        <v>0</v>
      </c>
      <c r="S71" s="37">
        <f>'Multi'!J862*S$11*'LAFs'!J$247*(1-'Contrib'!S$104)*100/(24*'Input'!$F$58)</f>
        <v>0</v>
      </c>
      <c r="T71" s="17"/>
    </row>
    <row r="72" spans="1:20">
      <c r="A72" s="4" t="s">
        <v>182</v>
      </c>
      <c r="B72" s="37">
        <f>'Multi'!B863*B$11*'LAFs'!B$248*(1-'Contrib'!B$105)*100/(24*'Input'!$F$58)</f>
        <v>0</v>
      </c>
      <c r="C72" s="37">
        <f>'Multi'!C863*C$11*'LAFs'!C$248*(1-'Contrib'!C$105)*100/(24*'Input'!$F$58)</f>
        <v>0</v>
      </c>
      <c r="D72" s="37">
        <f>'Multi'!D863*D$11*'LAFs'!D$248*(1-'Contrib'!D$105)*100/(24*'Input'!$F$58)</f>
        <v>0</v>
      </c>
      <c r="E72" s="37">
        <f>'Multi'!E863*E$11*'LAFs'!E$248*(1-'Contrib'!E$105)*100/(24*'Input'!$F$58)</f>
        <v>0</v>
      </c>
      <c r="F72" s="37">
        <f>'Multi'!F863*F$11*'LAFs'!F$248*(1-'Contrib'!F$105)*100/(24*'Input'!$F$58)</f>
        <v>0</v>
      </c>
      <c r="G72" s="37">
        <f>'Multi'!G863*G$11*'LAFs'!G$248*(1-'Contrib'!G$105)*100/(24*'Input'!$F$58)</f>
        <v>0</v>
      </c>
      <c r="H72" s="37">
        <f>'Multi'!H863*H$11*'LAFs'!H$248*(1-'Contrib'!H$105)*100/(24*'Input'!$F$58)</f>
        <v>0</v>
      </c>
      <c r="I72" s="37">
        <f>'Multi'!I863*I$11*'LAFs'!I$248*(1-'Contrib'!I$105)*100/(24*'Input'!$F$58)</f>
        <v>0</v>
      </c>
      <c r="J72" s="37">
        <f>'Multi'!J863*J$11*'LAFs'!J$248*(1-'Contrib'!J$105)*100/(24*'Input'!$F$58)</f>
        <v>0</v>
      </c>
      <c r="K72" s="37">
        <f>'Multi'!B863*K$11*'LAFs'!B$248*(1-'Contrib'!K$105)*100/(24*'Input'!$F$58)</f>
        <v>0</v>
      </c>
      <c r="L72" s="37">
        <f>'Multi'!C863*L$11*'LAFs'!C$248*(1-'Contrib'!L$105)*100/(24*'Input'!$F$58)</f>
        <v>0</v>
      </c>
      <c r="M72" s="37">
        <f>'Multi'!D863*M$11*'LAFs'!D$248*(1-'Contrib'!M$105)*100/(24*'Input'!$F$58)</f>
        <v>0</v>
      </c>
      <c r="N72" s="37">
        <f>'Multi'!E863*N$11*'LAFs'!E$248*(1-'Contrib'!N$105)*100/(24*'Input'!$F$58)</f>
        <v>0</v>
      </c>
      <c r="O72" s="37">
        <f>'Multi'!F863*O$11*'LAFs'!F$248*(1-'Contrib'!O$105)*100/(24*'Input'!$F$58)</f>
        <v>0</v>
      </c>
      <c r="P72" s="37">
        <f>'Multi'!G863*P$11*'LAFs'!G$248*(1-'Contrib'!P$105)*100/(24*'Input'!$F$58)</f>
        <v>0</v>
      </c>
      <c r="Q72" s="37">
        <f>'Multi'!H863*Q$11*'LAFs'!H$248*(1-'Contrib'!Q$105)*100/(24*'Input'!$F$58)</f>
        <v>0</v>
      </c>
      <c r="R72" s="37">
        <f>'Multi'!I863*R$11*'LAFs'!I$248*(1-'Contrib'!R$105)*100/(24*'Input'!$F$58)</f>
        <v>0</v>
      </c>
      <c r="S72" s="37">
        <f>'Multi'!J863*S$11*'LAFs'!J$248*(1-'Contrib'!S$105)*100/(24*'Input'!$F$58)</f>
        <v>0</v>
      </c>
      <c r="T72" s="17"/>
    </row>
    <row r="73" spans="1:20">
      <c r="A73" s="4" t="s">
        <v>183</v>
      </c>
      <c r="B73" s="37">
        <f>'Multi'!B864*B$11*'LAFs'!B$249*(1-'Contrib'!B$106)*100/(24*'Input'!$F$58)</f>
        <v>0</v>
      </c>
      <c r="C73" s="37">
        <f>'Multi'!C864*C$11*'LAFs'!C$249*(1-'Contrib'!C$106)*100/(24*'Input'!$F$58)</f>
        <v>0</v>
      </c>
      <c r="D73" s="37">
        <f>'Multi'!D864*D$11*'LAFs'!D$249*(1-'Contrib'!D$106)*100/(24*'Input'!$F$58)</f>
        <v>0</v>
      </c>
      <c r="E73" s="37">
        <f>'Multi'!E864*E$11*'LAFs'!E$249*(1-'Contrib'!E$106)*100/(24*'Input'!$F$58)</f>
        <v>0</v>
      </c>
      <c r="F73" s="37">
        <f>'Multi'!F864*F$11*'LAFs'!F$249*(1-'Contrib'!F$106)*100/(24*'Input'!$F$58)</f>
        <v>0</v>
      </c>
      <c r="G73" s="37">
        <f>'Multi'!G864*G$11*'LAFs'!G$249*(1-'Contrib'!G$106)*100/(24*'Input'!$F$58)</f>
        <v>0</v>
      </c>
      <c r="H73" s="37">
        <f>'Multi'!H864*H$11*'LAFs'!H$249*(1-'Contrib'!H$106)*100/(24*'Input'!$F$58)</f>
        <v>0</v>
      </c>
      <c r="I73" s="37">
        <f>'Multi'!I864*I$11*'LAFs'!I$249*(1-'Contrib'!I$106)*100/(24*'Input'!$F$58)</f>
        <v>0</v>
      </c>
      <c r="J73" s="37">
        <f>'Multi'!J864*J$11*'LAFs'!J$249*(1-'Contrib'!J$106)*100/(24*'Input'!$F$58)</f>
        <v>0</v>
      </c>
      <c r="K73" s="37">
        <f>'Multi'!B864*K$11*'LAFs'!B$249*(1-'Contrib'!K$106)*100/(24*'Input'!$F$58)</f>
        <v>0</v>
      </c>
      <c r="L73" s="37">
        <f>'Multi'!C864*L$11*'LAFs'!C$249*(1-'Contrib'!L$106)*100/(24*'Input'!$F$58)</f>
        <v>0</v>
      </c>
      <c r="M73" s="37">
        <f>'Multi'!D864*M$11*'LAFs'!D$249*(1-'Contrib'!M$106)*100/(24*'Input'!$F$58)</f>
        <v>0</v>
      </c>
      <c r="N73" s="37">
        <f>'Multi'!E864*N$11*'LAFs'!E$249*(1-'Contrib'!N$106)*100/(24*'Input'!$F$58)</f>
        <v>0</v>
      </c>
      <c r="O73" s="37">
        <f>'Multi'!F864*O$11*'LAFs'!F$249*(1-'Contrib'!O$106)*100/(24*'Input'!$F$58)</f>
        <v>0</v>
      </c>
      <c r="P73" s="37">
        <f>'Multi'!G864*P$11*'LAFs'!G$249*(1-'Contrib'!P$106)*100/(24*'Input'!$F$58)</f>
        <v>0</v>
      </c>
      <c r="Q73" s="37">
        <f>'Multi'!H864*Q$11*'LAFs'!H$249*(1-'Contrib'!Q$106)*100/(24*'Input'!$F$58)</f>
        <v>0</v>
      </c>
      <c r="R73" s="37">
        <f>'Multi'!I864*R$11*'LAFs'!I$249*(1-'Contrib'!R$106)*100/(24*'Input'!$F$58)</f>
        <v>0</v>
      </c>
      <c r="S73" s="37">
        <f>'Multi'!J864*S$11*'LAFs'!J$249*(1-'Contrib'!S$106)*100/(24*'Input'!$F$58)</f>
        <v>0</v>
      </c>
      <c r="T73" s="17"/>
    </row>
    <row r="74" spans="1:20">
      <c r="A74" s="4" t="s">
        <v>196</v>
      </c>
      <c r="B74" s="37">
        <f>'Multi'!B865*B$11*'LAFs'!B$250*(1-'Contrib'!B$107)*100/(24*'Input'!$F$58)</f>
        <v>0</v>
      </c>
      <c r="C74" s="37">
        <f>'Multi'!C865*C$11*'LAFs'!C$250*(1-'Contrib'!C$107)*100/(24*'Input'!$F$58)</f>
        <v>0</v>
      </c>
      <c r="D74" s="37">
        <f>'Multi'!D865*D$11*'LAFs'!D$250*(1-'Contrib'!D$107)*100/(24*'Input'!$F$58)</f>
        <v>0</v>
      </c>
      <c r="E74" s="37">
        <f>'Multi'!E865*E$11*'LAFs'!E$250*(1-'Contrib'!E$107)*100/(24*'Input'!$F$58)</f>
        <v>0</v>
      </c>
      <c r="F74" s="37">
        <f>'Multi'!F865*F$11*'LAFs'!F$250*(1-'Contrib'!F$107)*100/(24*'Input'!$F$58)</f>
        <v>0</v>
      </c>
      <c r="G74" s="37">
        <f>'Multi'!G865*G$11*'LAFs'!G$250*(1-'Contrib'!G$107)*100/(24*'Input'!$F$58)</f>
        <v>0</v>
      </c>
      <c r="H74" s="37">
        <f>'Multi'!H865*H$11*'LAFs'!H$250*(1-'Contrib'!H$107)*100/(24*'Input'!$F$58)</f>
        <v>0</v>
      </c>
      <c r="I74" s="37">
        <f>'Multi'!I865*I$11*'LAFs'!I$250*(1-'Contrib'!I$107)*100/(24*'Input'!$F$58)</f>
        <v>0</v>
      </c>
      <c r="J74" s="37">
        <f>'Multi'!J865*J$11*'LAFs'!J$250*(1-'Contrib'!J$107)*100/(24*'Input'!$F$58)</f>
        <v>0</v>
      </c>
      <c r="K74" s="37">
        <f>'Multi'!B865*K$11*'LAFs'!B$250*(1-'Contrib'!K$107)*100/(24*'Input'!$F$58)</f>
        <v>0</v>
      </c>
      <c r="L74" s="37">
        <f>'Multi'!C865*L$11*'LAFs'!C$250*(1-'Contrib'!L$107)*100/(24*'Input'!$F$58)</f>
        <v>0</v>
      </c>
      <c r="M74" s="37">
        <f>'Multi'!D865*M$11*'LAFs'!D$250*(1-'Contrib'!M$107)*100/(24*'Input'!$F$58)</f>
        <v>0</v>
      </c>
      <c r="N74" s="37">
        <f>'Multi'!E865*N$11*'LAFs'!E$250*(1-'Contrib'!N$107)*100/(24*'Input'!$F$58)</f>
        <v>0</v>
      </c>
      <c r="O74" s="37">
        <f>'Multi'!F865*O$11*'LAFs'!F$250*(1-'Contrib'!O$107)*100/(24*'Input'!$F$58)</f>
        <v>0</v>
      </c>
      <c r="P74" s="37">
        <f>'Multi'!G865*P$11*'LAFs'!G$250*(1-'Contrib'!P$107)*100/(24*'Input'!$F$58)</f>
        <v>0</v>
      </c>
      <c r="Q74" s="37">
        <f>'Multi'!H865*Q$11*'LAFs'!H$250*(1-'Contrib'!Q$107)*100/(24*'Input'!$F$58)</f>
        <v>0</v>
      </c>
      <c r="R74" s="37">
        <f>'Multi'!I865*R$11*'LAFs'!I$250*(1-'Contrib'!R$107)*100/(24*'Input'!$F$58)</f>
        <v>0</v>
      </c>
      <c r="S74" s="37">
        <f>'Multi'!J865*S$11*'LAFs'!J$250*(1-'Contrib'!S$107)*100/(24*'Input'!$F$58)</f>
        <v>0</v>
      </c>
      <c r="T74" s="17"/>
    </row>
    <row r="75" spans="1:20">
      <c r="A75" s="4" t="s">
        <v>218</v>
      </c>
      <c r="B75" s="37">
        <f>'Multi'!B866*B$11*'LAFs'!B$251*(1-'Contrib'!B$108)*100/(24*'Input'!$F$58)</f>
        <v>0</v>
      </c>
      <c r="C75" s="37">
        <f>'Multi'!C866*C$11*'LAFs'!C$251*(1-'Contrib'!C$108)*100/(24*'Input'!$F$58)</f>
        <v>0</v>
      </c>
      <c r="D75" s="37">
        <f>'Multi'!D866*D$11*'LAFs'!D$251*(1-'Contrib'!D$108)*100/(24*'Input'!$F$58)</f>
        <v>0</v>
      </c>
      <c r="E75" s="37">
        <f>'Multi'!E866*E$11*'LAFs'!E$251*(1-'Contrib'!E$108)*100/(24*'Input'!$F$58)</f>
        <v>0</v>
      </c>
      <c r="F75" s="37">
        <f>'Multi'!F866*F$11*'LAFs'!F$251*(1-'Contrib'!F$108)*100/(24*'Input'!$F$58)</f>
        <v>0</v>
      </c>
      <c r="G75" s="37">
        <f>'Multi'!G866*G$11*'LAFs'!G$251*(1-'Contrib'!G$108)*100/(24*'Input'!$F$58)</f>
        <v>0</v>
      </c>
      <c r="H75" s="37">
        <f>'Multi'!H866*H$11*'LAFs'!H$251*(1-'Contrib'!H$108)*100/(24*'Input'!$F$58)</f>
        <v>0</v>
      </c>
      <c r="I75" s="37">
        <f>'Multi'!I866*I$11*'LAFs'!I$251*(1-'Contrib'!I$108)*100/(24*'Input'!$F$58)</f>
        <v>0</v>
      </c>
      <c r="J75" s="37">
        <f>'Multi'!J866*J$11*'LAFs'!J$251*(1-'Contrib'!J$108)*100/(24*'Input'!$F$58)</f>
        <v>0</v>
      </c>
      <c r="K75" s="37">
        <f>'Multi'!B866*K$11*'LAFs'!B$251*(1-'Contrib'!K$108)*100/(24*'Input'!$F$58)</f>
        <v>0</v>
      </c>
      <c r="L75" s="37">
        <f>'Multi'!C866*L$11*'LAFs'!C$251*(1-'Contrib'!L$108)*100/(24*'Input'!$F$58)</f>
        <v>0</v>
      </c>
      <c r="M75" s="37">
        <f>'Multi'!D866*M$11*'LAFs'!D$251*(1-'Contrib'!M$108)*100/(24*'Input'!$F$58)</f>
        <v>0</v>
      </c>
      <c r="N75" s="37">
        <f>'Multi'!E866*N$11*'LAFs'!E$251*(1-'Contrib'!N$108)*100/(24*'Input'!$F$58)</f>
        <v>0</v>
      </c>
      <c r="O75" s="37">
        <f>'Multi'!F866*O$11*'LAFs'!F$251*(1-'Contrib'!O$108)*100/(24*'Input'!$F$58)</f>
        <v>0</v>
      </c>
      <c r="P75" s="37">
        <f>'Multi'!G866*P$11*'LAFs'!G$251*(1-'Contrib'!P$108)*100/(24*'Input'!$F$58)</f>
        <v>0</v>
      </c>
      <c r="Q75" s="37">
        <f>'Multi'!H866*Q$11*'LAFs'!H$251*(1-'Contrib'!Q$108)*100/(24*'Input'!$F$58)</f>
        <v>0</v>
      </c>
      <c r="R75" s="37">
        <f>'Multi'!I866*R$11*'LAFs'!I$251*(1-'Contrib'!R$108)*100/(24*'Input'!$F$58)</f>
        <v>0</v>
      </c>
      <c r="S75" s="37">
        <f>'Multi'!J866*S$11*'LAFs'!J$251*(1-'Contrib'!S$108)*100/(24*'Input'!$F$58)</f>
        <v>0</v>
      </c>
      <c r="T75" s="17"/>
    </row>
    <row r="76" spans="1:20">
      <c r="A76" s="4" t="s">
        <v>219</v>
      </c>
      <c r="B76" s="37">
        <f>'Multi'!B867*B$11*'LAFs'!B$252*(1-'Contrib'!B$109)*100/(24*'Input'!$F$58)</f>
        <v>0</v>
      </c>
      <c r="C76" s="37">
        <f>'Multi'!C867*C$11*'LAFs'!C$252*(1-'Contrib'!C$109)*100/(24*'Input'!$F$58)</f>
        <v>0</v>
      </c>
      <c r="D76" s="37">
        <f>'Multi'!D867*D$11*'LAFs'!D$252*(1-'Contrib'!D$109)*100/(24*'Input'!$F$58)</f>
        <v>0</v>
      </c>
      <c r="E76" s="37">
        <f>'Multi'!E867*E$11*'LAFs'!E$252*(1-'Contrib'!E$109)*100/(24*'Input'!$F$58)</f>
        <v>0</v>
      </c>
      <c r="F76" s="37">
        <f>'Multi'!F867*F$11*'LAFs'!F$252*(1-'Contrib'!F$109)*100/(24*'Input'!$F$58)</f>
        <v>0</v>
      </c>
      <c r="G76" s="37">
        <f>'Multi'!G867*G$11*'LAFs'!G$252*(1-'Contrib'!G$109)*100/(24*'Input'!$F$58)</f>
        <v>0</v>
      </c>
      <c r="H76" s="37">
        <f>'Multi'!H867*H$11*'LAFs'!H$252*(1-'Contrib'!H$109)*100/(24*'Input'!$F$58)</f>
        <v>0</v>
      </c>
      <c r="I76" s="37">
        <f>'Multi'!I867*I$11*'LAFs'!I$252*(1-'Contrib'!I$109)*100/(24*'Input'!$F$58)</f>
        <v>0</v>
      </c>
      <c r="J76" s="37">
        <f>'Multi'!J867*J$11*'LAFs'!J$252*(1-'Contrib'!J$109)*100/(24*'Input'!$F$58)</f>
        <v>0</v>
      </c>
      <c r="K76" s="37">
        <f>'Multi'!B867*K$11*'LAFs'!B$252*(1-'Contrib'!K$109)*100/(24*'Input'!$F$58)</f>
        <v>0</v>
      </c>
      <c r="L76" s="37">
        <f>'Multi'!C867*L$11*'LAFs'!C$252*(1-'Contrib'!L$109)*100/(24*'Input'!$F$58)</f>
        <v>0</v>
      </c>
      <c r="M76" s="37">
        <f>'Multi'!D867*M$11*'LAFs'!D$252*(1-'Contrib'!M$109)*100/(24*'Input'!$F$58)</f>
        <v>0</v>
      </c>
      <c r="N76" s="37">
        <f>'Multi'!E867*N$11*'LAFs'!E$252*(1-'Contrib'!N$109)*100/(24*'Input'!$F$58)</f>
        <v>0</v>
      </c>
      <c r="O76" s="37">
        <f>'Multi'!F867*O$11*'LAFs'!F$252*(1-'Contrib'!O$109)*100/(24*'Input'!$F$58)</f>
        <v>0</v>
      </c>
      <c r="P76" s="37">
        <f>'Multi'!G867*P$11*'LAFs'!G$252*(1-'Contrib'!P$109)*100/(24*'Input'!$F$58)</f>
        <v>0</v>
      </c>
      <c r="Q76" s="37">
        <f>'Multi'!H867*Q$11*'LAFs'!H$252*(1-'Contrib'!Q$109)*100/(24*'Input'!$F$58)</f>
        <v>0</v>
      </c>
      <c r="R76" s="37">
        <f>'Multi'!I867*R$11*'LAFs'!I$252*(1-'Contrib'!R$109)*100/(24*'Input'!$F$58)</f>
        <v>0</v>
      </c>
      <c r="S76" s="37">
        <f>'Multi'!J867*S$11*'LAFs'!J$252*(1-'Contrib'!S$109)*100/(24*'Input'!$F$58)</f>
        <v>0</v>
      </c>
      <c r="T76" s="17"/>
    </row>
    <row r="77" spans="1:20">
      <c r="A77" s="4" t="s">
        <v>220</v>
      </c>
      <c r="B77" s="37">
        <f>'Multi'!B868*B$11*'LAFs'!B$253*(1-'Contrib'!B$110)*100/(24*'Input'!$F$58)</f>
        <v>0</v>
      </c>
      <c r="C77" s="37">
        <f>'Multi'!C868*C$11*'LAFs'!C$253*(1-'Contrib'!C$110)*100/(24*'Input'!$F$58)</f>
        <v>0</v>
      </c>
      <c r="D77" s="37">
        <f>'Multi'!D868*D$11*'LAFs'!D$253*(1-'Contrib'!D$110)*100/(24*'Input'!$F$58)</f>
        <v>0</v>
      </c>
      <c r="E77" s="37">
        <f>'Multi'!E868*E$11*'LAFs'!E$253*(1-'Contrib'!E$110)*100/(24*'Input'!$F$58)</f>
        <v>0</v>
      </c>
      <c r="F77" s="37">
        <f>'Multi'!F868*F$11*'LAFs'!F$253*(1-'Contrib'!F$110)*100/(24*'Input'!$F$58)</f>
        <v>0</v>
      </c>
      <c r="G77" s="37">
        <f>'Multi'!G868*G$11*'LAFs'!G$253*(1-'Contrib'!G$110)*100/(24*'Input'!$F$58)</f>
        <v>0</v>
      </c>
      <c r="H77" s="37">
        <f>'Multi'!H868*H$11*'LAFs'!H$253*(1-'Contrib'!H$110)*100/(24*'Input'!$F$58)</f>
        <v>0</v>
      </c>
      <c r="I77" s="37">
        <f>'Multi'!I868*I$11*'LAFs'!I$253*(1-'Contrib'!I$110)*100/(24*'Input'!$F$58)</f>
        <v>0</v>
      </c>
      <c r="J77" s="37">
        <f>'Multi'!J868*J$11*'LAFs'!J$253*(1-'Contrib'!J$110)*100/(24*'Input'!$F$58)</f>
        <v>0</v>
      </c>
      <c r="K77" s="37">
        <f>'Multi'!B868*K$11*'LAFs'!B$253*(1-'Contrib'!K$110)*100/(24*'Input'!$F$58)</f>
        <v>0</v>
      </c>
      <c r="L77" s="37">
        <f>'Multi'!C868*L$11*'LAFs'!C$253*(1-'Contrib'!L$110)*100/(24*'Input'!$F$58)</f>
        <v>0</v>
      </c>
      <c r="M77" s="37">
        <f>'Multi'!D868*M$11*'LAFs'!D$253*(1-'Contrib'!M$110)*100/(24*'Input'!$F$58)</f>
        <v>0</v>
      </c>
      <c r="N77" s="37">
        <f>'Multi'!E868*N$11*'LAFs'!E$253*(1-'Contrib'!N$110)*100/(24*'Input'!$F$58)</f>
        <v>0</v>
      </c>
      <c r="O77" s="37">
        <f>'Multi'!F868*O$11*'LAFs'!F$253*(1-'Contrib'!O$110)*100/(24*'Input'!$F$58)</f>
        <v>0</v>
      </c>
      <c r="P77" s="37">
        <f>'Multi'!G868*P$11*'LAFs'!G$253*(1-'Contrib'!P$110)*100/(24*'Input'!$F$58)</f>
        <v>0</v>
      </c>
      <c r="Q77" s="37">
        <f>'Multi'!H868*Q$11*'LAFs'!H$253*(1-'Contrib'!Q$110)*100/(24*'Input'!$F$58)</f>
        <v>0</v>
      </c>
      <c r="R77" s="37">
        <f>'Multi'!I868*R$11*'LAFs'!I$253*(1-'Contrib'!R$110)*100/(24*'Input'!$F$58)</f>
        <v>0</v>
      </c>
      <c r="S77" s="37">
        <f>'Multi'!J868*S$11*'LAFs'!J$253*(1-'Contrib'!S$110)*100/(24*'Input'!$F$58)</f>
        <v>0</v>
      </c>
      <c r="T77" s="17"/>
    </row>
    <row r="78" spans="1:20">
      <c r="A78" s="4" t="s">
        <v>221</v>
      </c>
      <c r="B78" s="37">
        <f>'Multi'!B869*B$11*'LAFs'!B$254*(1-'Contrib'!B$111)*100/(24*'Input'!$F$58)</f>
        <v>0</v>
      </c>
      <c r="C78" s="37">
        <f>'Multi'!C869*C$11*'LAFs'!C$254*(1-'Contrib'!C$111)*100/(24*'Input'!$F$58)</f>
        <v>0</v>
      </c>
      <c r="D78" s="37">
        <f>'Multi'!D869*D$11*'LAFs'!D$254*(1-'Contrib'!D$111)*100/(24*'Input'!$F$58)</f>
        <v>0</v>
      </c>
      <c r="E78" s="37">
        <f>'Multi'!E869*E$11*'LAFs'!E$254*(1-'Contrib'!E$111)*100/(24*'Input'!$F$58)</f>
        <v>0</v>
      </c>
      <c r="F78" s="37">
        <f>'Multi'!F869*F$11*'LAFs'!F$254*(1-'Contrib'!F$111)*100/(24*'Input'!$F$58)</f>
        <v>0</v>
      </c>
      <c r="G78" s="37">
        <f>'Multi'!G869*G$11*'LAFs'!G$254*(1-'Contrib'!G$111)*100/(24*'Input'!$F$58)</f>
        <v>0</v>
      </c>
      <c r="H78" s="37">
        <f>'Multi'!H869*H$11*'LAFs'!H$254*(1-'Contrib'!H$111)*100/(24*'Input'!$F$58)</f>
        <v>0</v>
      </c>
      <c r="I78" s="37">
        <f>'Multi'!I869*I$11*'LAFs'!I$254*(1-'Contrib'!I$111)*100/(24*'Input'!$F$58)</f>
        <v>0</v>
      </c>
      <c r="J78" s="37">
        <f>'Multi'!J869*J$11*'LAFs'!J$254*(1-'Contrib'!J$111)*100/(24*'Input'!$F$58)</f>
        <v>0</v>
      </c>
      <c r="K78" s="37">
        <f>'Multi'!B869*K$11*'LAFs'!B$254*(1-'Contrib'!K$111)*100/(24*'Input'!$F$58)</f>
        <v>0</v>
      </c>
      <c r="L78" s="37">
        <f>'Multi'!C869*L$11*'LAFs'!C$254*(1-'Contrib'!L$111)*100/(24*'Input'!$F$58)</f>
        <v>0</v>
      </c>
      <c r="M78" s="37">
        <f>'Multi'!D869*M$11*'LAFs'!D$254*(1-'Contrib'!M$111)*100/(24*'Input'!$F$58)</f>
        <v>0</v>
      </c>
      <c r="N78" s="37">
        <f>'Multi'!E869*N$11*'LAFs'!E$254*(1-'Contrib'!N$111)*100/(24*'Input'!$F$58)</f>
        <v>0</v>
      </c>
      <c r="O78" s="37">
        <f>'Multi'!F869*O$11*'LAFs'!F$254*(1-'Contrib'!O$111)*100/(24*'Input'!$F$58)</f>
        <v>0</v>
      </c>
      <c r="P78" s="37">
        <f>'Multi'!G869*P$11*'LAFs'!G$254*(1-'Contrib'!P$111)*100/(24*'Input'!$F$58)</f>
        <v>0</v>
      </c>
      <c r="Q78" s="37">
        <f>'Multi'!H869*Q$11*'LAFs'!H$254*(1-'Contrib'!Q$111)*100/(24*'Input'!$F$58)</f>
        <v>0</v>
      </c>
      <c r="R78" s="37">
        <f>'Multi'!I869*R$11*'LAFs'!I$254*(1-'Contrib'!R$111)*100/(24*'Input'!$F$58)</f>
        <v>0</v>
      </c>
      <c r="S78" s="37">
        <f>'Multi'!J869*S$11*'LAFs'!J$254*(1-'Contrib'!S$111)*100/(24*'Input'!$F$58)</f>
        <v>0</v>
      </c>
      <c r="T78" s="17"/>
    </row>
    <row r="79" spans="1:20">
      <c r="A79" s="4" t="s">
        <v>222</v>
      </c>
      <c r="B79" s="37">
        <f>'Multi'!B870*B$11*'LAFs'!B$255*(1-'Contrib'!B$112)*100/(24*'Input'!$F$58)</f>
        <v>0</v>
      </c>
      <c r="C79" s="37">
        <f>'Multi'!C870*C$11*'LAFs'!C$255*(1-'Contrib'!C$112)*100/(24*'Input'!$F$58)</f>
        <v>0</v>
      </c>
      <c r="D79" s="37">
        <f>'Multi'!D870*D$11*'LAFs'!D$255*(1-'Contrib'!D$112)*100/(24*'Input'!$F$58)</f>
        <v>0</v>
      </c>
      <c r="E79" s="37">
        <f>'Multi'!E870*E$11*'LAFs'!E$255*(1-'Contrib'!E$112)*100/(24*'Input'!$F$58)</f>
        <v>0</v>
      </c>
      <c r="F79" s="37">
        <f>'Multi'!F870*F$11*'LAFs'!F$255*(1-'Contrib'!F$112)*100/(24*'Input'!$F$58)</f>
        <v>0</v>
      </c>
      <c r="G79" s="37">
        <f>'Multi'!G870*G$11*'LAFs'!G$255*(1-'Contrib'!G$112)*100/(24*'Input'!$F$58)</f>
        <v>0</v>
      </c>
      <c r="H79" s="37">
        <f>'Multi'!H870*H$11*'LAFs'!H$255*(1-'Contrib'!H$112)*100/(24*'Input'!$F$58)</f>
        <v>0</v>
      </c>
      <c r="I79" s="37">
        <f>'Multi'!I870*I$11*'LAFs'!I$255*(1-'Contrib'!I$112)*100/(24*'Input'!$F$58)</f>
        <v>0</v>
      </c>
      <c r="J79" s="37">
        <f>'Multi'!J870*J$11*'LAFs'!J$255*(1-'Contrib'!J$112)*100/(24*'Input'!$F$58)</f>
        <v>0</v>
      </c>
      <c r="K79" s="37">
        <f>'Multi'!B870*K$11*'LAFs'!B$255*(1-'Contrib'!K$112)*100/(24*'Input'!$F$58)</f>
        <v>0</v>
      </c>
      <c r="L79" s="37">
        <f>'Multi'!C870*L$11*'LAFs'!C$255*(1-'Contrib'!L$112)*100/(24*'Input'!$F$58)</f>
        <v>0</v>
      </c>
      <c r="M79" s="37">
        <f>'Multi'!D870*M$11*'LAFs'!D$255*(1-'Contrib'!M$112)*100/(24*'Input'!$F$58)</f>
        <v>0</v>
      </c>
      <c r="N79" s="37">
        <f>'Multi'!E870*N$11*'LAFs'!E$255*(1-'Contrib'!N$112)*100/(24*'Input'!$F$58)</f>
        <v>0</v>
      </c>
      <c r="O79" s="37">
        <f>'Multi'!F870*O$11*'LAFs'!F$255*(1-'Contrib'!O$112)*100/(24*'Input'!$F$58)</f>
        <v>0</v>
      </c>
      <c r="P79" s="37">
        <f>'Multi'!G870*P$11*'LAFs'!G$255*(1-'Contrib'!P$112)*100/(24*'Input'!$F$58)</f>
        <v>0</v>
      </c>
      <c r="Q79" s="37">
        <f>'Multi'!H870*Q$11*'LAFs'!H$255*(1-'Contrib'!Q$112)*100/(24*'Input'!$F$58)</f>
        <v>0</v>
      </c>
      <c r="R79" s="37">
        <f>'Multi'!I870*R$11*'LAFs'!I$255*(1-'Contrib'!R$112)*100/(24*'Input'!$F$58)</f>
        <v>0</v>
      </c>
      <c r="S79" s="37">
        <f>'Multi'!J870*S$11*'LAFs'!J$255*(1-'Contrib'!S$112)*100/(24*'Input'!$F$58)</f>
        <v>0</v>
      </c>
      <c r="T79" s="17"/>
    </row>
    <row r="80" spans="1:20">
      <c r="A80" s="4" t="s">
        <v>187</v>
      </c>
      <c r="B80" s="37">
        <f>'Multi'!B871*B$11*'LAFs'!B$259*(1-'Contrib'!B$116)*100/(24*'Input'!$F$58)</f>
        <v>0</v>
      </c>
      <c r="C80" s="37">
        <f>'Multi'!C871*C$11*'LAFs'!C$259*(1-'Contrib'!C$116)*100/(24*'Input'!$F$58)</f>
        <v>0</v>
      </c>
      <c r="D80" s="37">
        <f>'Multi'!D871*D$11*'LAFs'!D$259*(1-'Contrib'!D$116)*100/(24*'Input'!$F$58)</f>
        <v>0</v>
      </c>
      <c r="E80" s="37">
        <f>'Multi'!E871*E$11*'LAFs'!E$259*(1-'Contrib'!E$116)*100/(24*'Input'!$F$58)</f>
        <v>0</v>
      </c>
      <c r="F80" s="37">
        <f>'Multi'!F871*F$11*'LAFs'!F$259*(1-'Contrib'!F$116)*100/(24*'Input'!$F$58)</f>
        <v>0</v>
      </c>
      <c r="G80" s="37">
        <f>'Multi'!G871*G$11*'LAFs'!G$259*(1-'Contrib'!G$116)*100/(24*'Input'!$F$58)</f>
        <v>0</v>
      </c>
      <c r="H80" s="37">
        <f>'Multi'!H871*H$11*'LAFs'!H$259*(1-'Contrib'!H$116)*100/(24*'Input'!$F$58)</f>
        <v>0</v>
      </c>
      <c r="I80" s="37">
        <f>'Multi'!I871*I$11*'LAFs'!I$259*(1-'Contrib'!I$116)*100/(24*'Input'!$F$58)</f>
        <v>0</v>
      </c>
      <c r="J80" s="37">
        <f>'Multi'!J871*J$11*'LAFs'!J$259*(1-'Contrib'!J$116)*100/(24*'Input'!$F$58)</f>
        <v>0</v>
      </c>
      <c r="K80" s="37">
        <f>'Multi'!B871*K$11*'LAFs'!B$259*(1-'Contrib'!K$116)*100/(24*'Input'!$F$58)</f>
        <v>0</v>
      </c>
      <c r="L80" s="37">
        <f>'Multi'!C871*L$11*'LAFs'!C$259*(1-'Contrib'!L$116)*100/(24*'Input'!$F$58)</f>
        <v>0</v>
      </c>
      <c r="M80" s="37">
        <f>'Multi'!D871*M$11*'LAFs'!D$259*(1-'Contrib'!M$116)*100/(24*'Input'!$F$58)</f>
        <v>0</v>
      </c>
      <c r="N80" s="37">
        <f>'Multi'!E871*N$11*'LAFs'!E$259*(1-'Contrib'!N$116)*100/(24*'Input'!$F$58)</f>
        <v>0</v>
      </c>
      <c r="O80" s="37">
        <f>'Multi'!F871*O$11*'LAFs'!F$259*(1-'Contrib'!O$116)*100/(24*'Input'!$F$58)</f>
        <v>0</v>
      </c>
      <c r="P80" s="37">
        <f>'Multi'!G871*P$11*'LAFs'!G$259*(1-'Contrib'!P$116)*100/(24*'Input'!$F$58)</f>
        <v>0</v>
      </c>
      <c r="Q80" s="37">
        <f>'Multi'!H871*Q$11*'LAFs'!H$259*(1-'Contrib'!Q$116)*100/(24*'Input'!$F$58)</f>
        <v>0</v>
      </c>
      <c r="R80" s="37">
        <f>'Multi'!I871*R$11*'LAFs'!I$259*(1-'Contrib'!R$116)*100/(24*'Input'!$F$58)</f>
        <v>0</v>
      </c>
      <c r="S80" s="37">
        <f>'Multi'!J871*S$11*'LAFs'!J$259*(1-'Contrib'!S$116)*100/(24*'Input'!$F$58)</f>
        <v>0</v>
      </c>
      <c r="T80" s="17"/>
    </row>
    <row r="81" spans="1:20">
      <c r="A81" s="4" t="s">
        <v>189</v>
      </c>
      <c r="B81" s="37">
        <f>'Multi'!B872*B$11*'LAFs'!B$261*(1-'Contrib'!B$118)*100/(24*'Input'!$F$58)</f>
        <v>0</v>
      </c>
      <c r="C81" s="37">
        <f>'Multi'!C872*C$11*'LAFs'!C$261*(1-'Contrib'!C$118)*100/(24*'Input'!$F$58)</f>
        <v>0</v>
      </c>
      <c r="D81" s="37">
        <f>'Multi'!D872*D$11*'LAFs'!D$261*(1-'Contrib'!D$118)*100/(24*'Input'!$F$58)</f>
        <v>0</v>
      </c>
      <c r="E81" s="37">
        <f>'Multi'!E872*E$11*'LAFs'!E$261*(1-'Contrib'!E$118)*100/(24*'Input'!$F$58)</f>
        <v>0</v>
      </c>
      <c r="F81" s="37">
        <f>'Multi'!F872*F$11*'LAFs'!F$261*(1-'Contrib'!F$118)*100/(24*'Input'!$F$58)</f>
        <v>0</v>
      </c>
      <c r="G81" s="37">
        <f>'Multi'!G872*G$11*'LAFs'!G$261*(1-'Contrib'!G$118)*100/(24*'Input'!$F$58)</f>
        <v>0</v>
      </c>
      <c r="H81" s="37">
        <f>'Multi'!H872*H$11*'LAFs'!H$261*(1-'Contrib'!H$118)*100/(24*'Input'!$F$58)</f>
        <v>0</v>
      </c>
      <c r="I81" s="37">
        <f>'Multi'!I872*I$11*'LAFs'!I$261*(1-'Contrib'!I$118)*100/(24*'Input'!$F$58)</f>
        <v>0</v>
      </c>
      <c r="J81" s="37">
        <f>'Multi'!J872*J$11*'LAFs'!J$261*(1-'Contrib'!J$118)*100/(24*'Input'!$F$58)</f>
        <v>0</v>
      </c>
      <c r="K81" s="37">
        <f>'Multi'!B872*K$11*'LAFs'!B$261*(1-'Contrib'!K$118)*100/(24*'Input'!$F$58)</f>
        <v>0</v>
      </c>
      <c r="L81" s="37">
        <f>'Multi'!C872*L$11*'LAFs'!C$261*(1-'Contrib'!L$118)*100/(24*'Input'!$F$58)</f>
        <v>0</v>
      </c>
      <c r="M81" s="37">
        <f>'Multi'!D872*M$11*'LAFs'!D$261*(1-'Contrib'!M$118)*100/(24*'Input'!$F$58)</f>
        <v>0</v>
      </c>
      <c r="N81" s="37">
        <f>'Multi'!E872*N$11*'LAFs'!E$261*(1-'Contrib'!N$118)*100/(24*'Input'!$F$58)</f>
        <v>0</v>
      </c>
      <c r="O81" s="37">
        <f>'Multi'!F872*O$11*'LAFs'!F$261*(1-'Contrib'!O$118)*100/(24*'Input'!$F$58)</f>
        <v>0</v>
      </c>
      <c r="P81" s="37">
        <f>'Multi'!G872*P$11*'LAFs'!G$261*(1-'Contrib'!P$118)*100/(24*'Input'!$F$58)</f>
        <v>0</v>
      </c>
      <c r="Q81" s="37">
        <f>'Multi'!H872*Q$11*'LAFs'!H$261*(1-'Contrib'!Q$118)*100/(24*'Input'!$F$58)</f>
        <v>0</v>
      </c>
      <c r="R81" s="37">
        <f>'Multi'!I872*R$11*'LAFs'!I$261*(1-'Contrib'!R$118)*100/(24*'Input'!$F$58)</f>
        <v>0</v>
      </c>
      <c r="S81" s="37">
        <f>'Multi'!J872*S$11*'LAFs'!J$261*(1-'Contrib'!S$118)*100/(24*'Input'!$F$58)</f>
        <v>0</v>
      </c>
      <c r="T81" s="17"/>
    </row>
    <row r="82" spans="1:20">
      <c r="A82" s="4" t="s">
        <v>198</v>
      </c>
      <c r="B82" s="37">
        <f>'Multi'!B873*B$11*'LAFs'!B$263*(1-'Contrib'!B$120)*100/(24*'Input'!$F$58)</f>
        <v>0</v>
      </c>
      <c r="C82" s="37">
        <f>'Multi'!C873*C$11*'LAFs'!C$263*(1-'Contrib'!C$120)*100/(24*'Input'!$F$58)</f>
        <v>0</v>
      </c>
      <c r="D82" s="37">
        <f>'Multi'!D873*D$11*'LAFs'!D$263*(1-'Contrib'!D$120)*100/(24*'Input'!$F$58)</f>
        <v>0</v>
      </c>
      <c r="E82" s="37">
        <f>'Multi'!E873*E$11*'LAFs'!E$263*(1-'Contrib'!E$120)*100/(24*'Input'!$F$58)</f>
        <v>0</v>
      </c>
      <c r="F82" s="37">
        <f>'Multi'!F873*F$11*'LAFs'!F$263*(1-'Contrib'!F$120)*100/(24*'Input'!$F$58)</f>
        <v>0</v>
      </c>
      <c r="G82" s="37">
        <f>'Multi'!G873*G$11*'LAFs'!G$263*(1-'Contrib'!G$120)*100/(24*'Input'!$F$58)</f>
        <v>0</v>
      </c>
      <c r="H82" s="37">
        <f>'Multi'!H873*H$11*'LAFs'!H$263*(1-'Contrib'!H$120)*100/(24*'Input'!$F$58)</f>
        <v>0</v>
      </c>
      <c r="I82" s="37">
        <f>'Multi'!I873*I$11*'LAFs'!I$263*(1-'Contrib'!I$120)*100/(24*'Input'!$F$58)</f>
        <v>0</v>
      </c>
      <c r="J82" s="37">
        <f>'Multi'!J873*J$11*'LAFs'!J$263*(1-'Contrib'!J$120)*100/(24*'Input'!$F$58)</f>
        <v>0</v>
      </c>
      <c r="K82" s="37">
        <f>'Multi'!B873*K$11*'LAFs'!B$263*(1-'Contrib'!K$120)*100/(24*'Input'!$F$58)</f>
        <v>0</v>
      </c>
      <c r="L82" s="37">
        <f>'Multi'!C873*L$11*'LAFs'!C$263*(1-'Contrib'!L$120)*100/(24*'Input'!$F$58)</f>
        <v>0</v>
      </c>
      <c r="M82" s="37">
        <f>'Multi'!D873*M$11*'LAFs'!D$263*(1-'Contrib'!M$120)*100/(24*'Input'!$F$58)</f>
        <v>0</v>
      </c>
      <c r="N82" s="37">
        <f>'Multi'!E873*N$11*'LAFs'!E$263*(1-'Contrib'!N$120)*100/(24*'Input'!$F$58)</f>
        <v>0</v>
      </c>
      <c r="O82" s="37">
        <f>'Multi'!F873*O$11*'LAFs'!F$263*(1-'Contrib'!O$120)*100/(24*'Input'!$F$58)</f>
        <v>0</v>
      </c>
      <c r="P82" s="37">
        <f>'Multi'!G873*P$11*'LAFs'!G$263*(1-'Contrib'!P$120)*100/(24*'Input'!$F$58)</f>
        <v>0</v>
      </c>
      <c r="Q82" s="37">
        <f>'Multi'!H873*Q$11*'LAFs'!H$263*(1-'Contrib'!Q$120)*100/(24*'Input'!$F$58)</f>
        <v>0</v>
      </c>
      <c r="R82" s="37">
        <f>'Multi'!I873*R$11*'LAFs'!I$263*(1-'Contrib'!R$120)*100/(24*'Input'!$F$58)</f>
        <v>0</v>
      </c>
      <c r="S82" s="37">
        <f>'Multi'!J873*S$11*'LAFs'!J$263*(1-'Contrib'!S$120)*100/(24*'Input'!$F$58)</f>
        <v>0</v>
      </c>
      <c r="T82" s="17"/>
    </row>
    <row r="84" spans="1:20" ht="21" customHeight="1">
      <c r="A84" s="1" t="s">
        <v>981</v>
      </c>
    </row>
    <row r="85" spans="1:20">
      <c r="A85" s="2" t="s">
        <v>353</v>
      </c>
    </row>
    <row r="86" spans="1:20">
      <c r="A86" s="32" t="s">
        <v>982</v>
      </c>
    </row>
    <row r="87" spans="1:20">
      <c r="A87" s="32" t="s">
        <v>979</v>
      </c>
    </row>
    <row r="88" spans="1:20">
      <c r="A88" s="32" t="s">
        <v>800</v>
      </c>
    </row>
    <row r="89" spans="1:20">
      <c r="A89" s="32" t="s">
        <v>975</v>
      </c>
    </row>
    <row r="90" spans="1:20">
      <c r="A90" s="32" t="s">
        <v>743</v>
      </c>
    </row>
    <row r="91" spans="1:20">
      <c r="A91" s="2" t="s">
        <v>980</v>
      </c>
    </row>
    <row r="93" spans="1:20">
      <c r="B93" s="15" t="s">
        <v>142</v>
      </c>
      <c r="C93" s="15" t="s">
        <v>316</v>
      </c>
      <c r="D93" s="15" t="s">
        <v>317</v>
      </c>
      <c r="E93" s="15" t="s">
        <v>318</v>
      </c>
      <c r="F93" s="15" t="s">
        <v>319</v>
      </c>
      <c r="G93" s="15" t="s">
        <v>320</v>
      </c>
      <c r="H93" s="15" t="s">
        <v>321</v>
      </c>
      <c r="I93" s="15" t="s">
        <v>322</v>
      </c>
      <c r="J93" s="15" t="s">
        <v>323</v>
      </c>
      <c r="K93" s="15" t="s">
        <v>304</v>
      </c>
      <c r="L93" s="15" t="s">
        <v>879</v>
      </c>
      <c r="M93" s="15" t="s">
        <v>880</v>
      </c>
      <c r="N93" s="15" t="s">
        <v>881</v>
      </c>
      <c r="O93" s="15" t="s">
        <v>882</v>
      </c>
      <c r="P93" s="15" t="s">
        <v>883</v>
      </c>
      <c r="Q93" s="15" t="s">
        <v>884</v>
      </c>
      <c r="R93" s="15" t="s">
        <v>885</v>
      </c>
      <c r="S93" s="15" t="s">
        <v>886</v>
      </c>
    </row>
    <row r="94" spans="1:20">
      <c r="A94" s="4" t="s">
        <v>175</v>
      </c>
      <c r="B94" s="37">
        <f>'Multi'!B882*B$11*'LAFs'!B$238*(1-'Contrib'!B$95)*100/(24*'Input'!$F$58)</f>
        <v>0</v>
      </c>
      <c r="C94" s="37">
        <f>'Multi'!C882*C$11*'LAFs'!C$238*(1-'Contrib'!C$95)*100/(24*'Input'!$F$58)</f>
        <v>0</v>
      </c>
      <c r="D94" s="37">
        <f>'Multi'!D882*D$11*'LAFs'!D$238*(1-'Contrib'!D$95)*100/(24*'Input'!$F$58)</f>
        <v>0</v>
      </c>
      <c r="E94" s="37">
        <f>'Multi'!E882*E$11*'LAFs'!E$238*(1-'Contrib'!E$95)*100/(24*'Input'!$F$58)</f>
        <v>0</v>
      </c>
      <c r="F94" s="37">
        <f>'Multi'!F882*F$11*'LAFs'!F$238*(1-'Contrib'!F$95)*100/(24*'Input'!$F$58)</f>
        <v>0</v>
      </c>
      <c r="G94" s="37">
        <f>'Multi'!G882*G$11*'LAFs'!G$238*(1-'Contrib'!G$95)*100/(24*'Input'!$F$58)</f>
        <v>0</v>
      </c>
      <c r="H94" s="37">
        <f>'Multi'!H882*H$11*'LAFs'!H$238*(1-'Contrib'!H$95)*100/(24*'Input'!$F$58)</f>
        <v>0</v>
      </c>
      <c r="I94" s="37">
        <f>'Multi'!I882*I$11*'LAFs'!I$238*(1-'Contrib'!I$95)*100/(24*'Input'!$F$58)</f>
        <v>0</v>
      </c>
      <c r="J94" s="37">
        <f>'Multi'!J882*J$11*'LAFs'!J$238*(1-'Contrib'!J$95)*100/(24*'Input'!$F$58)</f>
        <v>0</v>
      </c>
      <c r="K94" s="37">
        <f>'Multi'!B882*K$11*'LAFs'!B$238*(1-'Contrib'!K$95)*100/(24*'Input'!$F$58)</f>
        <v>0</v>
      </c>
      <c r="L94" s="37">
        <f>'Multi'!C882*L$11*'LAFs'!C$238*(1-'Contrib'!L$95)*100/(24*'Input'!$F$58)</f>
        <v>0</v>
      </c>
      <c r="M94" s="37">
        <f>'Multi'!D882*M$11*'LAFs'!D$238*(1-'Contrib'!M$95)*100/(24*'Input'!$F$58)</f>
        <v>0</v>
      </c>
      <c r="N94" s="37">
        <f>'Multi'!E882*N$11*'LAFs'!E$238*(1-'Contrib'!N$95)*100/(24*'Input'!$F$58)</f>
        <v>0</v>
      </c>
      <c r="O94" s="37">
        <f>'Multi'!F882*O$11*'LAFs'!F$238*(1-'Contrib'!O$95)*100/(24*'Input'!$F$58)</f>
        <v>0</v>
      </c>
      <c r="P94" s="37">
        <f>'Multi'!G882*P$11*'LAFs'!G$238*(1-'Contrib'!P$95)*100/(24*'Input'!$F$58)</f>
        <v>0</v>
      </c>
      <c r="Q94" s="37">
        <f>'Multi'!H882*Q$11*'LAFs'!H$238*(1-'Contrib'!Q$95)*100/(24*'Input'!$F$58)</f>
        <v>0</v>
      </c>
      <c r="R94" s="37">
        <f>'Multi'!I882*R$11*'LAFs'!I$238*(1-'Contrib'!R$95)*100/(24*'Input'!$F$58)</f>
        <v>0</v>
      </c>
      <c r="S94" s="37">
        <f>'Multi'!J882*S$11*'LAFs'!J$238*(1-'Contrib'!S$95)*100/(24*'Input'!$F$58)</f>
        <v>0</v>
      </c>
      <c r="T94" s="17"/>
    </row>
    <row r="95" spans="1:20">
      <c r="A95" s="4" t="s">
        <v>177</v>
      </c>
      <c r="B95" s="37">
        <f>'Multi'!B883*B$11*'LAFs'!B$241*(1-'Contrib'!B$98)*100/(24*'Input'!$F$58)</f>
        <v>0</v>
      </c>
      <c r="C95" s="37">
        <f>'Multi'!C883*C$11*'LAFs'!C$241*(1-'Contrib'!C$98)*100/(24*'Input'!$F$58)</f>
        <v>0</v>
      </c>
      <c r="D95" s="37">
        <f>'Multi'!D883*D$11*'LAFs'!D$241*(1-'Contrib'!D$98)*100/(24*'Input'!$F$58)</f>
        <v>0</v>
      </c>
      <c r="E95" s="37">
        <f>'Multi'!E883*E$11*'LAFs'!E$241*(1-'Contrib'!E$98)*100/(24*'Input'!$F$58)</f>
        <v>0</v>
      </c>
      <c r="F95" s="37">
        <f>'Multi'!F883*F$11*'LAFs'!F$241*(1-'Contrib'!F$98)*100/(24*'Input'!$F$58)</f>
        <v>0</v>
      </c>
      <c r="G95" s="37">
        <f>'Multi'!G883*G$11*'LAFs'!G$241*(1-'Contrib'!G$98)*100/(24*'Input'!$F$58)</f>
        <v>0</v>
      </c>
      <c r="H95" s="37">
        <f>'Multi'!H883*H$11*'LAFs'!H$241*(1-'Contrib'!H$98)*100/(24*'Input'!$F$58)</f>
        <v>0</v>
      </c>
      <c r="I95" s="37">
        <f>'Multi'!I883*I$11*'LAFs'!I$241*(1-'Contrib'!I$98)*100/(24*'Input'!$F$58)</f>
        <v>0</v>
      </c>
      <c r="J95" s="37">
        <f>'Multi'!J883*J$11*'LAFs'!J$241*(1-'Contrib'!J$98)*100/(24*'Input'!$F$58)</f>
        <v>0</v>
      </c>
      <c r="K95" s="37">
        <f>'Multi'!B883*K$11*'LAFs'!B$241*(1-'Contrib'!K$98)*100/(24*'Input'!$F$58)</f>
        <v>0</v>
      </c>
      <c r="L95" s="37">
        <f>'Multi'!C883*L$11*'LAFs'!C$241*(1-'Contrib'!L$98)*100/(24*'Input'!$F$58)</f>
        <v>0</v>
      </c>
      <c r="M95" s="37">
        <f>'Multi'!D883*M$11*'LAFs'!D$241*(1-'Contrib'!M$98)*100/(24*'Input'!$F$58)</f>
        <v>0</v>
      </c>
      <c r="N95" s="37">
        <f>'Multi'!E883*N$11*'LAFs'!E$241*(1-'Contrib'!N$98)*100/(24*'Input'!$F$58)</f>
        <v>0</v>
      </c>
      <c r="O95" s="37">
        <f>'Multi'!F883*O$11*'LAFs'!F$241*(1-'Contrib'!O$98)*100/(24*'Input'!$F$58)</f>
        <v>0</v>
      </c>
      <c r="P95" s="37">
        <f>'Multi'!G883*P$11*'LAFs'!G$241*(1-'Contrib'!P$98)*100/(24*'Input'!$F$58)</f>
        <v>0</v>
      </c>
      <c r="Q95" s="37">
        <f>'Multi'!H883*Q$11*'LAFs'!H$241*(1-'Contrib'!Q$98)*100/(24*'Input'!$F$58)</f>
        <v>0</v>
      </c>
      <c r="R95" s="37">
        <f>'Multi'!I883*R$11*'LAFs'!I$241*(1-'Contrib'!R$98)*100/(24*'Input'!$F$58)</f>
        <v>0</v>
      </c>
      <c r="S95" s="37">
        <f>'Multi'!J883*S$11*'LAFs'!J$241*(1-'Contrib'!S$98)*100/(24*'Input'!$F$58)</f>
        <v>0</v>
      </c>
      <c r="T95" s="17"/>
    </row>
    <row r="96" spans="1:20">
      <c r="A96" s="4" t="s">
        <v>178</v>
      </c>
      <c r="B96" s="37">
        <f>'Multi'!B884*B$11*'LAFs'!B$243*(1-'Contrib'!B$100)*100/(24*'Input'!$F$58)</f>
        <v>0</v>
      </c>
      <c r="C96" s="37">
        <f>'Multi'!C884*C$11*'LAFs'!C$243*(1-'Contrib'!C$100)*100/(24*'Input'!$F$58)</f>
        <v>0</v>
      </c>
      <c r="D96" s="37">
        <f>'Multi'!D884*D$11*'LAFs'!D$243*(1-'Contrib'!D$100)*100/(24*'Input'!$F$58)</f>
        <v>0</v>
      </c>
      <c r="E96" s="37">
        <f>'Multi'!E884*E$11*'LAFs'!E$243*(1-'Contrib'!E$100)*100/(24*'Input'!$F$58)</f>
        <v>0</v>
      </c>
      <c r="F96" s="37">
        <f>'Multi'!F884*F$11*'LAFs'!F$243*(1-'Contrib'!F$100)*100/(24*'Input'!$F$58)</f>
        <v>0</v>
      </c>
      <c r="G96" s="37">
        <f>'Multi'!G884*G$11*'LAFs'!G$243*(1-'Contrib'!G$100)*100/(24*'Input'!$F$58)</f>
        <v>0</v>
      </c>
      <c r="H96" s="37">
        <f>'Multi'!H884*H$11*'LAFs'!H$243*(1-'Contrib'!H$100)*100/(24*'Input'!$F$58)</f>
        <v>0</v>
      </c>
      <c r="I96" s="37">
        <f>'Multi'!I884*I$11*'LAFs'!I$243*(1-'Contrib'!I$100)*100/(24*'Input'!$F$58)</f>
        <v>0</v>
      </c>
      <c r="J96" s="37">
        <f>'Multi'!J884*J$11*'LAFs'!J$243*(1-'Contrib'!J$100)*100/(24*'Input'!$F$58)</f>
        <v>0</v>
      </c>
      <c r="K96" s="37">
        <f>'Multi'!B884*K$11*'LAFs'!B$243*(1-'Contrib'!K$100)*100/(24*'Input'!$F$58)</f>
        <v>0</v>
      </c>
      <c r="L96" s="37">
        <f>'Multi'!C884*L$11*'LAFs'!C$243*(1-'Contrib'!L$100)*100/(24*'Input'!$F$58)</f>
        <v>0</v>
      </c>
      <c r="M96" s="37">
        <f>'Multi'!D884*M$11*'LAFs'!D$243*(1-'Contrib'!M$100)*100/(24*'Input'!$F$58)</f>
        <v>0</v>
      </c>
      <c r="N96" s="37">
        <f>'Multi'!E884*N$11*'LAFs'!E$243*(1-'Contrib'!N$100)*100/(24*'Input'!$F$58)</f>
        <v>0</v>
      </c>
      <c r="O96" s="37">
        <f>'Multi'!F884*O$11*'LAFs'!F$243*(1-'Contrib'!O$100)*100/(24*'Input'!$F$58)</f>
        <v>0</v>
      </c>
      <c r="P96" s="37">
        <f>'Multi'!G884*P$11*'LAFs'!G$243*(1-'Contrib'!P$100)*100/(24*'Input'!$F$58)</f>
        <v>0</v>
      </c>
      <c r="Q96" s="37">
        <f>'Multi'!H884*Q$11*'LAFs'!H$243*(1-'Contrib'!Q$100)*100/(24*'Input'!$F$58)</f>
        <v>0</v>
      </c>
      <c r="R96" s="37">
        <f>'Multi'!I884*R$11*'LAFs'!I$243*(1-'Contrib'!R$100)*100/(24*'Input'!$F$58)</f>
        <v>0</v>
      </c>
      <c r="S96" s="37">
        <f>'Multi'!J884*S$11*'LAFs'!J$243*(1-'Contrib'!S$100)*100/(24*'Input'!$F$58)</f>
        <v>0</v>
      </c>
      <c r="T96" s="17"/>
    </row>
    <row r="97" spans="1:20">
      <c r="A97" s="4" t="s">
        <v>179</v>
      </c>
      <c r="B97" s="37">
        <f>'Multi'!B885*B$11*'LAFs'!B$244*(1-'Contrib'!B$101)*100/(24*'Input'!$F$58)</f>
        <v>0</v>
      </c>
      <c r="C97" s="37">
        <f>'Multi'!C885*C$11*'LAFs'!C$244*(1-'Contrib'!C$101)*100/(24*'Input'!$F$58)</f>
        <v>0</v>
      </c>
      <c r="D97" s="37">
        <f>'Multi'!D885*D$11*'LAFs'!D$244*(1-'Contrib'!D$101)*100/(24*'Input'!$F$58)</f>
        <v>0</v>
      </c>
      <c r="E97" s="37">
        <f>'Multi'!E885*E$11*'LAFs'!E$244*(1-'Contrib'!E$101)*100/(24*'Input'!$F$58)</f>
        <v>0</v>
      </c>
      <c r="F97" s="37">
        <f>'Multi'!F885*F$11*'LAFs'!F$244*(1-'Contrib'!F$101)*100/(24*'Input'!$F$58)</f>
        <v>0</v>
      </c>
      <c r="G97" s="37">
        <f>'Multi'!G885*G$11*'LAFs'!G$244*(1-'Contrib'!G$101)*100/(24*'Input'!$F$58)</f>
        <v>0</v>
      </c>
      <c r="H97" s="37">
        <f>'Multi'!H885*H$11*'LAFs'!H$244*(1-'Contrib'!H$101)*100/(24*'Input'!$F$58)</f>
        <v>0</v>
      </c>
      <c r="I97" s="37">
        <f>'Multi'!I885*I$11*'LAFs'!I$244*(1-'Contrib'!I$101)*100/(24*'Input'!$F$58)</f>
        <v>0</v>
      </c>
      <c r="J97" s="37">
        <f>'Multi'!J885*J$11*'LAFs'!J$244*(1-'Contrib'!J$101)*100/(24*'Input'!$F$58)</f>
        <v>0</v>
      </c>
      <c r="K97" s="37">
        <f>'Multi'!B885*K$11*'LAFs'!B$244*(1-'Contrib'!K$101)*100/(24*'Input'!$F$58)</f>
        <v>0</v>
      </c>
      <c r="L97" s="37">
        <f>'Multi'!C885*L$11*'LAFs'!C$244*(1-'Contrib'!L$101)*100/(24*'Input'!$F$58)</f>
        <v>0</v>
      </c>
      <c r="M97" s="37">
        <f>'Multi'!D885*M$11*'LAFs'!D$244*(1-'Contrib'!M$101)*100/(24*'Input'!$F$58)</f>
        <v>0</v>
      </c>
      <c r="N97" s="37">
        <f>'Multi'!E885*N$11*'LAFs'!E$244*(1-'Contrib'!N$101)*100/(24*'Input'!$F$58)</f>
        <v>0</v>
      </c>
      <c r="O97" s="37">
        <f>'Multi'!F885*O$11*'LAFs'!F$244*(1-'Contrib'!O$101)*100/(24*'Input'!$F$58)</f>
        <v>0</v>
      </c>
      <c r="P97" s="37">
        <f>'Multi'!G885*P$11*'LAFs'!G$244*(1-'Contrib'!P$101)*100/(24*'Input'!$F$58)</f>
        <v>0</v>
      </c>
      <c r="Q97" s="37">
        <f>'Multi'!H885*Q$11*'LAFs'!H$244*(1-'Contrib'!Q$101)*100/(24*'Input'!$F$58)</f>
        <v>0</v>
      </c>
      <c r="R97" s="37">
        <f>'Multi'!I885*R$11*'LAFs'!I$244*(1-'Contrib'!R$101)*100/(24*'Input'!$F$58)</f>
        <v>0</v>
      </c>
      <c r="S97" s="37">
        <f>'Multi'!J885*S$11*'LAFs'!J$244*(1-'Contrib'!S$101)*100/(24*'Input'!$F$58)</f>
        <v>0</v>
      </c>
      <c r="T97" s="17"/>
    </row>
    <row r="98" spans="1:20">
      <c r="A98" s="4" t="s">
        <v>195</v>
      </c>
      <c r="B98" s="37">
        <f>'Multi'!B886*B$11*'LAFs'!B$245*(1-'Contrib'!B$102)*100/(24*'Input'!$F$58)</f>
        <v>0</v>
      </c>
      <c r="C98" s="37">
        <f>'Multi'!C886*C$11*'LAFs'!C$245*(1-'Contrib'!C$102)*100/(24*'Input'!$F$58)</f>
        <v>0</v>
      </c>
      <c r="D98" s="37">
        <f>'Multi'!D886*D$11*'LAFs'!D$245*(1-'Contrib'!D$102)*100/(24*'Input'!$F$58)</f>
        <v>0</v>
      </c>
      <c r="E98" s="37">
        <f>'Multi'!E886*E$11*'LAFs'!E$245*(1-'Contrib'!E$102)*100/(24*'Input'!$F$58)</f>
        <v>0</v>
      </c>
      <c r="F98" s="37">
        <f>'Multi'!F886*F$11*'LAFs'!F$245*(1-'Contrib'!F$102)*100/(24*'Input'!$F$58)</f>
        <v>0</v>
      </c>
      <c r="G98" s="37">
        <f>'Multi'!G886*G$11*'LAFs'!G$245*(1-'Contrib'!G$102)*100/(24*'Input'!$F$58)</f>
        <v>0</v>
      </c>
      <c r="H98" s="37">
        <f>'Multi'!H886*H$11*'LAFs'!H$245*(1-'Contrib'!H$102)*100/(24*'Input'!$F$58)</f>
        <v>0</v>
      </c>
      <c r="I98" s="37">
        <f>'Multi'!I886*I$11*'LAFs'!I$245*(1-'Contrib'!I$102)*100/(24*'Input'!$F$58)</f>
        <v>0</v>
      </c>
      <c r="J98" s="37">
        <f>'Multi'!J886*J$11*'LAFs'!J$245*(1-'Contrib'!J$102)*100/(24*'Input'!$F$58)</f>
        <v>0</v>
      </c>
      <c r="K98" s="37">
        <f>'Multi'!B886*K$11*'LAFs'!B$245*(1-'Contrib'!K$102)*100/(24*'Input'!$F$58)</f>
        <v>0</v>
      </c>
      <c r="L98" s="37">
        <f>'Multi'!C886*L$11*'LAFs'!C$245*(1-'Contrib'!L$102)*100/(24*'Input'!$F$58)</f>
        <v>0</v>
      </c>
      <c r="M98" s="37">
        <f>'Multi'!D886*M$11*'LAFs'!D$245*(1-'Contrib'!M$102)*100/(24*'Input'!$F$58)</f>
        <v>0</v>
      </c>
      <c r="N98" s="37">
        <f>'Multi'!E886*N$11*'LAFs'!E$245*(1-'Contrib'!N$102)*100/(24*'Input'!$F$58)</f>
        <v>0</v>
      </c>
      <c r="O98" s="37">
        <f>'Multi'!F886*O$11*'LAFs'!F$245*(1-'Contrib'!O$102)*100/(24*'Input'!$F$58)</f>
        <v>0</v>
      </c>
      <c r="P98" s="37">
        <f>'Multi'!G886*P$11*'LAFs'!G$245*(1-'Contrib'!P$102)*100/(24*'Input'!$F$58)</f>
        <v>0</v>
      </c>
      <c r="Q98" s="37">
        <f>'Multi'!H886*Q$11*'LAFs'!H$245*(1-'Contrib'!Q$102)*100/(24*'Input'!$F$58)</f>
        <v>0</v>
      </c>
      <c r="R98" s="37">
        <f>'Multi'!I886*R$11*'LAFs'!I$245*(1-'Contrib'!R$102)*100/(24*'Input'!$F$58)</f>
        <v>0</v>
      </c>
      <c r="S98" s="37">
        <f>'Multi'!J886*S$11*'LAFs'!J$245*(1-'Contrib'!S$102)*100/(24*'Input'!$F$58)</f>
        <v>0</v>
      </c>
      <c r="T98" s="17"/>
    </row>
    <row r="99" spans="1:20">
      <c r="A99" s="4" t="s">
        <v>180</v>
      </c>
      <c r="B99" s="37">
        <f>'Multi'!B887*B$11*'LAFs'!B$246*(1-'Contrib'!B$103)*100/(24*'Input'!$F$58)</f>
        <v>0</v>
      </c>
      <c r="C99" s="37">
        <f>'Multi'!C887*C$11*'LAFs'!C$246*(1-'Contrib'!C$103)*100/(24*'Input'!$F$58)</f>
        <v>0</v>
      </c>
      <c r="D99" s="37">
        <f>'Multi'!D887*D$11*'LAFs'!D$246*(1-'Contrib'!D$103)*100/(24*'Input'!$F$58)</f>
        <v>0</v>
      </c>
      <c r="E99" s="37">
        <f>'Multi'!E887*E$11*'LAFs'!E$246*(1-'Contrib'!E$103)*100/(24*'Input'!$F$58)</f>
        <v>0</v>
      </c>
      <c r="F99" s="37">
        <f>'Multi'!F887*F$11*'LAFs'!F$246*(1-'Contrib'!F$103)*100/(24*'Input'!$F$58)</f>
        <v>0</v>
      </c>
      <c r="G99" s="37">
        <f>'Multi'!G887*G$11*'LAFs'!G$246*(1-'Contrib'!G$103)*100/(24*'Input'!$F$58)</f>
        <v>0</v>
      </c>
      <c r="H99" s="37">
        <f>'Multi'!H887*H$11*'LAFs'!H$246*(1-'Contrib'!H$103)*100/(24*'Input'!$F$58)</f>
        <v>0</v>
      </c>
      <c r="I99" s="37">
        <f>'Multi'!I887*I$11*'LAFs'!I$246*(1-'Contrib'!I$103)*100/(24*'Input'!$F$58)</f>
        <v>0</v>
      </c>
      <c r="J99" s="37">
        <f>'Multi'!J887*J$11*'LAFs'!J$246*(1-'Contrib'!J$103)*100/(24*'Input'!$F$58)</f>
        <v>0</v>
      </c>
      <c r="K99" s="37">
        <f>'Multi'!B887*K$11*'LAFs'!B$246*(1-'Contrib'!K$103)*100/(24*'Input'!$F$58)</f>
        <v>0</v>
      </c>
      <c r="L99" s="37">
        <f>'Multi'!C887*L$11*'LAFs'!C$246*(1-'Contrib'!L$103)*100/(24*'Input'!$F$58)</f>
        <v>0</v>
      </c>
      <c r="M99" s="37">
        <f>'Multi'!D887*M$11*'LAFs'!D$246*(1-'Contrib'!M$103)*100/(24*'Input'!$F$58)</f>
        <v>0</v>
      </c>
      <c r="N99" s="37">
        <f>'Multi'!E887*N$11*'LAFs'!E$246*(1-'Contrib'!N$103)*100/(24*'Input'!$F$58)</f>
        <v>0</v>
      </c>
      <c r="O99" s="37">
        <f>'Multi'!F887*O$11*'LAFs'!F$246*(1-'Contrib'!O$103)*100/(24*'Input'!$F$58)</f>
        <v>0</v>
      </c>
      <c r="P99" s="37">
        <f>'Multi'!G887*P$11*'LAFs'!G$246*(1-'Contrib'!P$103)*100/(24*'Input'!$F$58)</f>
        <v>0</v>
      </c>
      <c r="Q99" s="37">
        <f>'Multi'!H887*Q$11*'LAFs'!H$246*(1-'Contrib'!Q$103)*100/(24*'Input'!$F$58)</f>
        <v>0</v>
      </c>
      <c r="R99" s="37">
        <f>'Multi'!I887*R$11*'LAFs'!I$246*(1-'Contrib'!R$103)*100/(24*'Input'!$F$58)</f>
        <v>0</v>
      </c>
      <c r="S99" s="37">
        <f>'Multi'!J887*S$11*'LAFs'!J$246*(1-'Contrib'!S$103)*100/(24*'Input'!$F$58)</f>
        <v>0</v>
      </c>
      <c r="T99" s="17"/>
    </row>
    <row r="100" spans="1:20">
      <c r="A100" s="4" t="s">
        <v>181</v>
      </c>
      <c r="B100" s="37">
        <f>'Multi'!B888*B$11*'LAFs'!B$247*(1-'Contrib'!B$104)*100/(24*'Input'!$F$58)</f>
        <v>0</v>
      </c>
      <c r="C100" s="37">
        <f>'Multi'!C888*C$11*'LAFs'!C$247*(1-'Contrib'!C$104)*100/(24*'Input'!$F$58)</f>
        <v>0</v>
      </c>
      <c r="D100" s="37">
        <f>'Multi'!D888*D$11*'LAFs'!D$247*(1-'Contrib'!D$104)*100/(24*'Input'!$F$58)</f>
        <v>0</v>
      </c>
      <c r="E100" s="37">
        <f>'Multi'!E888*E$11*'LAFs'!E$247*(1-'Contrib'!E$104)*100/(24*'Input'!$F$58)</f>
        <v>0</v>
      </c>
      <c r="F100" s="37">
        <f>'Multi'!F888*F$11*'LAFs'!F$247*(1-'Contrib'!F$104)*100/(24*'Input'!$F$58)</f>
        <v>0</v>
      </c>
      <c r="G100" s="37">
        <f>'Multi'!G888*G$11*'LAFs'!G$247*(1-'Contrib'!G$104)*100/(24*'Input'!$F$58)</f>
        <v>0</v>
      </c>
      <c r="H100" s="37">
        <f>'Multi'!H888*H$11*'LAFs'!H$247*(1-'Contrib'!H$104)*100/(24*'Input'!$F$58)</f>
        <v>0</v>
      </c>
      <c r="I100" s="37">
        <f>'Multi'!I888*I$11*'LAFs'!I$247*(1-'Contrib'!I$104)*100/(24*'Input'!$F$58)</f>
        <v>0</v>
      </c>
      <c r="J100" s="37">
        <f>'Multi'!J888*J$11*'LAFs'!J$247*(1-'Contrib'!J$104)*100/(24*'Input'!$F$58)</f>
        <v>0</v>
      </c>
      <c r="K100" s="37">
        <f>'Multi'!B888*K$11*'LAFs'!B$247*(1-'Contrib'!K$104)*100/(24*'Input'!$F$58)</f>
        <v>0</v>
      </c>
      <c r="L100" s="37">
        <f>'Multi'!C888*L$11*'LAFs'!C$247*(1-'Contrib'!L$104)*100/(24*'Input'!$F$58)</f>
        <v>0</v>
      </c>
      <c r="M100" s="37">
        <f>'Multi'!D888*M$11*'LAFs'!D$247*(1-'Contrib'!M$104)*100/(24*'Input'!$F$58)</f>
        <v>0</v>
      </c>
      <c r="N100" s="37">
        <f>'Multi'!E888*N$11*'LAFs'!E$247*(1-'Contrib'!N$104)*100/(24*'Input'!$F$58)</f>
        <v>0</v>
      </c>
      <c r="O100" s="37">
        <f>'Multi'!F888*O$11*'LAFs'!F$247*(1-'Contrib'!O$104)*100/(24*'Input'!$F$58)</f>
        <v>0</v>
      </c>
      <c r="P100" s="37">
        <f>'Multi'!G888*P$11*'LAFs'!G$247*(1-'Contrib'!P$104)*100/(24*'Input'!$F$58)</f>
        <v>0</v>
      </c>
      <c r="Q100" s="37">
        <f>'Multi'!H888*Q$11*'LAFs'!H$247*(1-'Contrib'!Q$104)*100/(24*'Input'!$F$58)</f>
        <v>0</v>
      </c>
      <c r="R100" s="37">
        <f>'Multi'!I888*R$11*'LAFs'!I$247*(1-'Contrib'!R$104)*100/(24*'Input'!$F$58)</f>
        <v>0</v>
      </c>
      <c r="S100" s="37">
        <f>'Multi'!J888*S$11*'LAFs'!J$247*(1-'Contrib'!S$104)*100/(24*'Input'!$F$58)</f>
        <v>0</v>
      </c>
      <c r="T100" s="17"/>
    </row>
    <row r="101" spans="1:20">
      <c r="A101" s="4" t="s">
        <v>182</v>
      </c>
      <c r="B101" s="37">
        <f>'Multi'!B889*B$11*'LAFs'!B$248*(1-'Contrib'!B$105)*100/(24*'Input'!$F$58)</f>
        <v>0</v>
      </c>
      <c r="C101" s="37">
        <f>'Multi'!C889*C$11*'LAFs'!C$248*(1-'Contrib'!C$105)*100/(24*'Input'!$F$58)</f>
        <v>0</v>
      </c>
      <c r="D101" s="37">
        <f>'Multi'!D889*D$11*'LAFs'!D$248*(1-'Contrib'!D$105)*100/(24*'Input'!$F$58)</f>
        <v>0</v>
      </c>
      <c r="E101" s="37">
        <f>'Multi'!E889*E$11*'LAFs'!E$248*(1-'Contrib'!E$105)*100/(24*'Input'!$F$58)</f>
        <v>0</v>
      </c>
      <c r="F101" s="37">
        <f>'Multi'!F889*F$11*'LAFs'!F$248*(1-'Contrib'!F$105)*100/(24*'Input'!$F$58)</f>
        <v>0</v>
      </c>
      <c r="G101" s="37">
        <f>'Multi'!G889*G$11*'LAFs'!G$248*(1-'Contrib'!G$105)*100/(24*'Input'!$F$58)</f>
        <v>0</v>
      </c>
      <c r="H101" s="37">
        <f>'Multi'!H889*H$11*'LAFs'!H$248*(1-'Contrib'!H$105)*100/(24*'Input'!$F$58)</f>
        <v>0</v>
      </c>
      <c r="I101" s="37">
        <f>'Multi'!I889*I$11*'LAFs'!I$248*(1-'Contrib'!I$105)*100/(24*'Input'!$F$58)</f>
        <v>0</v>
      </c>
      <c r="J101" s="37">
        <f>'Multi'!J889*J$11*'LAFs'!J$248*(1-'Contrib'!J$105)*100/(24*'Input'!$F$58)</f>
        <v>0</v>
      </c>
      <c r="K101" s="37">
        <f>'Multi'!B889*K$11*'LAFs'!B$248*(1-'Contrib'!K$105)*100/(24*'Input'!$F$58)</f>
        <v>0</v>
      </c>
      <c r="L101" s="37">
        <f>'Multi'!C889*L$11*'LAFs'!C$248*(1-'Contrib'!L$105)*100/(24*'Input'!$F$58)</f>
        <v>0</v>
      </c>
      <c r="M101" s="37">
        <f>'Multi'!D889*M$11*'LAFs'!D$248*(1-'Contrib'!M$105)*100/(24*'Input'!$F$58)</f>
        <v>0</v>
      </c>
      <c r="N101" s="37">
        <f>'Multi'!E889*N$11*'LAFs'!E$248*(1-'Contrib'!N$105)*100/(24*'Input'!$F$58)</f>
        <v>0</v>
      </c>
      <c r="O101" s="37">
        <f>'Multi'!F889*O$11*'LAFs'!F$248*(1-'Contrib'!O$105)*100/(24*'Input'!$F$58)</f>
        <v>0</v>
      </c>
      <c r="P101" s="37">
        <f>'Multi'!G889*P$11*'LAFs'!G$248*(1-'Contrib'!P$105)*100/(24*'Input'!$F$58)</f>
        <v>0</v>
      </c>
      <c r="Q101" s="37">
        <f>'Multi'!H889*Q$11*'LAFs'!H$248*(1-'Contrib'!Q$105)*100/(24*'Input'!$F$58)</f>
        <v>0</v>
      </c>
      <c r="R101" s="37">
        <f>'Multi'!I889*R$11*'LAFs'!I$248*(1-'Contrib'!R$105)*100/(24*'Input'!$F$58)</f>
        <v>0</v>
      </c>
      <c r="S101" s="37">
        <f>'Multi'!J889*S$11*'LAFs'!J$248*(1-'Contrib'!S$105)*100/(24*'Input'!$F$58)</f>
        <v>0</v>
      </c>
      <c r="T101" s="17"/>
    </row>
    <row r="102" spans="1:20">
      <c r="A102" s="4" t="s">
        <v>183</v>
      </c>
      <c r="B102" s="37">
        <f>'Multi'!B890*B$11*'LAFs'!B$249*(1-'Contrib'!B$106)*100/(24*'Input'!$F$58)</f>
        <v>0</v>
      </c>
      <c r="C102" s="37">
        <f>'Multi'!C890*C$11*'LAFs'!C$249*(1-'Contrib'!C$106)*100/(24*'Input'!$F$58)</f>
        <v>0</v>
      </c>
      <c r="D102" s="37">
        <f>'Multi'!D890*D$11*'LAFs'!D$249*(1-'Contrib'!D$106)*100/(24*'Input'!$F$58)</f>
        <v>0</v>
      </c>
      <c r="E102" s="37">
        <f>'Multi'!E890*E$11*'LAFs'!E$249*(1-'Contrib'!E$106)*100/(24*'Input'!$F$58)</f>
        <v>0</v>
      </c>
      <c r="F102" s="37">
        <f>'Multi'!F890*F$11*'LAFs'!F$249*(1-'Contrib'!F$106)*100/(24*'Input'!$F$58)</f>
        <v>0</v>
      </c>
      <c r="G102" s="37">
        <f>'Multi'!G890*G$11*'LAFs'!G$249*(1-'Contrib'!G$106)*100/(24*'Input'!$F$58)</f>
        <v>0</v>
      </c>
      <c r="H102" s="37">
        <f>'Multi'!H890*H$11*'LAFs'!H$249*(1-'Contrib'!H$106)*100/(24*'Input'!$F$58)</f>
        <v>0</v>
      </c>
      <c r="I102" s="37">
        <f>'Multi'!I890*I$11*'LAFs'!I$249*(1-'Contrib'!I$106)*100/(24*'Input'!$F$58)</f>
        <v>0</v>
      </c>
      <c r="J102" s="37">
        <f>'Multi'!J890*J$11*'LAFs'!J$249*(1-'Contrib'!J$106)*100/(24*'Input'!$F$58)</f>
        <v>0</v>
      </c>
      <c r="K102" s="37">
        <f>'Multi'!B890*K$11*'LAFs'!B$249*(1-'Contrib'!K$106)*100/(24*'Input'!$F$58)</f>
        <v>0</v>
      </c>
      <c r="L102" s="37">
        <f>'Multi'!C890*L$11*'LAFs'!C$249*(1-'Contrib'!L$106)*100/(24*'Input'!$F$58)</f>
        <v>0</v>
      </c>
      <c r="M102" s="37">
        <f>'Multi'!D890*M$11*'LAFs'!D$249*(1-'Contrib'!M$106)*100/(24*'Input'!$F$58)</f>
        <v>0</v>
      </c>
      <c r="N102" s="37">
        <f>'Multi'!E890*N$11*'LAFs'!E$249*(1-'Contrib'!N$106)*100/(24*'Input'!$F$58)</f>
        <v>0</v>
      </c>
      <c r="O102" s="37">
        <f>'Multi'!F890*O$11*'LAFs'!F$249*(1-'Contrib'!O$106)*100/(24*'Input'!$F$58)</f>
        <v>0</v>
      </c>
      <c r="P102" s="37">
        <f>'Multi'!G890*P$11*'LAFs'!G$249*(1-'Contrib'!P$106)*100/(24*'Input'!$F$58)</f>
        <v>0</v>
      </c>
      <c r="Q102" s="37">
        <f>'Multi'!H890*Q$11*'LAFs'!H$249*(1-'Contrib'!Q$106)*100/(24*'Input'!$F$58)</f>
        <v>0</v>
      </c>
      <c r="R102" s="37">
        <f>'Multi'!I890*R$11*'LAFs'!I$249*(1-'Contrib'!R$106)*100/(24*'Input'!$F$58)</f>
        <v>0</v>
      </c>
      <c r="S102" s="37">
        <f>'Multi'!J890*S$11*'LAFs'!J$249*(1-'Contrib'!S$106)*100/(24*'Input'!$F$58)</f>
        <v>0</v>
      </c>
      <c r="T102" s="17"/>
    </row>
    <row r="103" spans="1:20">
      <c r="A103" s="4" t="s">
        <v>196</v>
      </c>
      <c r="B103" s="37">
        <f>'Multi'!B891*B$11*'LAFs'!B$250*(1-'Contrib'!B$107)*100/(24*'Input'!$F$58)</f>
        <v>0</v>
      </c>
      <c r="C103" s="37">
        <f>'Multi'!C891*C$11*'LAFs'!C$250*(1-'Contrib'!C$107)*100/(24*'Input'!$F$58)</f>
        <v>0</v>
      </c>
      <c r="D103" s="37">
        <f>'Multi'!D891*D$11*'LAFs'!D$250*(1-'Contrib'!D$107)*100/(24*'Input'!$F$58)</f>
        <v>0</v>
      </c>
      <c r="E103" s="37">
        <f>'Multi'!E891*E$11*'LAFs'!E$250*(1-'Contrib'!E$107)*100/(24*'Input'!$F$58)</f>
        <v>0</v>
      </c>
      <c r="F103" s="37">
        <f>'Multi'!F891*F$11*'LAFs'!F$250*(1-'Contrib'!F$107)*100/(24*'Input'!$F$58)</f>
        <v>0</v>
      </c>
      <c r="G103" s="37">
        <f>'Multi'!G891*G$11*'LAFs'!G$250*(1-'Contrib'!G$107)*100/(24*'Input'!$F$58)</f>
        <v>0</v>
      </c>
      <c r="H103" s="37">
        <f>'Multi'!H891*H$11*'LAFs'!H$250*(1-'Contrib'!H$107)*100/(24*'Input'!$F$58)</f>
        <v>0</v>
      </c>
      <c r="I103" s="37">
        <f>'Multi'!I891*I$11*'LAFs'!I$250*(1-'Contrib'!I$107)*100/(24*'Input'!$F$58)</f>
        <v>0</v>
      </c>
      <c r="J103" s="37">
        <f>'Multi'!J891*J$11*'LAFs'!J$250*(1-'Contrib'!J$107)*100/(24*'Input'!$F$58)</f>
        <v>0</v>
      </c>
      <c r="K103" s="37">
        <f>'Multi'!B891*K$11*'LAFs'!B$250*(1-'Contrib'!K$107)*100/(24*'Input'!$F$58)</f>
        <v>0</v>
      </c>
      <c r="L103" s="37">
        <f>'Multi'!C891*L$11*'LAFs'!C$250*(1-'Contrib'!L$107)*100/(24*'Input'!$F$58)</f>
        <v>0</v>
      </c>
      <c r="M103" s="37">
        <f>'Multi'!D891*M$11*'LAFs'!D$250*(1-'Contrib'!M$107)*100/(24*'Input'!$F$58)</f>
        <v>0</v>
      </c>
      <c r="N103" s="37">
        <f>'Multi'!E891*N$11*'LAFs'!E$250*(1-'Contrib'!N$107)*100/(24*'Input'!$F$58)</f>
        <v>0</v>
      </c>
      <c r="O103" s="37">
        <f>'Multi'!F891*O$11*'LAFs'!F$250*(1-'Contrib'!O$107)*100/(24*'Input'!$F$58)</f>
        <v>0</v>
      </c>
      <c r="P103" s="37">
        <f>'Multi'!G891*P$11*'LAFs'!G$250*(1-'Contrib'!P$107)*100/(24*'Input'!$F$58)</f>
        <v>0</v>
      </c>
      <c r="Q103" s="37">
        <f>'Multi'!H891*Q$11*'LAFs'!H$250*(1-'Contrib'!Q$107)*100/(24*'Input'!$F$58)</f>
        <v>0</v>
      </c>
      <c r="R103" s="37">
        <f>'Multi'!I891*R$11*'LAFs'!I$250*(1-'Contrib'!R$107)*100/(24*'Input'!$F$58)</f>
        <v>0</v>
      </c>
      <c r="S103" s="37">
        <f>'Multi'!J891*S$11*'LAFs'!J$250*(1-'Contrib'!S$107)*100/(24*'Input'!$F$58)</f>
        <v>0</v>
      </c>
      <c r="T103" s="17"/>
    </row>
    <row r="104" spans="1:20">
      <c r="A104" s="4" t="s">
        <v>222</v>
      </c>
      <c r="B104" s="37">
        <f>'Multi'!B892*B$11*'LAFs'!B$255*(1-'Contrib'!B$112)*100/(24*'Input'!$F$58)</f>
        <v>0</v>
      </c>
      <c r="C104" s="37">
        <f>'Multi'!C892*C$11*'LAFs'!C$255*(1-'Contrib'!C$112)*100/(24*'Input'!$F$58)</f>
        <v>0</v>
      </c>
      <c r="D104" s="37">
        <f>'Multi'!D892*D$11*'LAFs'!D$255*(1-'Contrib'!D$112)*100/(24*'Input'!$F$58)</f>
        <v>0</v>
      </c>
      <c r="E104" s="37">
        <f>'Multi'!E892*E$11*'LAFs'!E$255*(1-'Contrib'!E$112)*100/(24*'Input'!$F$58)</f>
        <v>0</v>
      </c>
      <c r="F104" s="37">
        <f>'Multi'!F892*F$11*'LAFs'!F$255*(1-'Contrib'!F$112)*100/(24*'Input'!$F$58)</f>
        <v>0</v>
      </c>
      <c r="G104" s="37">
        <f>'Multi'!G892*G$11*'LAFs'!G$255*(1-'Contrib'!G$112)*100/(24*'Input'!$F$58)</f>
        <v>0</v>
      </c>
      <c r="H104" s="37">
        <f>'Multi'!H892*H$11*'LAFs'!H$255*(1-'Contrib'!H$112)*100/(24*'Input'!$F$58)</f>
        <v>0</v>
      </c>
      <c r="I104" s="37">
        <f>'Multi'!I892*I$11*'LAFs'!I$255*(1-'Contrib'!I$112)*100/(24*'Input'!$F$58)</f>
        <v>0</v>
      </c>
      <c r="J104" s="37">
        <f>'Multi'!J892*J$11*'LAFs'!J$255*(1-'Contrib'!J$112)*100/(24*'Input'!$F$58)</f>
        <v>0</v>
      </c>
      <c r="K104" s="37">
        <f>'Multi'!B892*K$11*'LAFs'!B$255*(1-'Contrib'!K$112)*100/(24*'Input'!$F$58)</f>
        <v>0</v>
      </c>
      <c r="L104" s="37">
        <f>'Multi'!C892*L$11*'LAFs'!C$255*(1-'Contrib'!L$112)*100/(24*'Input'!$F$58)</f>
        <v>0</v>
      </c>
      <c r="M104" s="37">
        <f>'Multi'!D892*M$11*'LAFs'!D$255*(1-'Contrib'!M$112)*100/(24*'Input'!$F$58)</f>
        <v>0</v>
      </c>
      <c r="N104" s="37">
        <f>'Multi'!E892*N$11*'LAFs'!E$255*(1-'Contrib'!N$112)*100/(24*'Input'!$F$58)</f>
        <v>0</v>
      </c>
      <c r="O104" s="37">
        <f>'Multi'!F892*O$11*'LAFs'!F$255*(1-'Contrib'!O$112)*100/(24*'Input'!$F$58)</f>
        <v>0</v>
      </c>
      <c r="P104" s="37">
        <f>'Multi'!G892*P$11*'LAFs'!G$255*(1-'Contrib'!P$112)*100/(24*'Input'!$F$58)</f>
        <v>0</v>
      </c>
      <c r="Q104" s="37">
        <f>'Multi'!H892*Q$11*'LAFs'!H$255*(1-'Contrib'!Q$112)*100/(24*'Input'!$F$58)</f>
        <v>0</v>
      </c>
      <c r="R104" s="37">
        <f>'Multi'!I892*R$11*'LAFs'!I$255*(1-'Contrib'!R$112)*100/(24*'Input'!$F$58)</f>
        <v>0</v>
      </c>
      <c r="S104" s="37">
        <f>'Multi'!J892*S$11*'LAFs'!J$255*(1-'Contrib'!S$112)*100/(24*'Input'!$F$58)</f>
        <v>0</v>
      </c>
      <c r="T104" s="17"/>
    </row>
    <row r="105" spans="1:20">
      <c r="A105" s="4" t="s">
        <v>187</v>
      </c>
      <c r="B105" s="37">
        <f>'Multi'!B893*B$11*'LAFs'!B$259*(1-'Contrib'!B$116)*100/(24*'Input'!$F$58)</f>
        <v>0</v>
      </c>
      <c r="C105" s="37">
        <f>'Multi'!C893*C$11*'LAFs'!C$259*(1-'Contrib'!C$116)*100/(24*'Input'!$F$58)</f>
        <v>0</v>
      </c>
      <c r="D105" s="37">
        <f>'Multi'!D893*D$11*'LAFs'!D$259*(1-'Contrib'!D$116)*100/(24*'Input'!$F$58)</f>
        <v>0</v>
      </c>
      <c r="E105" s="37">
        <f>'Multi'!E893*E$11*'LAFs'!E$259*(1-'Contrib'!E$116)*100/(24*'Input'!$F$58)</f>
        <v>0</v>
      </c>
      <c r="F105" s="37">
        <f>'Multi'!F893*F$11*'LAFs'!F$259*(1-'Contrib'!F$116)*100/(24*'Input'!$F$58)</f>
        <v>0</v>
      </c>
      <c r="G105" s="37">
        <f>'Multi'!G893*G$11*'LAFs'!G$259*(1-'Contrib'!G$116)*100/(24*'Input'!$F$58)</f>
        <v>0</v>
      </c>
      <c r="H105" s="37">
        <f>'Multi'!H893*H$11*'LAFs'!H$259*(1-'Contrib'!H$116)*100/(24*'Input'!$F$58)</f>
        <v>0</v>
      </c>
      <c r="I105" s="37">
        <f>'Multi'!I893*I$11*'LAFs'!I$259*(1-'Contrib'!I$116)*100/(24*'Input'!$F$58)</f>
        <v>0</v>
      </c>
      <c r="J105" s="37">
        <f>'Multi'!J893*J$11*'LAFs'!J$259*(1-'Contrib'!J$116)*100/(24*'Input'!$F$58)</f>
        <v>0</v>
      </c>
      <c r="K105" s="37">
        <f>'Multi'!B893*K$11*'LAFs'!B$259*(1-'Contrib'!K$116)*100/(24*'Input'!$F$58)</f>
        <v>0</v>
      </c>
      <c r="L105" s="37">
        <f>'Multi'!C893*L$11*'LAFs'!C$259*(1-'Contrib'!L$116)*100/(24*'Input'!$F$58)</f>
        <v>0</v>
      </c>
      <c r="M105" s="37">
        <f>'Multi'!D893*M$11*'LAFs'!D$259*(1-'Contrib'!M$116)*100/(24*'Input'!$F$58)</f>
        <v>0</v>
      </c>
      <c r="N105" s="37">
        <f>'Multi'!E893*N$11*'LAFs'!E$259*(1-'Contrib'!N$116)*100/(24*'Input'!$F$58)</f>
        <v>0</v>
      </c>
      <c r="O105" s="37">
        <f>'Multi'!F893*O$11*'LAFs'!F$259*(1-'Contrib'!O$116)*100/(24*'Input'!$F$58)</f>
        <v>0</v>
      </c>
      <c r="P105" s="37">
        <f>'Multi'!G893*P$11*'LAFs'!G$259*(1-'Contrib'!P$116)*100/(24*'Input'!$F$58)</f>
        <v>0</v>
      </c>
      <c r="Q105" s="37">
        <f>'Multi'!H893*Q$11*'LAFs'!H$259*(1-'Contrib'!Q$116)*100/(24*'Input'!$F$58)</f>
        <v>0</v>
      </c>
      <c r="R105" s="37">
        <f>'Multi'!I893*R$11*'LAFs'!I$259*(1-'Contrib'!R$116)*100/(24*'Input'!$F$58)</f>
        <v>0</v>
      </c>
      <c r="S105" s="37">
        <f>'Multi'!J893*S$11*'LAFs'!J$259*(1-'Contrib'!S$116)*100/(24*'Input'!$F$58)</f>
        <v>0</v>
      </c>
      <c r="T105" s="17"/>
    </row>
    <row r="106" spans="1:20">
      <c r="A106" s="4" t="s">
        <v>189</v>
      </c>
      <c r="B106" s="37">
        <f>'Multi'!B894*B$11*'LAFs'!B$261*(1-'Contrib'!B$118)*100/(24*'Input'!$F$58)</f>
        <v>0</v>
      </c>
      <c r="C106" s="37">
        <f>'Multi'!C894*C$11*'LAFs'!C$261*(1-'Contrib'!C$118)*100/(24*'Input'!$F$58)</f>
        <v>0</v>
      </c>
      <c r="D106" s="37">
        <f>'Multi'!D894*D$11*'LAFs'!D$261*(1-'Contrib'!D$118)*100/(24*'Input'!$F$58)</f>
        <v>0</v>
      </c>
      <c r="E106" s="37">
        <f>'Multi'!E894*E$11*'LAFs'!E$261*(1-'Contrib'!E$118)*100/(24*'Input'!$F$58)</f>
        <v>0</v>
      </c>
      <c r="F106" s="37">
        <f>'Multi'!F894*F$11*'LAFs'!F$261*(1-'Contrib'!F$118)*100/(24*'Input'!$F$58)</f>
        <v>0</v>
      </c>
      <c r="G106" s="37">
        <f>'Multi'!G894*G$11*'LAFs'!G$261*(1-'Contrib'!G$118)*100/(24*'Input'!$F$58)</f>
        <v>0</v>
      </c>
      <c r="H106" s="37">
        <f>'Multi'!H894*H$11*'LAFs'!H$261*(1-'Contrib'!H$118)*100/(24*'Input'!$F$58)</f>
        <v>0</v>
      </c>
      <c r="I106" s="37">
        <f>'Multi'!I894*I$11*'LAFs'!I$261*(1-'Contrib'!I$118)*100/(24*'Input'!$F$58)</f>
        <v>0</v>
      </c>
      <c r="J106" s="37">
        <f>'Multi'!J894*J$11*'LAFs'!J$261*(1-'Contrib'!J$118)*100/(24*'Input'!$F$58)</f>
        <v>0</v>
      </c>
      <c r="K106" s="37">
        <f>'Multi'!B894*K$11*'LAFs'!B$261*(1-'Contrib'!K$118)*100/(24*'Input'!$F$58)</f>
        <v>0</v>
      </c>
      <c r="L106" s="37">
        <f>'Multi'!C894*L$11*'LAFs'!C$261*(1-'Contrib'!L$118)*100/(24*'Input'!$F$58)</f>
        <v>0</v>
      </c>
      <c r="M106" s="37">
        <f>'Multi'!D894*M$11*'LAFs'!D$261*(1-'Contrib'!M$118)*100/(24*'Input'!$F$58)</f>
        <v>0</v>
      </c>
      <c r="N106" s="37">
        <f>'Multi'!E894*N$11*'LAFs'!E$261*(1-'Contrib'!N$118)*100/(24*'Input'!$F$58)</f>
        <v>0</v>
      </c>
      <c r="O106" s="37">
        <f>'Multi'!F894*O$11*'LAFs'!F$261*(1-'Contrib'!O$118)*100/(24*'Input'!$F$58)</f>
        <v>0</v>
      </c>
      <c r="P106" s="37">
        <f>'Multi'!G894*P$11*'LAFs'!G$261*(1-'Contrib'!P$118)*100/(24*'Input'!$F$58)</f>
        <v>0</v>
      </c>
      <c r="Q106" s="37">
        <f>'Multi'!H894*Q$11*'LAFs'!H$261*(1-'Contrib'!Q$118)*100/(24*'Input'!$F$58)</f>
        <v>0</v>
      </c>
      <c r="R106" s="37">
        <f>'Multi'!I894*R$11*'LAFs'!I$261*(1-'Contrib'!R$118)*100/(24*'Input'!$F$58)</f>
        <v>0</v>
      </c>
      <c r="S106" s="37">
        <f>'Multi'!J894*S$11*'LAFs'!J$261*(1-'Contrib'!S$118)*100/(24*'Input'!$F$58)</f>
        <v>0</v>
      </c>
      <c r="T106" s="17"/>
    </row>
    <row r="107" spans="1:20">
      <c r="A107" s="4" t="s">
        <v>198</v>
      </c>
      <c r="B107" s="37">
        <f>'Multi'!B895*B$11*'LAFs'!B$263*(1-'Contrib'!B$120)*100/(24*'Input'!$F$58)</f>
        <v>0</v>
      </c>
      <c r="C107" s="37">
        <f>'Multi'!C895*C$11*'LAFs'!C$263*(1-'Contrib'!C$120)*100/(24*'Input'!$F$58)</f>
        <v>0</v>
      </c>
      <c r="D107" s="37">
        <f>'Multi'!D895*D$11*'LAFs'!D$263*(1-'Contrib'!D$120)*100/(24*'Input'!$F$58)</f>
        <v>0</v>
      </c>
      <c r="E107" s="37">
        <f>'Multi'!E895*E$11*'LAFs'!E$263*(1-'Contrib'!E$120)*100/(24*'Input'!$F$58)</f>
        <v>0</v>
      </c>
      <c r="F107" s="37">
        <f>'Multi'!F895*F$11*'LAFs'!F$263*(1-'Contrib'!F$120)*100/(24*'Input'!$F$58)</f>
        <v>0</v>
      </c>
      <c r="G107" s="37">
        <f>'Multi'!G895*G$11*'LAFs'!G$263*(1-'Contrib'!G$120)*100/(24*'Input'!$F$58)</f>
        <v>0</v>
      </c>
      <c r="H107" s="37">
        <f>'Multi'!H895*H$11*'LAFs'!H$263*(1-'Contrib'!H$120)*100/(24*'Input'!$F$58)</f>
        <v>0</v>
      </c>
      <c r="I107" s="37">
        <f>'Multi'!I895*I$11*'LAFs'!I$263*(1-'Contrib'!I$120)*100/(24*'Input'!$F$58)</f>
        <v>0</v>
      </c>
      <c r="J107" s="37">
        <f>'Multi'!J895*J$11*'LAFs'!J$263*(1-'Contrib'!J$120)*100/(24*'Input'!$F$58)</f>
        <v>0</v>
      </c>
      <c r="K107" s="37">
        <f>'Multi'!B895*K$11*'LAFs'!B$263*(1-'Contrib'!K$120)*100/(24*'Input'!$F$58)</f>
        <v>0</v>
      </c>
      <c r="L107" s="37">
        <f>'Multi'!C895*L$11*'LAFs'!C$263*(1-'Contrib'!L$120)*100/(24*'Input'!$F$58)</f>
        <v>0</v>
      </c>
      <c r="M107" s="37">
        <f>'Multi'!D895*M$11*'LAFs'!D$263*(1-'Contrib'!M$120)*100/(24*'Input'!$F$58)</f>
        <v>0</v>
      </c>
      <c r="N107" s="37">
        <f>'Multi'!E895*N$11*'LAFs'!E$263*(1-'Contrib'!N$120)*100/(24*'Input'!$F$58)</f>
        <v>0</v>
      </c>
      <c r="O107" s="37">
        <f>'Multi'!F895*O$11*'LAFs'!F$263*(1-'Contrib'!O$120)*100/(24*'Input'!$F$58)</f>
        <v>0</v>
      </c>
      <c r="P107" s="37">
        <f>'Multi'!G895*P$11*'LAFs'!G$263*(1-'Contrib'!P$120)*100/(24*'Input'!$F$58)</f>
        <v>0</v>
      </c>
      <c r="Q107" s="37">
        <f>'Multi'!H895*Q$11*'LAFs'!H$263*(1-'Contrib'!Q$120)*100/(24*'Input'!$F$58)</f>
        <v>0</v>
      </c>
      <c r="R107" s="37">
        <f>'Multi'!I895*R$11*'LAFs'!I$263*(1-'Contrib'!R$120)*100/(24*'Input'!$F$58)</f>
        <v>0</v>
      </c>
      <c r="S107" s="37">
        <f>'Multi'!J895*S$11*'LAFs'!J$263*(1-'Contrib'!S$120)*100/(24*'Input'!$F$58)</f>
        <v>0</v>
      </c>
      <c r="T107" s="17"/>
    </row>
    <row r="109" spans="1:20" ht="21" customHeight="1">
      <c r="A109" s="1" t="s">
        <v>983</v>
      </c>
    </row>
    <row r="110" spans="1:20">
      <c r="A110" s="2" t="s">
        <v>353</v>
      </c>
    </row>
    <row r="111" spans="1:20">
      <c r="A111" s="32" t="s">
        <v>984</v>
      </c>
    </row>
    <row r="112" spans="1:20">
      <c r="A112" s="32" t="s">
        <v>979</v>
      </c>
    </row>
    <row r="113" spans="1:20">
      <c r="A113" s="32" t="s">
        <v>800</v>
      </c>
    </row>
    <row r="114" spans="1:20">
      <c r="A114" s="32" t="s">
        <v>975</v>
      </c>
    </row>
    <row r="115" spans="1:20">
      <c r="A115" s="32" t="s">
        <v>743</v>
      </c>
    </row>
    <row r="116" spans="1:20">
      <c r="A116" s="2" t="s">
        <v>980</v>
      </c>
    </row>
    <row r="118" spans="1:20">
      <c r="B118" s="15" t="s">
        <v>142</v>
      </c>
      <c r="C118" s="15" t="s">
        <v>316</v>
      </c>
      <c r="D118" s="15" t="s">
        <v>317</v>
      </c>
      <c r="E118" s="15" t="s">
        <v>318</v>
      </c>
      <c r="F118" s="15" t="s">
        <v>319</v>
      </c>
      <c r="G118" s="15" t="s">
        <v>320</v>
      </c>
      <c r="H118" s="15" t="s">
        <v>321</v>
      </c>
      <c r="I118" s="15" t="s">
        <v>322</v>
      </c>
      <c r="J118" s="15" t="s">
        <v>323</v>
      </c>
      <c r="K118" s="15" t="s">
        <v>304</v>
      </c>
      <c r="L118" s="15" t="s">
        <v>879</v>
      </c>
      <c r="M118" s="15" t="s">
        <v>880</v>
      </c>
      <c r="N118" s="15" t="s">
        <v>881</v>
      </c>
      <c r="O118" s="15" t="s">
        <v>882</v>
      </c>
      <c r="P118" s="15" t="s">
        <v>883</v>
      </c>
      <c r="Q118" s="15" t="s">
        <v>884</v>
      </c>
      <c r="R118" s="15" t="s">
        <v>885</v>
      </c>
      <c r="S118" s="15" t="s">
        <v>886</v>
      </c>
    </row>
    <row r="119" spans="1:20">
      <c r="A119" s="4" t="s">
        <v>180</v>
      </c>
      <c r="B119" s="37">
        <f>'Multi'!B904*B$11*'LAFs'!B$246*(1-'Contrib'!B$103)*100/(24*'Input'!$F$58)</f>
        <v>0</v>
      </c>
      <c r="C119" s="37">
        <f>'Multi'!C904*C$11*'LAFs'!C$246*(1-'Contrib'!C$103)*100/(24*'Input'!$F$58)</f>
        <v>0</v>
      </c>
      <c r="D119" s="37">
        <f>'Multi'!D904*D$11*'LAFs'!D$246*(1-'Contrib'!D$103)*100/(24*'Input'!$F$58)</f>
        <v>0</v>
      </c>
      <c r="E119" s="37">
        <f>'Multi'!E904*E$11*'LAFs'!E$246*(1-'Contrib'!E$103)*100/(24*'Input'!$F$58)</f>
        <v>0</v>
      </c>
      <c r="F119" s="37">
        <f>'Multi'!F904*F$11*'LAFs'!F$246*(1-'Contrib'!F$103)*100/(24*'Input'!$F$58)</f>
        <v>0</v>
      </c>
      <c r="G119" s="37">
        <f>'Multi'!G904*G$11*'LAFs'!G$246*(1-'Contrib'!G$103)*100/(24*'Input'!$F$58)</f>
        <v>0</v>
      </c>
      <c r="H119" s="37">
        <f>'Multi'!H904*H$11*'LAFs'!H$246*(1-'Contrib'!H$103)*100/(24*'Input'!$F$58)</f>
        <v>0</v>
      </c>
      <c r="I119" s="37">
        <f>'Multi'!I904*I$11*'LAFs'!I$246*(1-'Contrib'!I$103)*100/(24*'Input'!$F$58)</f>
        <v>0</v>
      </c>
      <c r="J119" s="37">
        <f>'Multi'!J904*J$11*'LAFs'!J$246*(1-'Contrib'!J$103)*100/(24*'Input'!$F$58)</f>
        <v>0</v>
      </c>
      <c r="K119" s="37">
        <f>'Multi'!B904*K$11*'LAFs'!B$246*(1-'Contrib'!K$103)*100/(24*'Input'!$F$58)</f>
        <v>0</v>
      </c>
      <c r="L119" s="37">
        <f>'Multi'!C904*L$11*'LAFs'!C$246*(1-'Contrib'!L$103)*100/(24*'Input'!$F$58)</f>
        <v>0</v>
      </c>
      <c r="M119" s="37">
        <f>'Multi'!D904*M$11*'LAFs'!D$246*(1-'Contrib'!M$103)*100/(24*'Input'!$F$58)</f>
        <v>0</v>
      </c>
      <c r="N119" s="37">
        <f>'Multi'!E904*N$11*'LAFs'!E$246*(1-'Contrib'!N$103)*100/(24*'Input'!$F$58)</f>
        <v>0</v>
      </c>
      <c r="O119" s="37">
        <f>'Multi'!F904*O$11*'LAFs'!F$246*(1-'Contrib'!O$103)*100/(24*'Input'!$F$58)</f>
        <v>0</v>
      </c>
      <c r="P119" s="37">
        <f>'Multi'!G904*P$11*'LAFs'!G$246*(1-'Contrib'!P$103)*100/(24*'Input'!$F$58)</f>
        <v>0</v>
      </c>
      <c r="Q119" s="37">
        <f>'Multi'!H904*Q$11*'LAFs'!H$246*(1-'Contrib'!Q$103)*100/(24*'Input'!$F$58)</f>
        <v>0</v>
      </c>
      <c r="R119" s="37">
        <f>'Multi'!I904*R$11*'LAFs'!I$246*(1-'Contrib'!R$103)*100/(24*'Input'!$F$58)</f>
        <v>0</v>
      </c>
      <c r="S119" s="37">
        <f>'Multi'!J904*S$11*'LAFs'!J$246*(1-'Contrib'!S$103)*100/(24*'Input'!$F$58)</f>
        <v>0</v>
      </c>
      <c r="T119" s="17"/>
    </row>
    <row r="120" spans="1:20">
      <c r="A120" s="4" t="s">
        <v>181</v>
      </c>
      <c r="B120" s="37">
        <f>'Multi'!B905*B$11*'LAFs'!B$247*(1-'Contrib'!B$104)*100/(24*'Input'!$F$58)</f>
        <v>0</v>
      </c>
      <c r="C120" s="37">
        <f>'Multi'!C905*C$11*'LAFs'!C$247*(1-'Contrib'!C$104)*100/(24*'Input'!$F$58)</f>
        <v>0</v>
      </c>
      <c r="D120" s="37">
        <f>'Multi'!D905*D$11*'LAFs'!D$247*(1-'Contrib'!D$104)*100/(24*'Input'!$F$58)</f>
        <v>0</v>
      </c>
      <c r="E120" s="37">
        <f>'Multi'!E905*E$11*'LAFs'!E$247*(1-'Contrib'!E$104)*100/(24*'Input'!$F$58)</f>
        <v>0</v>
      </c>
      <c r="F120" s="37">
        <f>'Multi'!F905*F$11*'LAFs'!F$247*(1-'Contrib'!F$104)*100/(24*'Input'!$F$58)</f>
        <v>0</v>
      </c>
      <c r="G120" s="37">
        <f>'Multi'!G905*G$11*'LAFs'!G$247*(1-'Contrib'!G$104)*100/(24*'Input'!$F$58)</f>
        <v>0</v>
      </c>
      <c r="H120" s="37">
        <f>'Multi'!H905*H$11*'LAFs'!H$247*(1-'Contrib'!H$104)*100/(24*'Input'!$F$58)</f>
        <v>0</v>
      </c>
      <c r="I120" s="37">
        <f>'Multi'!I905*I$11*'LAFs'!I$247*(1-'Contrib'!I$104)*100/(24*'Input'!$F$58)</f>
        <v>0</v>
      </c>
      <c r="J120" s="37">
        <f>'Multi'!J905*J$11*'LAFs'!J$247*(1-'Contrib'!J$104)*100/(24*'Input'!$F$58)</f>
        <v>0</v>
      </c>
      <c r="K120" s="37">
        <f>'Multi'!B905*K$11*'LAFs'!B$247*(1-'Contrib'!K$104)*100/(24*'Input'!$F$58)</f>
        <v>0</v>
      </c>
      <c r="L120" s="37">
        <f>'Multi'!C905*L$11*'LAFs'!C$247*(1-'Contrib'!L$104)*100/(24*'Input'!$F$58)</f>
        <v>0</v>
      </c>
      <c r="M120" s="37">
        <f>'Multi'!D905*M$11*'LAFs'!D$247*(1-'Contrib'!M$104)*100/(24*'Input'!$F$58)</f>
        <v>0</v>
      </c>
      <c r="N120" s="37">
        <f>'Multi'!E905*N$11*'LAFs'!E$247*(1-'Contrib'!N$104)*100/(24*'Input'!$F$58)</f>
        <v>0</v>
      </c>
      <c r="O120" s="37">
        <f>'Multi'!F905*O$11*'LAFs'!F$247*(1-'Contrib'!O$104)*100/(24*'Input'!$F$58)</f>
        <v>0</v>
      </c>
      <c r="P120" s="37">
        <f>'Multi'!G905*P$11*'LAFs'!G$247*(1-'Contrib'!P$104)*100/(24*'Input'!$F$58)</f>
        <v>0</v>
      </c>
      <c r="Q120" s="37">
        <f>'Multi'!H905*Q$11*'LAFs'!H$247*(1-'Contrib'!Q$104)*100/(24*'Input'!$F$58)</f>
        <v>0</v>
      </c>
      <c r="R120" s="37">
        <f>'Multi'!I905*R$11*'LAFs'!I$247*(1-'Contrib'!R$104)*100/(24*'Input'!$F$58)</f>
        <v>0</v>
      </c>
      <c r="S120" s="37">
        <f>'Multi'!J905*S$11*'LAFs'!J$247*(1-'Contrib'!S$104)*100/(24*'Input'!$F$58)</f>
        <v>0</v>
      </c>
      <c r="T120" s="17"/>
    </row>
    <row r="121" spans="1:20">
      <c r="A121" s="4" t="s">
        <v>182</v>
      </c>
      <c r="B121" s="37">
        <f>'Multi'!B906*B$11*'LAFs'!B$248*(1-'Contrib'!B$105)*100/(24*'Input'!$F$58)</f>
        <v>0</v>
      </c>
      <c r="C121" s="37">
        <f>'Multi'!C906*C$11*'LAFs'!C$248*(1-'Contrib'!C$105)*100/(24*'Input'!$F$58)</f>
        <v>0</v>
      </c>
      <c r="D121" s="37">
        <f>'Multi'!D906*D$11*'LAFs'!D$248*(1-'Contrib'!D$105)*100/(24*'Input'!$F$58)</f>
        <v>0</v>
      </c>
      <c r="E121" s="37">
        <f>'Multi'!E906*E$11*'LAFs'!E$248*(1-'Contrib'!E$105)*100/(24*'Input'!$F$58)</f>
        <v>0</v>
      </c>
      <c r="F121" s="37">
        <f>'Multi'!F906*F$11*'LAFs'!F$248*(1-'Contrib'!F$105)*100/(24*'Input'!$F$58)</f>
        <v>0</v>
      </c>
      <c r="G121" s="37">
        <f>'Multi'!G906*G$11*'LAFs'!G$248*(1-'Contrib'!G$105)*100/(24*'Input'!$F$58)</f>
        <v>0</v>
      </c>
      <c r="H121" s="37">
        <f>'Multi'!H906*H$11*'LAFs'!H$248*(1-'Contrib'!H$105)*100/(24*'Input'!$F$58)</f>
        <v>0</v>
      </c>
      <c r="I121" s="37">
        <f>'Multi'!I906*I$11*'LAFs'!I$248*(1-'Contrib'!I$105)*100/(24*'Input'!$F$58)</f>
        <v>0</v>
      </c>
      <c r="J121" s="37">
        <f>'Multi'!J906*J$11*'LAFs'!J$248*(1-'Contrib'!J$105)*100/(24*'Input'!$F$58)</f>
        <v>0</v>
      </c>
      <c r="K121" s="37">
        <f>'Multi'!B906*K$11*'LAFs'!B$248*(1-'Contrib'!K$105)*100/(24*'Input'!$F$58)</f>
        <v>0</v>
      </c>
      <c r="L121" s="37">
        <f>'Multi'!C906*L$11*'LAFs'!C$248*(1-'Contrib'!L$105)*100/(24*'Input'!$F$58)</f>
        <v>0</v>
      </c>
      <c r="M121" s="37">
        <f>'Multi'!D906*M$11*'LAFs'!D$248*(1-'Contrib'!M$105)*100/(24*'Input'!$F$58)</f>
        <v>0</v>
      </c>
      <c r="N121" s="37">
        <f>'Multi'!E906*N$11*'LAFs'!E$248*(1-'Contrib'!N$105)*100/(24*'Input'!$F$58)</f>
        <v>0</v>
      </c>
      <c r="O121" s="37">
        <f>'Multi'!F906*O$11*'LAFs'!F$248*(1-'Contrib'!O$105)*100/(24*'Input'!$F$58)</f>
        <v>0</v>
      </c>
      <c r="P121" s="37">
        <f>'Multi'!G906*P$11*'LAFs'!G$248*(1-'Contrib'!P$105)*100/(24*'Input'!$F$58)</f>
        <v>0</v>
      </c>
      <c r="Q121" s="37">
        <f>'Multi'!H906*Q$11*'LAFs'!H$248*(1-'Contrib'!Q$105)*100/(24*'Input'!$F$58)</f>
        <v>0</v>
      </c>
      <c r="R121" s="37">
        <f>'Multi'!I906*R$11*'LAFs'!I$248*(1-'Contrib'!R$105)*100/(24*'Input'!$F$58)</f>
        <v>0</v>
      </c>
      <c r="S121" s="37">
        <f>'Multi'!J906*S$11*'LAFs'!J$248*(1-'Contrib'!S$105)*100/(24*'Input'!$F$58)</f>
        <v>0</v>
      </c>
      <c r="T121" s="17"/>
    </row>
    <row r="122" spans="1:20">
      <c r="A122" s="4" t="s">
        <v>183</v>
      </c>
      <c r="B122" s="37">
        <f>'Multi'!B907*B$11*'LAFs'!B$249*(1-'Contrib'!B$106)*100/(24*'Input'!$F$58)</f>
        <v>0</v>
      </c>
      <c r="C122" s="37">
        <f>'Multi'!C907*C$11*'LAFs'!C$249*(1-'Contrib'!C$106)*100/(24*'Input'!$F$58)</f>
        <v>0</v>
      </c>
      <c r="D122" s="37">
        <f>'Multi'!D907*D$11*'LAFs'!D$249*(1-'Contrib'!D$106)*100/(24*'Input'!$F$58)</f>
        <v>0</v>
      </c>
      <c r="E122" s="37">
        <f>'Multi'!E907*E$11*'LAFs'!E$249*(1-'Contrib'!E$106)*100/(24*'Input'!$F$58)</f>
        <v>0</v>
      </c>
      <c r="F122" s="37">
        <f>'Multi'!F907*F$11*'LAFs'!F$249*(1-'Contrib'!F$106)*100/(24*'Input'!$F$58)</f>
        <v>0</v>
      </c>
      <c r="G122" s="37">
        <f>'Multi'!G907*G$11*'LAFs'!G$249*(1-'Contrib'!G$106)*100/(24*'Input'!$F$58)</f>
        <v>0</v>
      </c>
      <c r="H122" s="37">
        <f>'Multi'!H907*H$11*'LAFs'!H$249*(1-'Contrib'!H$106)*100/(24*'Input'!$F$58)</f>
        <v>0</v>
      </c>
      <c r="I122" s="37">
        <f>'Multi'!I907*I$11*'LAFs'!I$249*(1-'Contrib'!I$106)*100/(24*'Input'!$F$58)</f>
        <v>0</v>
      </c>
      <c r="J122" s="37">
        <f>'Multi'!J907*J$11*'LAFs'!J$249*(1-'Contrib'!J$106)*100/(24*'Input'!$F$58)</f>
        <v>0</v>
      </c>
      <c r="K122" s="37">
        <f>'Multi'!B907*K$11*'LAFs'!B$249*(1-'Contrib'!K$106)*100/(24*'Input'!$F$58)</f>
        <v>0</v>
      </c>
      <c r="L122" s="37">
        <f>'Multi'!C907*L$11*'LAFs'!C$249*(1-'Contrib'!L$106)*100/(24*'Input'!$F$58)</f>
        <v>0</v>
      </c>
      <c r="M122" s="37">
        <f>'Multi'!D907*M$11*'LAFs'!D$249*(1-'Contrib'!M$106)*100/(24*'Input'!$F$58)</f>
        <v>0</v>
      </c>
      <c r="N122" s="37">
        <f>'Multi'!E907*N$11*'LAFs'!E$249*(1-'Contrib'!N$106)*100/(24*'Input'!$F$58)</f>
        <v>0</v>
      </c>
      <c r="O122" s="37">
        <f>'Multi'!F907*O$11*'LAFs'!F$249*(1-'Contrib'!O$106)*100/(24*'Input'!$F$58)</f>
        <v>0</v>
      </c>
      <c r="P122" s="37">
        <f>'Multi'!G907*P$11*'LAFs'!G$249*(1-'Contrib'!P$106)*100/(24*'Input'!$F$58)</f>
        <v>0</v>
      </c>
      <c r="Q122" s="37">
        <f>'Multi'!H907*Q$11*'LAFs'!H$249*(1-'Contrib'!Q$106)*100/(24*'Input'!$F$58)</f>
        <v>0</v>
      </c>
      <c r="R122" s="37">
        <f>'Multi'!I907*R$11*'LAFs'!I$249*(1-'Contrib'!R$106)*100/(24*'Input'!$F$58)</f>
        <v>0</v>
      </c>
      <c r="S122" s="37">
        <f>'Multi'!J907*S$11*'LAFs'!J$249*(1-'Contrib'!S$106)*100/(24*'Input'!$F$58)</f>
        <v>0</v>
      </c>
      <c r="T122" s="17"/>
    </row>
    <row r="123" spans="1:20">
      <c r="A123" s="4" t="s">
        <v>196</v>
      </c>
      <c r="B123" s="37">
        <f>'Multi'!B908*B$11*'LAFs'!B$250*(1-'Contrib'!B$107)*100/(24*'Input'!$F$58)</f>
        <v>0</v>
      </c>
      <c r="C123" s="37">
        <f>'Multi'!C908*C$11*'LAFs'!C$250*(1-'Contrib'!C$107)*100/(24*'Input'!$F$58)</f>
        <v>0</v>
      </c>
      <c r="D123" s="37">
        <f>'Multi'!D908*D$11*'LAFs'!D$250*(1-'Contrib'!D$107)*100/(24*'Input'!$F$58)</f>
        <v>0</v>
      </c>
      <c r="E123" s="37">
        <f>'Multi'!E908*E$11*'LAFs'!E$250*(1-'Contrib'!E$107)*100/(24*'Input'!$F$58)</f>
        <v>0</v>
      </c>
      <c r="F123" s="37">
        <f>'Multi'!F908*F$11*'LAFs'!F$250*(1-'Contrib'!F$107)*100/(24*'Input'!$F$58)</f>
        <v>0</v>
      </c>
      <c r="G123" s="37">
        <f>'Multi'!G908*G$11*'LAFs'!G$250*(1-'Contrib'!G$107)*100/(24*'Input'!$F$58)</f>
        <v>0</v>
      </c>
      <c r="H123" s="37">
        <f>'Multi'!H908*H$11*'LAFs'!H$250*(1-'Contrib'!H$107)*100/(24*'Input'!$F$58)</f>
        <v>0</v>
      </c>
      <c r="I123" s="37">
        <f>'Multi'!I908*I$11*'LAFs'!I$250*(1-'Contrib'!I$107)*100/(24*'Input'!$F$58)</f>
        <v>0</v>
      </c>
      <c r="J123" s="37">
        <f>'Multi'!J908*J$11*'LAFs'!J$250*(1-'Contrib'!J$107)*100/(24*'Input'!$F$58)</f>
        <v>0</v>
      </c>
      <c r="K123" s="37">
        <f>'Multi'!B908*K$11*'LAFs'!B$250*(1-'Contrib'!K$107)*100/(24*'Input'!$F$58)</f>
        <v>0</v>
      </c>
      <c r="L123" s="37">
        <f>'Multi'!C908*L$11*'LAFs'!C$250*(1-'Contrib'!L$107)*100/(24*'Input'!$F$58)</f>
        <v>0</v>
      </c>
      <c r="M123" s="37">
        <f>'Multi'!D908*M$11*'LAFs'!D$250*(1-'Contrib'!M$107)*100/(24*'Input'!$F$58)</f>
        <v>0</v>
      </c>
      <c r="N123" s="37">
        <f>'Multi'!E908*N$11*'LAFs'!E$250*(1-'Contrib'!N$107)*100/(24*'Input'!$F$58)</f>
        <v>0</v>
      </c>
      <c r="O123" s="37">
        <f>'Multi'!F908*O$11*'LAFs'!F$250*(1-'Contrib'!O$107)*100/(24*'Input'!$F$58)</f>
        <v>0</v>
      </c>
      <c r="P123" s="37">
        <f>'Multi'!G908*P$11*'LAFs'!G$250*(1-'Contrib'!P$107)*100/(24*'Input'!$F$58)</f>
        <v>0</v>
      </c>
      <c r="Q123" s="37">
        <f>'Multi'!H908*Q$11*'LAFs'!H$250*(1-'Contrib'!Q$107)*100/(24*'Input'!$F$58)</f>
        <v>0</v>
      </c>
      <c r="R123" s="37">
        <f>'Multi'!I908*R$11*'LAFs'!I$250*(1-'Contrib'!R$107)*100/(24*'Input'!$F$58)</f>
        <v>0</v>
      </c>
      <c r="S123" s="37">
        <f>'Multi'!J908*S$11*'LAFs'!J$250*(1-'Contrib'!S$107)*100/(24*'Input'!$F$58)</f>
        <v>0</v>
      </c>
      <c r="T123" s="17"/>
    </row>
    <row r="124" spans="1:20">
      <c r="A124" s="4" t="s">
        <v>222</v>
      </c>
      <c r="B124" s="37">
        <f>'Multi'!B909*B$11*'LAFs'!B$255*(1-'Contrib'!B$112)*100/(24*'Input'!$F$58)</f>
        <v>0</v>
      </c>
      <c r="C124" s="37">
        <f>'Multi'!C909*C$11*'LAFs'!C$255*(1-'Contrib'!C$112)*100/(24*'Input'!$F$58)</f>
        <v>0</v>
      </c>
      <c r="D124" s="37">
        <f>'Multi'!D909*D$11*'LAFs'!D$255*(1-'Contrib'!D$112)*100/(24*'Input'!$F$58)</f>
        <v>0</v>
      </c>
      <c r="E124" s="37">
        <f>'Multi'!E909*E$11*'LAFs'!E$255*(1-'Contrib'!E$112)*100/(24*'Input'!$F$58)</f>
        <v>0</v>
      </c>
      <c r="F124" s="37">
        <f>'Multi'!F909*F$11*'LAFs'!F$255*(1-'Contrib'!F$112)*100/(24*'Input'!$F$58)</f>
        <v>0</v>
      </c>
      <c r="G124" s="37">
        <f>'Multi'!G909*G$11*'LAFs'!G$255*(1-'Contrib'!G$112)*100/(24*'Input'!$F$58)</f>
        <v>0</v>
      </c>
      <c r="H124" s="37">
        <f>'Multi'!H909*H$11*'LAFs'!H$255*(1-'Contrib'!H$112)*100/(24*'Input'!$F$58)</f>
        <v>0</v>
      </c>
      <c r="I124" s="37">
        <f>'Multi'!I909*I$11*'LAFs'!I$255*(1-'Contrib'!I$112)*100/(24*'Input'!$F$58)</f>
        <v>0</v>
      </c>
      <c r="J124" s="37">
        <f>'Multi'!J909*J$11*'LAFs'!J$255*(1-'Contrib'!J$112)*100/(24*'Input'!$F$58)</f>
        <v>0</v>
      </c>
      <c r="K124" s="37">
        <f>'Multi'!B909*K$11*'LAFs'!B$255*(1-'Contrib'!K$112)*100/(24*'Input'!$F$58)</f>
        <v>0</v>
      </c>
      <c r="L124" s="37">
        <f>'Multi'!C909*L$11*'LAFs'!C$255*(1-'Contrib'!L$112)*100/(24*'Input'!$F$58)</f>
        <v>0</v>
      </c>
      <c r="M124" s="37">
        <f>'Multi'!D909*M$11*'LAFs'!D$255*(1-'Contrib'!M$112)*100/(24*'Input'!$F$58)</f>
        <v>0</v>
      </c>
      <c r="N124" s="37">
        <f>'Multi'!E909*N$11*'LAFs'!E$255*(1-'Contrib'!N$112)*100/(24*'Input'!$F$58)</f>
        <v>0</v>
      </c>
      <c r="O124" s="37">
        <f>'Multi'!F909*O$11*'LAFs'!F$255*(1-'Contrib'!O$112)*100/(24*'Input'!$F$58)</f>
        <v>0</v>
      </c>
      <c r="P124" s="37">
        <f>'Multi'!G909*P$11*'LAFs'!G$255*(1-'Contrib'!P$112)*100/(24*'Input'!$F$58)</f>
        <v>0</v>
      </c>
      <c r="Q124" s="37">
        <f>'Multi'!H909*Q$11*'LAFs'!H$255*(1-'Contrib'!Q$112)*100/(24*'Input'!$F$58)</f>
        <v>0</v>
      </c>
      <c r="R124" s="37">
        <f>'Multi'!I909*R$11*'LAFs'!I$255*(1-'Contrib'!R$112)*100/(24*'Input'!$F$58)</f>
        <v>0</v>
      </c>
      <c r="S124" s="37">
        <f>'Multi'!J909*S$11*'LAFs'!J$255*(1-'Contrib'!S$112)*100/(24*'Input'!$F$58)</f>
        <v>0</v>
      </c>
      <c r="T124" s="17"/>
    </row>
    <row r="125" spans="1:20">
      <c r="A125" s="4" t="s">
        <v>187</v>
      </c>
      <c r="B125" s="37">
        <f>'Multi'!B910*B$11*'LAFs'!B$259*(1-'Contrib'!B$116)*100/(24*'Input'!$F$58)</f>
        <v>0</v>
      </c>
      <c r="C125" s="37">
        <f>'Multi'!C910*C$11*'LAFs'!C$259*(1-'Contrib'!C$116)*100/(24*'Input'!$F$58)</f>
        <v>0</v>
      </c>
      <c r="D125" s="37">
        <f>'Multi'!D910*D$11*'LAFs'!D$259*(1-'Contrib'!D$116)*100/(24*'Input'!$F$58)</f>
        <v>0</v>
      </c>
      <c r="E125" s="37">
        <f>'Multi'!E910*E$11*'LAFs'!E$259*(1-'Contrib'!E$116)*100/(24*'Input'!$F$58)</f>
        <v>0</v>
      </c>
      <c r="F125" s="37">
        <f>'Multi'!F910*F$11*'LAFs'!F$259*(1-'Contrib'!F$116)*100/(24*'Input'!$F$58)</f>
        <v>0</v>
      </c>
      <c r="G125" s="37">
        <f>'Multi'!G910*G$11*'LAFs'!G$259*(1-'Contrib'!G$116)*100/(24*'Input'!$F$58)</f>
        <v>0</v>
      </c>
      <c r="H125" s="37">
        <f>'Multi'!H910*H$11*'LAFs'!H$259*(1-'Contrib'!H$116)*100/(24*'Input'!$F$58)</f>
        <v>0</v>
      </c>
      <c r="I125" s="37">
        <f>'Multi'!I910*I$11*'LAFs'!I$259*(1-'Contrib'!I$116)*100/(24*'Input'!$F$58)</f>
        <v>0</v>
      </c>
      <c r="J125" s="37">
        <f>'Multi'!J910*J$11*'LAFs'!J$259*(1-'Contrib'!J$116)*100/(24*'Input'!$F$58)</f>
        <v>0</v>
      </c>
      <c r="K125" s="37">
        <f>'Multi'!B910*K$11*'LAFs'!B$259*(1-'Contrib'!K$116)*100/(24*'Input'!$F$58)</f>
        <v>0</v>
      </c>
      <c r="L125" s="37">
        <f>'Multi'!C910*L$11*'LAFs'!C$259*(1-'Contrib'!L$116)*100/(24*'Input'!$F$58)</f>
        <v>0</v>
      </c>
      <c r="M125" s="37">
        <f>'Multi'!D910*M$11*'LAFs'!D$259*(1-'Contrib'!M$116)*100/(24*'Input'!$F$58)</f>
        <v>0</v>
      </c>
      <c r="N125" s="37">
        <f>'Multi'!E910*N$11*'LAFs'!E$259*(1-'Contrib'!N$116)*100/(24*'Input'!$F$58)</f>
        <v>0</v>
      </c>
      <c r="O125" s="37">
        <f>'Multi'!F910*O$11*'LAFs'!F$259*(1-'Contrib'!O$116)*100/(24*'Input'!$F$58)</f>
        <v>0</v>
      </c>
      <c r="P125" s="37">
        <f>'Multi'!G910*P$11*'LAFs'!G$259*(1-'Contrib'!P$116)*100/(24*'Input'!$F$58)</f>
        <v>0</v>
      </c>
      <c r="Q125" s="37">
        <f>'Multi'!H910*Q$11*'LAFs'!H$259*(1-'Contrib'!Q$116)*100/(24*'Input'!$F$58)</f>
        <v>0</v>
      </c>
      <c r="R125" s="37">
        <f>'Multi'!I910*R$11*'LAFs'!I$259*(1-'Contrib'!R$116)*100/(24*'Input'!$F$58)</f>
        <v>0</v>
      </c>
      <c r="S125" s="37">
        <f>'Multi'!J910*S$11*'LAFs'!J$259*(1-'Contrib'!S$116)*100/(24*'Input'!$F$58)</f>
        <v>0</v>
      </c>
      <c r="T125" s="17"/>
    </row>
    <row r="126" spans="1:20">
      <c r="A126" s="4" t="s">
        <v>189</v>
      </c>
      <c r="B126" s="37">
        <f>'Multi'!B911*B$11*'LAFs'!B$261*(1-'Contrib'!B$118)*100/(24*'Input'!$F$58)</f>
        <v>0</v>
      </c>
      <c r="C126" s="37">
        <f>'Multi'!C911*C$11*'LAFs'!C$261*(1-'Contrib'!C$118)*100/(24*'Input'!$F$58)</f>
        <v>0</v>
      </c>
      <c r="D126" s="37">
        <f>'Multi'!D911*D$11*'LAFs'!D$261*(1-'Contrib'!D$118)*100/(24*'Input'!$F$58)</f>
        <v>0</v>
      </c>
      <c r="E126" s="37">
        <f>'Multi'!E911*E$11*'LAFs'!E$261*(1-'Contrib'!E$118)*100/(24*'Input'!$F$58)</f>
        <v>0</v>
      </c>
      <c r="F126" s="37">
        <f>'Multi'!F911*F$11*'LAFs'!F$261*(1-'Contrib'!F$118)*100/(24*'Input'!$F$58)</f>
        <v>0</v>
      </c>
      <c r="G126" s="37">
        <f>'Multi'!G911*G$11*'LAFs'!G$261*(1-'Contrib'!G$118)*100/(24*'Input'!$F$58)</f>
        <v>0</v>
      </c>
      <c r="H126" s="37">
        <f>'Multi'!H911*H$11*'LAFs'!H$261*(1-'Contrib'!H$118)*100/(24*'Input'!$F$58)</f>
        <v>0</v>
      </c>
      <c r="I126" s="37">
        <f>'Multi'!I911*I$11*'LAFs'!I$261*(1-'Contrib'!I$118)*100/(24*'Input'!$F$58)</f>
        <v>0</v>
      </c>
      <c r="J126" s="37">
        <f>'Multi'!J911*J$11*'LAFs'!J$261*(1-'Contrib'!J$118)*100/(24*'Input'!$F$58)</f>
        <v>0</v>
      </c>
      <c r="K126" s="37">
        <f>'Multi'!B911*K$11*'LAFs'!B$261*(1-'Contrib'!K$118)*100/(24*'Input'!$F$58)</f>
        <v>0</v>
      </c>
      <c r="L126" s="37">
        <f>'Multi'!C911*L$11*'LAFs'!C$261*(1-'Contrib'!L$118)*100/(24*'Input'!$F$58)</f>
        <v>0</v>
      </c>
      <c r="M126" s="37">
        <f>'Multi'!D911*M$11*'LAFs'!D$261*(1-'Contrib'!M$118)*100/(24*'Input'!$F$58)</f>
        <v>0</v>
      </c>
      <c r="N126" s="37">
        <f>'Multi'!E911*N$11*'LAFs'!E$261*(1-'Contrib'!N$118)*100/(24*'Input'!$F$58)</f>
        <v>0</v>
      </c>
      <c r="O126" s="37">
        <f>'Multi'!F911*O$11*'LAFs'!F$261*(1-'Contrib'!O$118)*100/(24*'Input'!$F$58)</f>
        <v>0</v>
      </c>
      <c r="P126" s="37">
        <f>'Multi'!G911*P$11*'LAFs'!G$261*(1-'Contrib'!P$118)*100/(24*'Input'!$F$58)</f>
        <v>0</v>
      </c>
      <c r="Q126" s="37">
        <f>'Multi'!H911*Q$11*'LAFs'!H$261*(1-'Contrib'!Q$118)*100/(24*'Input'!$F$58)</f>
        <v>0</v>
      </c>
      <c r="R126" s="37">
        <f>'Multi'!I911*R$11*'LAFs'!I$261*(1-'Contrib'!R$118)*100/(24*'Input'!$F$58)</f>
        <v>0</v>
      </c>
      <c r="S126" s="37">
        <f>'Multi'!J911*S$11*'LAFs'!J$261*(1-'Contrib'!S$118)*100/(24*'Input'!$F$58)</f>
        <v>0</v>
      </c>
      <c r="T126" s="17"/>
    </row>
    <row r="127" spans="1:20">
      <c r="A127" s="4" t="s">
        <v>198</v>
      </c>
      <c r="B127" s="37">
        <f>'Multi'!B912*B$11*'LAFs'!B$263*(1-'Contrib'!B$120)*100/(24*'Input'!$F$58)</f>
        <v>0</v>
      </c>
      <c r="C127" s="37">
        <f>'Multi'!C912*C$11*'LAFs'!C$263*(1-'Contrib'!C$120)*100/(24*'Input'!$F$58)</f>
        <v>0</v>
      </c>
      <c r="D127" s="37">
        <f>'Multi'!D912*D$11*'LAFs'!D$263*(1-'Contrib'!D$120)*100/(24*'Input'!$F$58)</f>
        <v>0</v>
      </c>
      <c r="E127" s="37">
        <f>'Multi'!E912*E$11*'LAFs'!E$263*(1-'Contrib'!E$120)*100/(24*'Input'!$F$58)</f>
        <v>0</v>
      </c>
      <c r="F127" s="37">
        <f>'Multi'!F912*F$11*'LAFs'!F$263*(1-'Contrib'!F$120)*100/(24*'Input'!$F$58)</f>
        <v>0</v>
      </c>
      <c r="G127" s="37">
        <f>'Multi'!G912*G$11*'LAFs'!G$263*(1-'Contrib'!G$120)*100/(24*'Input'!$F$58)</f>
        <v>0</v>
      </c>
      <c r="H127" s="37">
        <f>'Multi'!H912*H$11*'LAFs'!H$263*(1-'Contrib'!H$120)*100/(24*'Input'!$F$58)</f>
        <v>0</v>
      </c>
      <c r="I127" s="37">
        <f>'Multi'!I912*I$11*'LAFs'!I$263*(1-'Contrib'!I$120)*100/(24*'Input'!$F$58)</f>
        <v>0</v>
      </c>
      <c r="J127" s="37">
        <f>'Multi'!J912*J$11*'LAFs'!J$263*(1-'Contrib'!J$120)*100/(24*'Input'!$F$58)</f>
        <v>0</v>
      </c>
      <c r="K127" s="37">
        <f>'Multi'!B912*K$11*'LAFs'!B$263*(1-'Contrib'!K$120)*100/(24*'Input'!$F$58)</f>
        <v>0</v>
      </c>
      <c r="L127" s="37">
        <f>'Multi'!C912*L$11*'LAFs'!C$263*(1-'Contrib'!L$120)*100/(24*'Input'!$F$58)</f>
        <v>0</v>
      </c>
      <c r="M127" s="37">
        <f>'Multi'!D912*M$11*'LAFs'!D$263*(1-'Contrib'!M$120)*100/(24*'Input'!$F$58)</f>
        <v>0</v>
      </c>
      <c r="N127" s="37">
        <f>'Multi'!E912*N$11*'LAFs'!E$263*(1-'Contrib'!N$120)*100/(24*'Input'!$F$58)</f>
        <v>0</v>
      </c>
      <c r="O127" s="37">
        <f>'Multi'!F912*O$11*'LAFs'!F$263*(1-'Contrib'!O$120)*100/(24*'Input'!$F$58)</f>
        <v>0</v>
      </c>
      <c r="P127" s="37">
        <f>'Multi'!G912*P$11*'LAFs'!G$263*(1-'Contrib'!P$120)*100/(24*'Input'!$F$58)</f>
        <v>0</v>
      </c>
      <c r="Q127" s="37">
        <f>'Multi'!H912*Q$11*'LAFs'!H$263*(1-'Contrib'!Q$120)*100/(24*'Input'!$F$58)</f>
        <v>0</v>
      </c>
      <c r="R127" s="37">
        <f>'Multi'!I912*R$11*'LAFs'!I$263*(1-'Contrib'!R$120)*100/(24*'Input'!$F$58)</f>
        <v>0</v>
      </c>
      <c r="S127" s="37">
        <f>'Multi'!J912*S$11*'LAFs'!J$263*(1-'Contrib'!S$120)*100/(24*'Input'!$F$58)</f>
        <v>0</v>
      </c>
      <c r="T127" s="17"/>
    </row>
  </sheetData>
  <sheetProtection sheet="1" objects="1" scenarios="1"/>
  <hyperlinks>
    <hyperlink ref="A6" location="'DRM'!B129" display="x1 = 2109. Network model annuity by simultaneous maximum load for each network level (£/kW/year)"/>
    <hyperlink ref="A7" location="'Otex'!B107" display="x2 = 2710. Unit operating expenditure based on simultaneous maximum load (£/kW/year)"/>
    <hyperlink ref="A15" location="'Yard'!B10" display="x1 = 2901. Unit cost at each level, £/kW/year (relative to system simultaneous maximum load)"/>
    <hyperlink ref="A16" location="'Loads'!B45" display="x2 = 2302. Load coefficient"/>
    <hyperlink ref="A17" location="'LAFs'!B236" display="x3 = 2012. Loss adjustment factors between end user meter reading and each network level, scaled by network use"/>
    <hyperlink ref="A18" location="'Contrib'!B93" display="x4 = 2804. Proportion of annual charge covered by contributions (for all charging levels)"/>
    <hyperlink ref="A19" location="'Input'!F57" display="x5 = 1010. Days in the charging year (in Financial and general assumptions)"/>
    <hyperlink ref="A53" location="'Multi'!B851" display="x1 = 2460. Unit rate 1 pseudo load coefficient by network level (combined)"/>
    <hyperlink ref="A54" location="'Yard'!B10" display="x2 = 2901. Unit cost at each level, £/kW/year (relative to system simultaneous maximum load)"/>
    <hyperlink ref="A55" location="'LAFs'!B236" display="x3 = 2012. Loss adjustment factors between end user meter reading and each network level, scaled by network use"/>
    <hyperlink ref="A56" location="'Contrib'!B93" display="x4 = 2804. Proportion of annual charge covered by contributions (for all charging levels)"/>
    <hyperlink ref="A57" location="'Input'!F57" display="x5 = 1010. Days in the charging year (in Financial and general assumptions)"/>
    <hyperlink ref="A86" location="'Multi'!B881" display="x1 = 2461. Unit rate 2 pseudo load coefficient by network level (combined)"/>
    <hyperlink ref="A87" location="'Yard'!B10" display="x2 = 2901. Unit cost at each level, £/kW/year (relative to system simultaneous maximum load)"/>
    <hyperlink ref="A88" location="'LAFs'!B236" display="x3 = 2012. Loss adjustment factors between end user meter reading and each network level, scaled by network use"/>
    <hyperlink ref="A89" location="'Contrib'!B93" display="x4 = 2804. Proportion of annual charge covered by contributions (for all charging levels)"/>
    <hyperlink ref="A90" location="'Input'!F57" display="x5 = 1010. Days in the charging year (in Financial and general assumptions)"/>
    <hyperlink ref="A111" location="'Multi'!B903" display="x1 = 2462. Unit rate 3 pseudo load coefficient by network level (combined)"/>
    <hyperlink ref="A112" location="'Yard'!B10" display="x2 = 2901. Unit cost at each level, £/kW/year (relative to system simultaneous maximum load)"/>
    <hyperlink ref="A113" location="'LAFs'!B236" display="x3 = 2012. Loss adjustment factors between end user meter reading and each network level, scaled by network use"/>
    <hyperlink ref="A114" location="'Contrib'!B93" display="x4 = 2804. Proportion of annual charge covered by contributions (for all charging levels)"/>
    <hyperlink ref="A115" location="'Input'!F57" display="x5 = 1010. Days in the charging year (in Financial and general assumptions)"/>
  </hyperlinks>
  <pageMargins left="0.7" right="0.7" top="0.75" bottom="0.75" header="0.3" footer="0.3"/>
  <pageSetup paperSize="9" fitToHeight="0" orientation="landscape"/>
  <headerFooter>
    <oddHeader>&amp;L&amp;A&amp;C&amp;R&amp;P of &amp;N</oddHeader>
    <oddFooter>&amp;F</oddFooter>
  </headerFooter>
</worksheet>
</file>

<file path=xl/worksheets/sheet13.xml><?xml version="1.0" encoding="utf-8"?>
<worksheet xmlns="http://schemas.openxmlformats.org/spreadsheetml/2006/main" xmlns:r="http://schemas.openxmlformats.org/officeDocument/2006/relationships">
  <sheetPr>
    <pageSetUpPr fitToPage="1"/>
  </sheetPr>
  <dimension ref="A1:T13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20" ht="21" customHeight="1">
      <c r="A1" s="1">
        <f>"Allocation to standing charges for "&amp;'Input'!B7&amp;" in "&amp;'Input'!C7&amp;" ("&amp;'Input'!D7&amp;")"</f>
        <v>0</v>
      </c>
    </row>
    <row r="2" spans="1:20">
      <c r="A2" s="2" t="s">
        <v>985</v>
      </c>
    </row>
    <row r="4" spans="1:20" ht="21" customHeight="1">
      <c r="A4" s="1" t="s">
        <v>986</v>
      </c>
    </row>
    <row r="5" spans="1:20">
      <c r="A5" s="2" t="s">
        <v>353</v>
      </c>
    </row>
    <row r="6" spans="1:20">
      <c r="A6" s="32" t="s">
        <v>974</v>
      </c>
    </row>
    <row r="7" spans="1:20">
      <c r="A7" s="32" t="s">
        <v>987</v>
      </c>
    </row>
    <row r="8" spans="1:20">
      <c r="A8" s="2" t="s">
        <v>988</v>
      </c>
    </row>
    <row r="10" spans="1:20">
      <c r="B10" s="15" t="s">
        <v>142</v>
      </c>
      <c r="C10" s="15" t="s">
        <v>316</v>
      </c>
      <c r="D10" s="15" t="s">
        <v>317</v>
      </c>
      <c r="E10" s="15" t="s">
        <v>318</v>
      </c>
      <c r="F10" s="15" t="s">
        <v>319</v>
      </c>
      <c r="G10" s="15" t="s">
        <v>320</v>
      </c>
      <c r="H10" s="15" t="s">
        <v>321</v>
      </c>
      <c r="I10" s="15" t="s">
        <v>322</v>
      </c>
      <c r="J10" s="15" t="s">
        <v>323</v>
      </c>
      <c r="K10" s="15" t="s">
        <v>304</v>
      </c>
      <c r="L10" s="15" t="s">
        <v>879</v>
      </c>
      <c r="M10" s="15" t="s">
        <v>880</v>
      </c>
      <c r="N10" s="15" t="s">
        <v>881</v>
      </c>
      <c r="O10" s="15" t="s">
        <v>882</v>
      </c>
      <c r="P10" s="15" t="s">
        <v>883</v>
      </c>
      <c r="Q10" s="15" t="s">
        <v>884</v>
      </c>
      <c r="R10" s="15" t="s">
        <v>885</v>
      </c>
      <c r="S10" s="15" t="s">
        <v>886</v>
      </c>
    </row>
    <row r="11" spans="1:20">
      <c r="A11" s="4" t="s">
        <v>989</v>
      </c>
      <c r="B11" s="37">
        <f>'Yard'!B11/(1+'AMD'!B202)</f>
        <v>0</v>
      </c>
      <c r="C11" s="37">
        <f>'Yard'!C11/(1+'AMD'!C202)</f>
        <v>0</v>
      </c>
      <c r="D11" s="37">
        <f>'Yard'!D11/(1+'AMD'!D202)</f>
        <v>0</v>
      </c>
      <c r="E11" s="37">
        <f>'Yard'!E11/(1+'AMD'!E202)</f>
        <v>0</v>
      </c>
      <c r="F11" s="37">
        <f>'Yard'!F11/(1+'AMD'!F202)</f>
        <v>0</v>
      </c>
      <c r="G11" s="37">
        <f>'Yard'!G11/(1+'AMD'!G202)</f>
        <v>0</v>
      </c>
      <c r="H11" s="37">
        <f>'Yard'!H11/(1+'AMD'!H202)</f>
        <v>0</v>
      </c>
      <c r="I11" s="37">
        <f>'Yard'!I11/(1+'AMD'!I202)</f>
        <v>0</v>
      </c>
      <c r="J11" s="37">
        <f>'Yard'!J11/(1+'AMD'!J202)</f>
        <v>0</v>
      </c>
      <c r="K11" s="37">
        <f>'Yard'!K11/(1+'AMD'!B202)</f>
        <v>0</v>
      </c>
      <c r="L11" s="37">
        <f>'Yard'!L11/(1+'AMD'!C202)</f>
        <v>0</v>
      </c>
      <c r="M11" s="37">
        <f>'Yard'!M11/(1+'AMD'!D202)</f>
        <v>0</v>
      </c>
      <c r="N11" s="37">
        <f>'Yard'!N11/(1+'AMD'!E202)</f>
        <v>0</v>
      </c>
      <c r="O11" s="37">
        <f>'Yard'!O11/(1+'AMD'!F202)</f>
        <v>0</v>
      </c>
      <c r="P11" s="37">
        <f>'Yard'!P11/(1+'AMD'!G202)</f>
        <v>0</v>
      </c>
      <c r="Q11" s="37">
        <f>'Yard'!Q11/(1+'AMD'!H202)</f>
        <v>0</v>
      </c>
      <c r="R11" s="37">
        <f>'Yard'!R11/(1+'AMD'!I202)</f>
        <v>0</v>
      </c>
      <c r="S11" s="37">
        <f>'Yard'!S11/(1+'AMD'!J202)</f>
        <v>0</v>
      </c>
      <c r="T11" s="17"/>
    </row>
    <row r="13" spans="1:20" ht="21" customHeight="1">
      <c r="A13" s="1" t="s">
        <v>990</v>
      </c>
    </row>
    <row r="14" spans="1:20">
      <c r="A14" s="2" t="s">
        <v>991</v>
      </c>
    </row>
    <row r="15" spans="1:20">
      <c r="A15" s="2" t="s">
        <v>353</v>
      </c>
    </row>
    <row r="16" spans="1:20">
      <c r="A16" s="32" t="s">
        <v>992</v>
      </c>
    </row>
    <row r="17" spans="1:20">
      <c r="A17" s="32" t="s">
        <v>993</v>
      </c>
    </row>
    <row r="18" spans="1:20">
      <c r="A18" s="32" t="s">
        <v>994</v>
      </c>
    </row>
    <row r="19" spans="1:20">
      <c r="A19" s="32" t="s">
        <v>995</v>
      </c>
    </row>
    <row r="20" spans="1:20">
      <c r="A20" s="32" t="s">
        <v>743</v>
      </c>
    </row>
    <row r="21" spans="1:20">
      <c r="A21" s="32" t="s">
        <v>996</v>
      </c>
    </row>
    <row r="22" spans="1:20">
      <c r="A22" s="2" t="s">
        <v>997</v>
      </c>
    </row>
    <row r="24" spans="1:20">
      <c r="B24" s="15" t="s">
        <v>142</v>
      </c>
      <c r="C24" s="15" t="s">
        <v>316</v>
      </c>
      <c r="D24" s="15" t="s">
        <v>317</v>
      </c>
      <c r="E24" s="15" t="s">
        <v>318</v>
      </c>
      <c r="F24" s="15" t="s">
        <v>319</v>
      </c>
      <c r="G24" s="15" t="s">
        <v>320</v>
      </c>
      <c r="H24" s="15" t="s">
        <v>321</v>
      </c>
      <c r="I24" s="15" t="s">
        <v>322</v>
      </c>
      <c r="J24" s="15" t="s">
        <v>323</v>
      </c>
      <c r="K24" s="15" t="s">
        <v>304</v>
      </c>
      <c r="L24" s="15" t="s">
        <v>879</v>
      </c>
      <c r="M24" s="15" t="s">
        <v>880</v>
      </c>
      <c r="N24" s="15" t="s">
        <v>881</v>
      </c>
      <c r="O24" s="15" t="s">
        <v>882</v>
      </c>
      <c r="P24" s="15" t="s">
        <v>883</v>
      </c>
      <c r="Q24" s="15" t="s">
        <v>884</v>
      </c>
      <c r="R24" s="15" t="s">
        <v>885</v>
      </c>
      <c r="S24" s="15" t="s">
        <v>886</v>
      </c>
    </row>
    <row r="25" spans="1:20">
      <c r="A25" s="4" t="s">
        <v>174</v>
      </c>
      <c r="B25" s="37">
        <f>100*'AMD'!B41*'LAFs'!B$237*B$11*'Input'!$E$58/'Input'!$F$58*(1-'Contrib'!B$94)</f>
        <v>0</v>
      </c>
      <c r="C25" s="37">
        <f>100*'AMD'!C41*'LAFs'!C$237*C$11*'Input'!$E$58/'Input'!$F$58*(1-'Contrib'!C$94)</f>
        <v>0</v>
      </c>
      <c r="D25" s="37">
        <f>100*'AMD'!D41*'LAFs'!D$237*D$11*'Input'!$E$58/'Input'!$F$58*(1-'Contrib'!D$94)</f>
        <v>0</v>
      </c>
      <c r="E25" s="37">
        <f>100*'AMD'!E41*'LAFs'!E$237*E$11*'Input'!$E$58/'Input'!$F$58*(1-'Contrib'!E$94)</f>
        <v>0</v>
      </c>
      <c r="F25" s="37">
        <f>100*'AMD'!F41*'LAFs'!F$237*F$11*'Input'!$E$58/'Input'!$F$58*(1-'Contrib'!F$94)</f>
        <v>0</v>
      </c>
      <c r="G25" s="37">
        <f>100*'AMD'!G41*'LAFs'!G$237*G$11*'Input'!$E$58/'Input'!$F$58*(1-'Contrib'!G$94)</f>
        <v>0</v>
      </c>
      <c r="H25" s="37">
        <f>100*'AMD'!H41*'LAFs'!H$237*H$11*'Input'!$E$58/'Input'!$F$58*(1-'Contrib'!H$94)</f>
        <v>0</v>
      </c>
      <c r="I25" s="37">
        <f>100*'AMD'!I41*'LAFs'!I$237*I$11*'Input'!$E$58/'Input'!$F$58*(1-'Contrib'!I$94)</f>
        <v>0</v>
      </c>
      <c r="J25" s="37">
        <f>100*'AMD'!J41*'LAFs'!J$237*J$11*'Input'!$E$58/'Input'!$F$58*(1-'Contrib'!J$94)</f>
        <v>0</v>
      </c>
      <c r="K25" s="37">
        <f>100*'AMD'!B41*'LAFs'!B$237*K$11*'Input'!$E$58/'Input'!$F$58*(1-'Contrib'!K$94)</f>
        <v>0</v>
      </c>
      <c r="L25" s="37">
        <f>100*'AMD'!C41*'LAFs'!C$237*L$11*'Input'!$E$58/'Input'!$F$58*(1-'Contrib'!L$94)</f>
        <v>0</v>
      </c>
      <c r="M25" s="37">
        <f>100*'AMD'!D41*'LAFs'!D$237*M$11*'Input'!$E$58/'Input'!$F$58*(1-'Contrib'!M$94)</f>
        <v>0</v>
      </c>
      <c r="N25" s="37">
        <f>100*'AMD'!E41*'LAFs'!E$237*N$11*'Input'!$E$58/'Input'!$F$58*(1-'Contrib'!N$94)</f>
        <v>0</v>
      </c>
      <c r="O25" s="37">
        <f>100*'AMD'!F41*'LAFs'!F$237*O$11*'Input'!$E$58/'Input'!$F$58*(1-'Contrib'!O$94)</f>
        <v>0</v>
      </c>
      <c r="P25" s="37">
        <f>100*'AMD'!G41*'LAFs'!G$237*P$11*'Input'!$E$58/'Input'!$F$58*(1-'Contrib'!P$94)</f>
        <v>0</v>
      </c>
      <c r="Q25" s="37">
        <f>100*'AMD'!H41*'LAFs'!H$237*Q$11*'Input'!$E$58/'Input'!$F$58*(1-'Contrib'!Q$94)</f>
        <v>0</v>
      </c>
      <c r="R25" s="37">
        <f>100*'AMD'!I41*'LAFs'!I$237*R$11*'Input'!$E$58/'Input'!$F$58*(1-'Contrib'!R$94)</f>
        <v>0</v>
      </c>
      <c r="S25" s="37">
        <f>100*'AMD'!J41*'LAFs'!J$237*S$11*'Input'!$E$58/'Input'!$F$58*(1-'Contrib'!S$94)</f>
        <v>0</v>
      </c>
      <c r="T25" s="17"/>
    </row>
    <row r="26" spans="1:20">
      <c r="A26" s="4" t="s">
        <v>175</v>
      </c>
      <c r="B26" s="37">
        <f>100*'AMD'!B42*'LAFs'!B$238*B$11*'Input'!$E$58/'Input'!$F$58*(1-'Contrib'!B$95)</f>
        <v>0</v>
      </c>
      <c r="C26" s="37">
        <f>100*'AMD'!C42*'LAFs'!C$238*C$11*'Input'!$E$58/'Input'!$F$58*(1-'Contrib'!C$95)</f>
        <v>0</v>
      </c>
      <c r="D26" s="37">
        <f>100*'AMD'!D42*'LAFs'!D$238*D$11*'Input'!$E$58/'Input'!$F$58*(1-'Contrib'!D$95)</f>
        <v>0</v>
      </c>
      <c r="E26" s="37">
        <f>100*'AMD'!E42*'LAFs'!E$238*E$11*'Input'!$E$58/'Input'!$F$58*(1-'Contrib'!E$95)</f>
        <v>0</v>
      </c>
      <c r="F26" s="37">
        <f>100*'AMD'!F42*'LAFs'!F$238*F$11*'Input'!$E$58/'Input'!$F$58*(1-'Contrib'!F$95)</f>
        <v>0</v>
      </c>
      <c r="G26" s="37">
        <f>100*'AMD'!G42*'LAFs'!G$238*G$11*'Input'!$E$58/'Input'!$F$58*(1-'Contrib'!G$95)</f>
        <v>0</v>
      </c>
      <c r="H26" s="37">
        <f>100*'AMD'!H42*'LAFs'!H$238*H$11*'Input'!$E$58/'Input'!$F$58*(1-'Contrib'!H$95)</f>
        <v>0</v>
      </c>
      <c r="I26" s="37">
        <f>100*'AMD'!I42*'LAFs'!I$238*I$11*'Input'!$E$58/'Input'!$F$58*(1-'Contrib'!I$95)</f>
        <v>0</v>
      </c>
      <c r="J26" s="37">
        <f>100*'AMD'!J42*'LAFs'!J$238*J$11*'Input'!$E$58/'Input'!$F$58*(1-'Contrib'!J$95)</f>
        <v>0</v>
      </c>
      <c r="K26" s="37">
        <f>100*'AMD'!B42*'LAFs'!B$238*K$11*'Input'!$E$58/'Input'!$F$58*(1-'Contrib'!K$95)</f>
        <v>0</v>
      </c>
      <c r="L26" s="37">
        <f>100*'AMD'!C42*'LAFs'!C$238*L$11*'Input'!$E$58/'Input'!$F$58*(1-'Contrib'!L$95)</f>
        <v>0</v>
      </c>
      <c r="M26" s="37">
        <f>100*'AMD'!D42*'LAFs'!D$238*M$11*'Input'!$E$58/'Input'!$F$58*(1-'Contrib'!M$95)</f>
        <v>0</v>
      </c>
      <c r="N26" s="37">
        <f>100*'AMD'!E42*'LAFs'!E$238*N$11*'Input'!$E$58/'Input'!$F$58*(1-'Contrib'!N$95)</f>
        <v>0</v>
      </c>
      <c r="O26" s="37">
        <f>100*'AMD'!F42*'LAFs'!F$238*O$11*'Input'!$E$58/'Input'!$F$58*(1-'Contrib'!O$95)</f>
        <v>0</v>
      </c>
      <c r="P26" s="37">
        <f>100*'AMD'!G42*'LAFs'!G$238*P$11*'Input'!$E$58/'Input'!$F$58*(1-'Contrib'!P$95)</f>
        <v>0</v>
      </c>
      <c r="Q26" s="37">
        <f>100*'AMD'!H42*'LAFs'!H$238*Q$11*'Input'!$E$58/'Input'!$F$58*(1-'Contrib'!Q$95)</f>
        <v>0</v>
      </c>
      <c r="R26" s="37">
        <f>100*'AMD'!I42*'LAFs'!I$238*R$11*'Input'!$E$58/'Input'!$F$58*(1-'Contrib'!R$95)</f>
        <v>0</v>
      </c>
      <c r="S26" s="37">
        <f>100*'AMD'!J42*'LAFs'!J$238*S$11*'Input'!$E$58/'Input'!$F$58*(1-'Contrib'!S$95)</f>
        <v>0</v>
      </c>
      <c r="T26" s="17"/>
    </row>
    <row r="27" spans="1:20">
      <c r="A27" s="4" t="s">
        <v>216</v>
      </c>
      <c r="B27" s="37">
        <f>100*'AMD'!B43*'LAFs'!B$239*B$11*'Input'!$E$58/'Input'!$F$58*(1-'Contrib'!B$96)</f>
        <v>0</v>
      </c>
      <c r="C27" s="37">
        <f>100*'AMD'!C43*'LAFs'!C$239*C$11*'Input'!$E$58/'Input'!$F$58*(1-'Contrib'!C$96)</f>
        <v>0</v>
      </c>
      <c r="D27" s="37">
        <f>100*'AMD'!D43*'LAFs'!D$239*D$11*'Input'!$E$58/'Input'!$F$58*(1-'Contrib'!D$96)</f>
        <v>0</v>
      </c>
      <c r="E27" s="37">
        <f>100*'AMD'!E43*'LAFs'!E$239*E$11*'Input'!$E$58/'Input'!$F$58*(1-'Contrib'!E$96)</f>
        <v>0</v>
      </c>
      <c r="F27" s="37">
        <f>100*'AMD'!F43*'LAFs'!F$239*F$11*'Input'!$E$58/'Input'!$F$58*(1-'Contrib'!F$96)</f>
        <v>0</v>
      </c>
      <c r="G27" s="37">
        <f>100*'AMD'!G43*'LAFs'!G$239*G$11*'Input'!$E$58/'Input'!$F$58*(1-'Contrib'!G$96)</f>
        <v>0</v>
      </c>
      <c r="H27" s="37">
        <f>100*'AMD'!H43*'LAFs'!H$239*H$11*'Input'!$E$58/'Input'!$F$58*(1-'Contrib'!H$96)</f>
        <v>0</v>
      </c>
      <c r="I27" s="37">
        <f>100*'AMD'!I43*'LAFs'!I$239*I$11*'Input'!$E$58/'Input'!$F$58*(1-'Contrib'!I$96)</f>
        <v>0</v>
      </c>
      <c r="J27" s="37">
        <f>100*'AMD'!J43*'LAFs'!J$239*J$11*'Input'!$E$58/'Input'!$F$58*(1-'Contrib'!J$96)</f>
        <v>0</v>
      </c>
      <c r="K27" s="37">
        <f>100*'AMD'!B43*'LAFs'!B$239*K$11*'Input'!$E$58/'Input'!$F$58*(1-'Contrib'!K$96)</f>
        <v>0</v>
      </c>
      <c r="L27" s="37">
        <f>100*'AMD'!C43*'LAFs'!C$239*L$11*'Input'!$E$58/'Input'!$F$58*(1-'Contrib'!L$96)</f>
        <v>0</v>
      </c>
      <c r="M27" s="37">
        <f>100*'AMD'!D43*'LAFs'!D$239*M$11*'Input'!$E$58/'Input'!$F$58*(1-'Contrib'!M$96)</f>
        <v>0</v>
      </c>
      <c r="N27" s="37">
        <f>100*'AMD'!E43*'LAFs'!E$239*N$11*'Input'!$E$58/'Input'!$F$58*(1-'Contrib'!N$96)</f>
        <v>0</v>
      </c>
      <c r="O27" s="37">
        <f>100*'AMD'!F43*'LAFs'!F$239*O$11*'Input'!$E$58/'Input'!$F$58*(1-'Contrib'!O$96)</f>
        <v>0</v>
      </c>
      <c r="P27" s="37">
        <f>100*'AMD'!G43*'LAFs'!G$239*P$11*'Input'!$E$58/'Input'!$F$58*(1-'Contrib'!P$96)</f>
        <v>0</v>
      </c>
      <c r="Q27" s="37">
        <f>100*'AMD'!H43*'LAFs'!H$239*Q$11*'Input'!$E$58/'Input'!$F$58*(1-'Contrib'!Q$96)</f>
        <v>0</v>
      </c>
      <c r="R27" s="37">
        <f>100*'AMD'!I43*'LAFs'!I$239*R$11*'Input'!$E$58/'Input'!$F$58*(1-'Contrib'!R$96)</f>
        <v>0</v>
      </c>
      <c r="S27" s="37">
        <f>100*'AMD'!J43*'LAFs'!J$239*S$11*'Input'!$E$58/'Input'!$F$58*(1-'Contrib'!S$96)</f>
        <v>0</v>
      </c>
      <c r="T27" s="17"/>
    </row>
    <row r="28" spans="1:20">
      <c r="A28" s="4" t="s">
        <v>176</v>
      </c>
      <c r="B28" s="37">
        <f>100*'AMD'!B44*'LAFs'!B$240*B$11*'Input'!$E$58/'Input'!$F$58*(1-'Contrib'!B$97)</f>
        <v>0</v>
      </c>
      <c r="C28" s="37">
        <f>100*'AMD'!C44*'LAFs'!C$240*C$11*'Input'!$E$58/'Input'!$F$58*(1-'Contrib'!C$97)</f>
        <v>0</v>
      </c>
      <c r="D28" s="37">
        <f>100*'AMD'!D44*'LAFs'!D$240*D$11*'Input'!$E$58/'Input'!$F$58*(1-'Contrib'!D$97)</f>
        <v>0</v>
      </c>
      <c r="E28" s="37">
        <f>100*'AMD'!E44*'LAFs'!E$240*E$11*'Input'!$E$58/'Input'!$F$58*(1-'Contrib'!E$97)</f>
        <v>0</v>
      </c>
      <c r="F28" s="37">
        <f>100*'AMD'!F44*'LAFs'!F$240*F$11*'Input'!$E$58/'Input'!$F$58*(1-'Contrib'!F$97)</f>
        <v>0</v>
      </c>
      <c r="G28" s="37">
        <f>100*'AMD'!G44*'LAFs'!G$240*G$11*'Input'!$E$58/'Input'!$F$58*(1-'Contrib'!G$97)</f>
        <v>0</v>
      </c>
      <c r="H28" s="37">
        <f>100*'AMD'!H44*'LAFs'!H$240*H$11*'Input'!$E$58/'Input'!$F$58*(1-'Contrib'!H$97)</f>
        <v>0</v>
      </c>
      <c r="I28" s="37">
        <f>100*'AMD'!I44*'LAFs'!I$240*I$11*'Input'!$E$58/'Input'!$F$58*(1-'Contrib'!I$97)</f>
        <v>0</v>
      </c>
      <c r="J28" s="37">
        <f>100*'AMD'!J44*'LAFs'!J$240*J$11*'Input'!$E$58/'Input'!$F$58*(1-'Contrib'!J$97)</f>
        <v>0</v>
      </c>
      <c r="K28" s="37">
        <f>100*'AMD'!B44*'LAFs'!B$240*K$11*'Input'!$E$58/'Input'!$F$58*(1-'Contrib'!K$97)</f>
        <v>0</v>
      </c>
      <c r="L28" s="37">
        <f>100*'AMD'!C44*'LAFs'!C$240*L$11*'Input'!$E$58/'Input'!$F$58*(1-'Contrib'!L$97)</f>
        <v>0</v>
      </c>
      <c r="M28" s="37">
        <f>100*'AMD'!D44*'LAFs'!D$240*M$11*'Input'!$E$58/'Input'!$F$58*(1-'Contrib'!M$97)</f>
        <v>0</v>
      </c>
      <c r="N28" s="37">
        <f>100*'AMD'!E44*'LAFs'!E$240*N$11*'Input'!$E$58/'Input'!$F$58*(1-'Contrib'!N$97)</f>
        <v>0</v>
      </c>
      <c r="O28" s="37">
        <f>100*'AMD'!F44*'LAFs'!F$240*O$11*'Input'!$E$58/'Input'!$F$58*(1-'Contrib'!O$97)</f>
        <v>0</v>
      </c>
      <c r="P28" s="37">
        <f>100*'AMD'!G44*'LAFs'!G$240*P$11*'Input'!$E$58/'Input'!$F$58*(1-'Contrib'!P$97)</f>
        <v>0</v>
      </c>
      <c r="Q28" s="37">
        <f>100*'AMD'!H44*'LAFs'!H$240*Q$11*'Input'!$E$58/'Input'!$F$58*(1-'Contrib'!Q$97)</f>
        <v>0</v>
      </c>
      <c r="R28" s="37">
        <f>100*'AMD'!I44*'LAFs'!I$240*R$11*'Input'!$E$58/'Input'!$F$58*(1-'Contrib'!R$97)</f>
        <v>0</v>
      </c>
      <c r="S28" s="37">
        <f>100*'AMD'!J44*'LAFs'!J$240*S$11*'Input'!$E$58/'Input'!$F$58*(1-'Contrib'!S$97)</f>
        <v>0</v>
      </c>
      <c r="T28" s="17"/>
    </row>
    <row r="29" spans="1:20">
      <c r="A29" s="4" t="s">
        <v>177</v>
      </c>
      <c r="B29" s="37">
        <f>100*'AMD'!B45*'LAFs'!B$241*B$11*'Input'!$E$58/'Input'!$F$58*(1-'Contrib'!B$98)</f>
        <v>0</v>
      </c>
      <c r="C29" s="37">
        <f>100*'AMD'!C45*'LAFs'!C$241*C$11*'Input'!$E$58/'Input'!$F$58*(1-'Contrib'!C$98)</f>
        <v>0</v>
      </c>
      <c r="D29" s="37">
        <f>100*'AMD'!D45*'LAFs'!D$241*D$11*'Input'!$E$58/'Input'!$F$58*(1-'Contrib'!D$98)</f>
        <v>0</v>
      </c>
      <c r="E29" s="37">
        <f>100*'AMD'!E45*'LAFs'!E$241*E$11*'Input'!$E$58/'Input'!$F$58*(1-'Contrib'!E$98)</f>
        <v>0</v>
      </c>
      <c r="F29" s="37">
        <f>100*'AMD'!F45*'LAFs'!F$241*F$11*'Input'!$E$58/'Input'!$F$58*(1-'Contrib'!F$98)</f>
        <v>0</v>
      </c>
      <c r="G29" s="37">
        <f>100*'AMD'!G45*'LAFs'!G$241*G$11*'Input'!$E$58/'Input'!$F$58*(1-'Contrib'!G$98)</f>
        <v>0</v>
      </c>
      <c r="H29" s="37">
        <f>100*'AMD'!H45*'LAFs'!H$241*H$11*'Input'!$E$58/'Input'!$F$58*(1-'Contrib'!H$98)</f>
        <v>0</v>
      </c>
      <c r="I29" s="37">
        <f>100*'AMD'!I45*'LAFs'!I$241*I$11*'Input'!$E$58/'Input'!$F$58*(1-'Contrib'!I$98)</f>
        <v>0</v>
      </c>
      <c r="J29" s="37">
        <f>100*'AMD'!J45*'LAFs'!J$241*J$11*'Input'!$E$58/'Input'!$F$58*(1-'Contrib'!J$98)</f>
        <v>0</v>
      </c>
      <c r="K29" s="37">
        <f>100*'AMD'!B45*'LAFs'!B$241*K$11*'Input'!$E$58/'Input'!$F$58*(1-'Contrib'!K$98)</f>
        <v>0</v>
      </c>
      <c r="L29" s="37">
        <f>100*'AMD'!C45*'LAFs'!C$241*L$11*'Input'!$E$58/'Input'!$F$58*(1-'Contrib'!L$98)</f>
        <v>0</v>
      </c>
      <c r="M29" s="37">
        <f>100*'AMD'!D45*'LAFs'!D$241*M$11*'Input'!$E$58/'Input'!$F$58*(1-'Contrib'!M$98)</f>
        <v>0</v>
      </c>
      <c r="N29" s="37">
        <f>100*'AMD'!E45*'LAFs'!E$241*N$11*'Input'!$E$58/'Input'!$F$58*(1-'Contrib'!N$98)</f>
        <v>0</v>
      </c>
      <c r="O29" s="37">
        <f>100*'AMD'!F45*'LAFs'!F$241*O$11*'Input'!$E$58/'Input'!$F$58*(1-'Contrib'!O$98)</f>
        <v>0</v>
      </c>
      <c r="P29" s="37">
        <f>100*'AMD'!G45*'LAFs'!G$241*P$11*'Input'!$E$58/'Input'!$F$58*(1-'Contrib'!P$98)</f>
        <v>0</v>
      </c>
      <c r="Q29" s="37">
        <f>100*'AMD'!H45*'LAFs'!H$241*Q$11*'Input'!$E$58/'Input'!$F$58*(1-'Contrib'!Q$98)</f>
        <v>0</v>
      </c>
      <c r="R29" s="37">
        <f>100*'AMD'!I45*'LAFs'!I$241*R$11*'Input'!$E$58/'Input'!$F$58*(1-'Contrib'!R$98)</f>
        <v>0</v>
      </c>
      <c r="S29" s="37">
        <f>100*'AMD'!J45*'LAFs'!J$241*S$11*'Input'!$E$58/'Input'!$F$58*(1-'Contrib'!S$98)</f>
        <v>0</v>
      </c>
      <c r="T29" s="17"/>
    </row>
    <row r="30" spans="1:20">
      <c r="A30" s="4" t="s">
        <v>217</v>
      </c>
      <c r="B30" s="37">
        <f>100*'AMD'!B46*'LAFs'!B$242*B$11*'Input'!$E$58/'Input'!$F$58*(1-'Contrib'!B$99)</f>
        <v>0</v>
      </c>
      <c r="C30" s="37">
        <f>100*'AMD'!C46*'LAFs'!C$242*C$11*'Input'!$E$58/'Input'!$F$58*(1-'Contrib'!C$99)</f>
        <v>0</v>
      </c>
      <c r="D30" s="37">
        <f>100*'AMD'!D46*'LAFs'!D$242*D$11*'Input'!$E$58/'Input'!$F$58*(1-'Contrib'!D$99)</f>
        <v>0</v>
      </c>
      <c r="E30" s="37">
        <f>100*'AMD'!E46*'LAFs'!E$242*E$11*'Input'!$E$58/'Input'!$F$58*(1-'Contrib'!E$99)</f>
        <v>0</v>
      </c>
      <c r="F30" s="37">
        <f>100*'AMD'!F46*'LAFs'!F$242*F$11*'Input'!$E$58/'Input'!$F$58*(1-'Contrib'!F$99)</f>
        <v>0</v>
      </c>
      <c r="G30" s="37">
        <f>100*'AMD'!G46*'LAFs'!G$242*G$11*'Input'!$E$58/'Input'!$F$58*(1-'Contrib'!G$99)</f>
        <v>0</v>
      </c>
      <c r="H30" s="37">
        <f>100*'AMD'!H46*'LAFs'!H$242*H$11*'Input'!$E$58/'Input'!$F$58*(1-'Contrib'!H$99)</f>
        <v>0</v>
      </c>
      <c r="I30" s="37">
        <f>100*'AMD'!I46*'LAFs'!I$242*I$11*'Input'!$E$58/'Input'!$F$58*(1-'Contrib'!I$99)</f>
        <v>0</v>
      </c>
      <c r="J30" s="37">
        <f>100*'AMD'!J46*'LAFs'!J$242*J$11*'Input'!$E$58/'Input'!$F$58*(1-'Contrib'!J$99)</f>
        <v>0</v>
      </c>
      <c r="K30" s="37">
        <f>100*'AMD'!B46*'LAFs'!B$242*K$11*'Input'!$E$58/'Input'!$F$58*(1-'Contrib'!K$99)</f>
        <v>0</v>
      </c>
      <c r="L30" s="37">
        <f>100*'AMD'!C46*'LAFs'!C$242*L$11*'Input'!$E$58/'Input'!$F$58*(1-'Contrib'!L$99)</f>
        <v>0</v>
      </c>
      <c r="M30" s="37">
        <f>100*'AMD'!D46*'LAFs'!D$242*M$11*'Input'!$E$58/'Input'!$F$58*(1-'Contrib'!M$99)</f>
        <v>0</v>
      </c>
      <c r="N30" s="37">
        <f>100*'AMD'!E46*'LAFs'!E$242*N$11*'Input'!$E$58/'Input'!$F$58*(1-'Contrib'!N$99)</f>
        <v>0</v>
      </c>
      <c r="O30" s="37">
        <f>100*'AMD'!F46*'LAFs'!F$242*O$11*'Input'!$E$58/'Input'!$F$58*(1-'Contrib'!O$99)</f>
        <v>0</v>
      </c>
      <c r="P30" s="37">
        <f>100*'AMD'!G46*'LAFs'!G$242*P$11*'Input'!$E$58/'Input'!$F$58*(1-'Contrib'!P$99)</f>
        <v>0</v>
      </c>
      <c r="Q30" s="37">
        <f>100*'AMD'!H46*'LAFs'!H$242*Q$11*'Input'!$E$58/'Input'!$F$58*(1-'Contrib'!Q$99)</f>
        <v>0</v>
      </c>
      <c r="R30" s="37">
        <f>100*'AMD'!I46*'LAFs'!I$242*R$11*'Input'!$E$58/'Input'!$F$58*(1-'Contrib'!R$99)</f>
        <v>0</v>
      </c>
      <c r="S30" s="37">
        <f>100*'AMD'!J46*'LAFs'!J$242*S$11*'Input'!$E$58/'Input'!$F$58*(1-'Contrib'!S$99)</f>
        <v>0</v>
      </c>
      <c r="T30" s="17"/>
    </row>
    <row r="31" spans="1:20">
      <c r="A31" s="4" t="s">
        <v>178</v>
      </c>
      <c r="B31" s="37">
        <f>100*'AMD'!B47*'LAFs'!B$243*B$11*'Input'!$E$58/'Input'!$F$58*(1-'Contrib'!B$100)</f>
        <v>0</v>
      </c>
      <c r="C31" s="37">
        <f>100*'AMD'!C47*'LAFs'!C$243*C$11*'Input'!$E$58/'Input'!$F$58*(1-'Contrib'!C$100)</f>
        <v>0</v>
      </c>
      <c r="D31" s="37">
        <f>100*'AMD'!D47*'LAFs'!D$243*D$11*'Input'!$E$58/'Input'!$F$58*(1-'Contrib'!D$100)</f>
        <v>0</v>
      </c>
      <c r="E31" s="37">
        <f>100*'AMD'!E47*'LAFs'!E$243*E$11*'Input'!$E$58/'Input'!$F$58*(1-'Contrib'!E$100)</f>
        <v>0</v>
      </c>
      <c r="F31" s="37">
        <f>100*'AMD'!F47*'LAFs'!F$243*F$11*'Input'!$E$58/'Input'!$F$58*(1-'Contrib'!F$100)</f>
        <v>0</v>
      </c>
      <c r="G31" s="37">
        <f>100*'AMD'!G47*'LAFs'!G$243*G$11*'Input'!$E$58/'Input'!$F$58*(1-'Contrib'!G$100)</f>
        <v>0</v>
      </c>
      <c r="H31" s="37">
        <f>100*'AMD'!H47*'LAFs'!H$243*H$11*'Input'!$E$58/'Input'!$F$58*(1-'Contrib'!H$100)</f>
        <v>0</v>
      </c>
      <c r="I31" s="37">
        <f>100*'AMD'!I47*'LAFs'!I$243*I$11*'Input'!$E$58/'Input'!$F$58*(1-'Contrib'!I$100)</f>
        <v>0</v>
      </c>
      <c r="J31" s="37">
        <f>100*'AMD'!J47*'LAFs'!J$243*J$11*'Input'!$E$58/'Input'!$F$58*(1-'Contrib'!J$100)</f>
        <v>0</v>
      </c>
      <c r="K31" s="37">
        <f>100*'AMD'!B47*'LAFs'!B$243*K$11*'Input'!$E$58/'Input'!$F$58*(1-'Contrib'!K$100)</f>
        <v>0</v>
      </c>
      <c r="L31" s="37">
        <f>100*'AMD'!C47*'LAFs'!C$243*L$11*'Input'!$E$58/'Input'!$F$58*(1-'Contrib'!L$100)</f>
        <v>0</v>
      </c>
      <c r="M31" s="37">
        <f>100*'AMD'!D47*'LAFs'!D$243*M$11*'Input'!$E$58/'Input'!$F$58*(1-'Contrib'!M$100)</f>
        <v>0</v>
      </c>
      <c r="N31" s="37">
        <f>100*'AMD'!E47*'LAFs'!E$243*N$11*'Input'!$E$58/'Input'!$F$58*(1-'Contrib'!N$100)</f>
        <v>0</v>
      </c>
      <c r="O31" s="37">
        <f>100*'AMD'!F47*'LAFs'!F$243*O$11*'Input'!$E$58/'Input'!$F$58*(1-'Contrib'!O$100)</f>
        <v>0</v>
      </c>
      <c r="P31" s="37">
        <f>100*'AMD'!G47*'LAFs'!G$243*P$11*'Input'!$E$58/'Input'!$F$58*(1-'Contrib'!P$100)</f>
        <v>0</v>
      </c>
      <c r="Q31" s="37">
        <f>100*'AMD'!H47*'LAFs'!H$243*Q$11*'Input'!$E$58/'Input'!$F$58*(1-'Contrib'!Q$100)</f>
        <v>0</v>
      </c>
      <c r="R31" s="37">
        <f>100*'AMD'!I47*'LAFs'!I$243*R$11*'Input'!$E$58/'Input'!$F$58*(1-'Contrib'!R$100)</f>
        <v>0</v>
      </c>
      <c r="S31" s="37">
        <f>100*'AMD'!J47*'LAFs'!J$243*S$11*'Input'!$E$58/'Input'!$F$58*(1-'Contrib'!S$100)</f>
        <v>0</v>
      </c>
      <c r="T31" s="17"/>
    </row>
    <row r="32" spans="1:20">
      <c r="A32" s="4" t="s">
        <v>179</v>
      </c>
      <c r="B32" s="37">
        <f>100*'AMD'!B48*'LAFs'!B$244*B$11*'Input'!$E$58/'Input'!$F$58*(1-'Contrib'!B$101)</f>
        <v>0</v>
      </c>
      <c r="C32" s="37">
        <f>100*'AMD'!C48*'LAFs'!C$244*C$11*'Input'!$E$58/'Input'!$F$58*(1-'Contrib'!C$101)</f>
        <v>0</v>
      </c>
      <c r="D32" s="37">
        <f>100*'AMD'!D48*'LAFs'!D$244*D$11*'Input'!$E$58/'Input'!$F$58*(1-'Contrib'!D$101)</f>
        <v>0</v>
      </c>
      <c r="E32" s="37">
        <f>100*'AMD'!E48*'LAFs'!E$244*E$11*'Input'!$E$58/'Input'!$F$58*(1-'Contrib'!E$101)</f>
        <v>0</v>
      </c>
      <c r="F32" s="37">
        <f>100*'AMD'!F48*'LAFs'!F$244*F$11*'Input'!$E$58/'Input'!$F$58*(1-'Contrib'!F$101)</f>
        <v>0</v>
      </c>
      <c r="G32" s="37">
        <f>100*'AMD'!G48*'LAFs'!G$244*G$11*'Input'!$E$58/'Input'!$F$58*(1-'Contrib'!G$101)</f>
        <v>0</v>
      </c>
      <c r="H32" s="37">
        <f>100*'AMD'!H48*'LAFs'!H$244*H$11*'Input'!$E$58/'Input'!$F$58*(1-'Contrib'!H$101)</f>
        <v>0</v>
      </c>
      <c r="I32" s="37">
        <f>100*'AMD'!I48*'LAFs'!I$244*I$11*'Input'!$E$58/'Input'!$F$58*(1-'Contrib'!I$101)</f>
        <v>0</v>
      </c>
      <c r="J32" s="37">
        <f>100*'AMD'!J48*'LAFs'!J$244*J$11*'Input'!$E$58/'Input'!$F$58*(1-'Contrib'!J$101)</f>
        <v>0</v>
      </c>
      <c r="K32" s="37">
        <f>100*'AMD'!B48*'LAFs'!B$244*K$11*'Input'!$E$58/'Input'!$F$58*(1-'Contrib'!K$101)</f>
        <v>0</v>
      </c>
      <c r="L32" s="37">
        <f>100*'AMD'!C48*'LAFs'!C$244*L$11*'Input'!$E$58/'Input'!$F$58*(1-'Contrib'!L$101)</f>
        <v>0</v>
      </c>
      <c r="M32" s="37">
        <f>100*'AMD'!D48*'LAFs'!D$244*M$11*'Input'!$E$58/'Input'!$F$58*(1-'Contrib'!M$101)</f>
        <v>0</v>
      </c>
      <c r="N32" s="37">
        <f>100*'AMD'!E48*'LAFs'!E$244*N$11*'Input'!$E$58/'Input'!$F$58*(1-'Contrib'!N$101)</f>
        <v>0</v>
      </c>
      <c r="O32" s="37">
        <f>100*'AMD'!F48*'LAFs'!F$244*O$11*'Input'!$E$58/'Input'!$F$58*(1-'Contrib'!O$101)</f>
        <v>0</v>
      </c>
      <c r="P32" s="37">
        <f>100*'AMD'!G48*'LAFs'!G$244*P$11*'Input'!$E$58/'Input'!$F$58*(1-'Contrib'!P$101)</f>
        <v>0</v>
      </c>
      <c r="Q32" s="37">
        <f>100*'AMD'!H48*'LAFs'!H$244*Q$11*'Input'!$E$58/'Input'!$F$58*(1-'Contrib'!Q$101)</f>
        <v>0</v>
      </c>
      <c r="R32" s="37">
        <f>100*'AMD'!I48*'LAFs'!I$244*R$11*'Input'!$E$58/'Input'!$F$58*(1-'Contrib'!R$101)</f>
        <v>0</v>
      </c>
      <c r="S32" s="37">
        <f>100*'AMD'!J48*'LAFs'!J$244*S$11*'Input'!$E$58/'Input'!$F$58*(1-'Contrib'!S$101)</f>
        <v>0</v>
      </c>
      <c r="T32" s="17"/>
    </row>
    <row r="33" spans="1:20">
      <c r="A33" s="4" t="s">
        <v>195</v>
      </c>
      <c r="B33" s="37">
        <f>100*'AMD'!B49*'LAFs'!B$245*B$11*'Input'!$E$58/'Input'!$F$58*(1-'Contrib'!B$102)</f>
        <v>0</v>
      </c>
      <c r="C33" s="37">
        <f>100*'AMD'!C49*'LAFs'!C$245*C$11*'Input'!$E$58/'Input'!$F$58*(1-'Contrib'!C$102)</f>
        <v>0</v>
      </c>
      <c r="D33" s="37">
        <f>100*'AMD'!D49*'LAFs'!D$245*D$11*'Input'!$E$58/'Input'!$F$58*(1-'Contrib'!D$102)</f>
        <v>0</v>
      </c>
      <c r="E33" s="37">
        <f>100*'AMD'!E49*'LAFs'!E$245*E$11*'Input'!$E$58/'Input'!$F$58*(1-'Contrib'!E$102)</f>
        <v>0</v>
      </c>
      <c r="F33" s="37">
        <f>100*'AMD'!F49*'LAFs'!F$245*F$11*'Input'!$E$58/'Input'!$F$58*(1-'Contrib'!F$102)</f>
        <v>0</v>
      </c>
      <c r="G33" s="37">
        <f>100*'AMD'!G49*'LAFs'!G$245*G$11*'Input'!$E$58/'Input'!$F$58*(1-'Contrib'!G$102)</f>
        <v>0</v>
      </c>
      <c r="H33" s="37">
        <f>100*'AMD'!H49*'LAFs'!H$245*H$11*'Input'!$E$58/'Input'!$F$58*(1-'Contrib'!H$102)</f>
        <v>0</v>
      </c>
      <c r="I33" s="37">
        <f>100*'AMD'!I49*'LAFs'!I$245*I$11*'Input'!$E$58/'Input'!$F$58*(1-'Contrib'!I$102)</f>
        <v>0</v>
      </c>
      <c r="J33" s="37">
        <f>100*'AMD'!J49*'LAFs'!J$245*J$11*'Input'!$E$58/'Input'!$F$58*(1-'Contrib'!J$102)</f>
        <v>0</v>
      </c>
      <c r="K33" s="37">
        <f>100*'AMD'!B49*'LAFs'!B$245*K$11*'Input'!$E$58/'Input'!$F$58*(1-'Contrib'!K$102)</f>
        <v>0</v>
      </c>
      <c r="L33" s="37">
        <f>100*'AMD'!C49*'LAFs'!C$245*L$11*'Input'!$E$58/'Input'!$F$58*(1-'Contrib'!L$102)</f>
        <v>0</v>
      </c>
      <c r="M33" s="37">
        <f>100*'AMD'!D49*'LAFs'!D$245*M$11*'Input'!$E$58/'Input'!$F$58*(1-'Contrib'!M$102)</f>
        <v>0</v>
      </c>
      <c r="N33" s="37">
        <f>100*'AMD'!E49*'LAFs'!E$245*N$11*'Input'!$E$58/'Input'!$F$58*(1-'Contrib'!N$102)</f>
        <v>0</v>
      </c>
      <c r="O33" s="37">
        <f>100*'AMD'!F49*'LAFs'!F$245*O$11*'Input'!$E$58/'Input'!$F$58*(1-'Contrib'!O$102)</f>
        <v>0</v>
      </c>
      <c r="P33" s="37">
        <f>100*'AMD'!G49*'LAFs'!G$245*P$11*'Input'!$E$58/'Input'!$F$58*(1-'Contrib'!P$102)</f>
        <v>0</v>
      </c>
      <c r="Q33" s="37">
        <f>100*'AMD'!H49*'LAFs'!H$245*Q$11*'Input'!$E$58/'Input'!$F$58*(1-'Contrib'!Q$102)</f>
        <v>0</v>
      </c>
      <c r="R33" s="37">
        <f>100*'AMD'!I49*'LAFs'!I$245*R$11*'Input'!$E$58/'Input'!$F$58*(1-'Contrib'!R$102)</f>
        <v>0</v>
      </c>
      <c r="S33" s="37">
        <f>100*'AMD'!J49*'LAFs'!J$245*S$11*'Input'!$E$58/'Input'!$F$58*(1-'Contrib'!S$102)</f>
        <v>0</v>
      </c>
      <c r="T33" s="17"/>
    </row>
    <row r="34" spans="1:20">
      <c r="A34" s="4" t="s">
        <v>180</v>
      </c>
      <c r="B34" s="37">
        <f>100*'AMD'!B50*'LAFs'!B$246*B$11*'Input'!$E$58/'Input'!$F$58*(1-'Contrib'!B$103)</f>
        <v>0</v>
      </c>
      <c r="C34" s="37">
        <f>100*'AMD'!C50*'LAFs'!C$246*C$11*'Input'!$E$58/'Input'!$F$58*(1-'Contrib'!C$103)</f>
        <v>0</v>
      </c>
      <c r="D34" s="37">
        <f>100*'AMD'!D50*'LAFs'!D$246*D$11*'Input'!$E$58/'Input'!$F$58*(1-'Contrib'!D$103)</f>
        <v>0</v>
      </c>
      <c r="E34" s="37">
        <f>100*'AMD'!E50*'LAFs'!E$246*E$11*'Input'!$E$58/'Input'!$F$58*(1-'Contrib'!E$103)</f>
        <v>0</v>
      </c>
      <c r="F34" s="37">
        <f>100*'AMD'!F50*'LAFs'!F$246*F$11*'Input'!$E$58/'Input'!$F$58*(1-'Contrib'!F$103)</f>
        <v>0</v>
      </c>
      <c r="G34" s="37">
        <f>100*'AMD'!G50*'LAFs'!G$246*G$11*'Input'!$E$58/'Input'!$F$58*(1-'Contrib'!G$103)</f>
        <v>0</v>
      </c>
      <c r="H34" s="37">
        <f>100*'AMD'!H50*'LAFs'!H$246*H$11*'Input'!$E$58/'Input'!$F$58*(1-'Contrib'!H$103)</f>
        <v>0</v>
      </c>
      <c r="I34" s="37">
        <f>100*'AMD'!I50*'LAFs'!I$246*I$11*'Input'!$E$58/'Input'!$F$58*(1-'Contrib'!I$103)</f>
        <v>0</v>
      </c>
      <c r="J34" s="37">
        <f>100*'AMD'!J50*'LAFs'!J$246*J$11*'Input'!$E$58/'Input'!$F$58*(1-'Contrib'!J$103)</f>
        <v>0</v>
      </c>
      <c r="K34" s="37">
        <f>100*'AMD'!B50*'LAFs'!B$246*K$11*'Input'!$E$58/'Input'!$F$58*(1-'Contrib'!K$103)</f>
        <v>0</v>
      </c>
      <c r="L34" s="37">
        <f>100*'AMD'!C50*'LAFs'!C$246*L$11*'Input'!$E$58/'Input'!$F$58*(1-'Contrib'!L$103)</f>
        <v>0</v>
      </c>
      <c r="M34" s="37">
        <f>100*'AMD'!D50*'LAFs'!D$246*M$11*'Input'!$E$58/'Input'!$F$58*(1-'Contrib'!M$103)</f>
        <v>0</v>
      </c>
      <c r="N34" s="37">
        <f>100*'AMD'!E50*'LAFs'!E$246*N$11*'Input'!$E$58/'Input'!$F$58*(1-'Contrib'!N$103)</f>
        <v>0</v>
      </c>
      <c r="O34" s="37">
        <f>100*'AMD'!F50*'LAFs'!F$246*O$11*'Input'!$E$58/'Input'!$F$58*(1-'Contrib'!O$103)</f>
        <v>0</v>
      </c>
      <c r="P34" s="37">
        <f>100*'AMD'!G50*'LAFs'!G$246*P$11*'Input'!$E$58/'Input'!$F$58*(1-'Contrib'!P$103)</f>
        <v>0</v>
      </c>
      <c r="Q34" s="37">
        <f>100*'AMD'!H50*'LAFs'!H$246*Q$11*'Input'!$E$58/'Input'!$F$58*(1-'Contrib'!Q$103)</f>
        <v>0</v>
      </c>
      <c r="R34" s="37">
        <f>100*'AMD'!I50*'LAFs'!I$246*R$11*'Input'!$E$58/'Input'!$F$58*(1-'Contrib'!R$103)</f>
        <v>0</v>
      </c>
      <c r="S34" s="37">
        <f>100*'AMD'!J50*'LAFs'!J$246*S$11*'Input'!$E$58/'Input'!$F$58*(1-'Contrib'!S$103)</f>
        <v>0</v>
      </c>
      <c r="T34" s="17"/>
    </row>
    <row r="35" spans="1:20">
      <c r="A35" s="4" t="s">
        <v>181</v>
      </c>
      <c r="B35" s="37">
        <f>100*'AMD'!B51*'LAFs'!B$247*B$11*'Input'!$E$58/'Input'!$F$58*(1-'Contrib'!B$104)</f>
        <v>0</v>
      </c>
      <c r="C35" s="37">
        <f>100*'AMD'!C51*'LAFs'!C$247*C$11*'Input'!$E$58/'Input'!$F$58*(1-'Contrib'!C$104)</f>
        <v>0</v>
      </c>
      <c r="D35" s="37">
        <f>100*'AMD'!D51*'LAFs'!D$247*D$11*'Input'!$E$58/'Input'!$F$58*(1-'Contrib'!D$104)</f>
        <v>0</v>
      </c>
      <c r="E35" s="37">
        <f>100*'AMD'!E51*'LAFs'!E$247*E$11*'Input'!$E$58/'Input'!$F$58*(1-'Contrib'!E$104)</f>
        <v>0</v>
      </c>
      <c r="F35" s="37">
        <f>100*'AMD'!F51*'LAFs'!F$247*F$11*'Input'!$E$58/'Input'!$F$58*(1-'Contrib'!F$104)</f>
        <v>0</v>
      </c>
      <c r="G35" s="37">
        <f>100*'AMD'!G51*'LAFs'!G$247*G$11*'Input'!$E$58/'Input'!$F$58*(1-'Contrib'!G$104)</f>
        <v>0</v>
      </c>
      <c r="H35" s="37">
        <f>100*'AMD'!H51*'LAFs'!H$247*H$11*'Input'!$E$58/'Input'!$F$58*(1-'Contrib'!H$104)</f>
        <v>0</v>
      </c>
      <c r="I35" s="37">
        <f>100*'AMD'!I51*'LAFs'!I$247*I$11*'Input'!$E$58/'Input'!$F$58*(1-'Contrib'!I$104)</f>
        <v>0</v>
      </c>
      <c r="J35" s="37">
        <f>100*'AMD'!J51*'LAFs'!J$247*J$11*'Input'!$E$58/'Input'!$F$58*(1-'Contrib'!J$104)</f>
        <v>0</v>
      </c>
      <c r="K35" s="37">
        <f>100*'AMD'!B51*'LAFs'!B$247*K$11*'Input'!$E$58/'Input'!$F$58*(1-'Contrib'!K$104)</f>
        <v>0</v>
      </c>
      <c r="L35" s="37">
        <f>100*'AMD'!C51*'LAFs'!C$247*L$11*'Input'!$E$58/'Input'!$F$58*(1-'Contrib'!L$104)</f>
        <v>0</v>
      </c>
      <c r="M35" s="37">
        <f>100*'AMD'!D51*'LAFs'!D$247*M$11*'Input'!$E$58/'Input'!$F$58*(1-'Contrib'!M$104)</f>
        <v>0</v>
      </c>
      <c r="N35" s="37">
        <f>100*'AMD'!E51*'LAFs'!E$247*N$11*'Input'!$E$58/'Input'!$F$58*(1-'Contrib'!N$104)</f>
        <v>0</v>
      </c>
      <c r="O35" s="37">
        <f>100*'AMD'!F51*'LAFs'!F$247*O$11*'Input'!$E$58/'Input'!$F$58*(1-'Contrib'!O$104)</f>
        <v>0</v>
      </c>
      <c r="P35" s="37">
        <f>100*'AMD'!G51*'LAFs'!G$247*P$11*'Input'!$E$58/'Input'!$F$58*(1-'Contrib'!P$104)</f>
        <v>0</v>
      </c>
      <c r="Q35" s="37">
        <f>100*'AMD'!H51*'LAFs'!H$247*Q$11*'Input'!$E$58/'Input'!$F$58*(1-'Contrib'!Q$104)</f>
        <v>0</v>
      </c>
      <c r="R35" s="37">
        <f>100*'AMD'!I51*'LAFs'!I$247*R$11*'Input'!$E$58/'Input'!$F$58*(1-'Contrib'!R$104)</f>
        <v>0</v>
      </c>
      <c r="S35" s="37">
        <f>100*'AMD'!J51*'LAFs'!J$247*S$11*'Input'!$E$58/'Input'!$F$58*(1-'Contrib'!S$104)</f>
        <v>0</v>
      </c>
      <c r="T35" s="17"/>
    </row>
    <row r="36" spans="1:20">
      <c r="A36" s="4" t="s">
        <v>182</v>
      </c>
      <c r="B36" s="37">
        <f>100*'AMD'!B52*'LAFs'!B$248*B$11*'Input'!$E$58/'Input'!$F$58*(1-'Contrib'!B$105)</f>
        <v>0</v>
      </c>
      <c r="C36" s="37">
        <f>100*'AMD'!C52*'LAFs'!C$248*C$11*'Input'!$E$58/'Input'!$F$58*(1-'Contrib'!C$105)</f>
        <v>0</v>
      </c>
      <c r="D36" s="37">
        <f>100*'AMD'!D52*'LAFs'!D$248*D$11*'Input'!$E$58/'Input'!$F$58*(1-'Contrib'!D$105)</f>
        <v>0</v>
      </c>
      <c r="E36" s="37">
        <f>100*'AMD'!E52*'LAFs'!E$248*E$11*'Input'!$E$58/'Input'!$F$58*(1-'Contrib'!E$105)</f>
        <v>0</v>
      </c>
      <c r="F36" s="37">
        <f>100*'AMD'!F52*'LAFs'!F$248*F$11*'Input'!$E$58/'Input'!$F$58*(1-'Contrib'!F$105)</f>
        <v>0</v>
      </c>
      <c r="G36" s="37">
        <f>100*'AMD'!G52*'LAFs'!G$248*G$11*'Input'!$E$58/'Input'!$F$58*(1-'Contrib'!G$105)</f>
        <v>0</v>
      </c>
      <c r="H36" s="37">
        <f>100*'AMD'!H52*'LAFs'!H$248*H$11*'Input'!$E$58/'Input'!$F$58*(1-'Contrib'!H$105)</f>
        <v>0</v>
      </c>
      <c r="I36" s="37">
        <f>100*'AMD'!I52*'LAFs'!I$248*I$11*'Input'!$E$58/'Input'!$F$58*(1-'Contrib'!I$105)</f>
        <v>0</v>
      </c>
      <c r="J36" s="37">
        <f>100*'AMD'!J52*'LAFs'!J$248*J$11*'Input'!$E$58/'Input'!$F$58*(1-'Contrib'!J$105)</f>
        <v>0</v>
      </c>
      <c r="K36" s="37">
        <f>100*'AMD'!B52*'LAFs'!B$248*K$11*'Input'!$E$58/'Input'!$F$58*(1-'Contrib'!K$105)</f>
        <v>0</v>
      </c>
      <c r="L36" s="37">
        <f>100*'AMD'!C52*'LAFs'!C$248*L$11*'Input'!$E$58/'Input'!$F$58*(1-'Contrib'!L$105)</f>
        <v>0</v>
      </c>
      <c r="M36" s="37">
        <f>100*'AMD'!D52*'LAFs'!D$248*M$11*'Input'!$E$58/'Input'!$F$58*(1-'Contrib'!M$105)</f>
        <v>0</v>
      </c>
      <c r="N36" s="37">
        <f>100*'AMD'!E52*'LAFs'!E$248*N$11*'Input'!$E$58/'Input'!$F$58*(1-'Contrib'!N$105)</f>
        <v>0</v>
      </c>
      <c r="O36" s="37">
        <f>100*'AMD'!F52*'LAFs'!F$248*O$11*'Input'!$E$58/'Input'!$F$58*(1-'Contrib'!O$105)</f>
        <v>0</v>
      </c>
      <c r="P36" s="37">
        <f>100*'AMD'!G52*'LAFs'!G$248*P$11*'Input'!$E$58/'Input'!$F$58*(1-'Contrib'!P$105)</f>
        <v>0</v>
      </c>
      <c r="Q36" s="37">
        <f>100*'AMD'!H52*'LAFs'!H$248*Q$11*'Input'!$E$58/'Input'!$F$58*(1-'Contrib'!Q$105)</f>
        <v>0</v>
      </c>
      <c r="R36" s="37">
        <f>100*'AMD'!I52*'LAFs'!I$248*R$11*'Input'!$E$58/'Input'!$F$58*(1-'Contrib'!R$105)</f>
        <v>0</v>
      </c>
      <c r="S36" s="37">
        <f>100*'AMD'!J52*'LAFs'!J$248*S$11*'Input'!$E$58/'Input'!$F$58*(1-'Contrib'!S$105)</f>
        <v>0</v>
      </c>
      <c r="T36" s="17"/>
    </row>
    <row r="37" spans="1:20">
      <c r="A37" s="4" t="s">
        <v>183</v>
      </c>
      <c r="B37" s="37">
        <f>100*'AMD'!B53*'LAFs'!B$249*B$11*'Input'!$E$58/'Input'!$F$58*(1-'Contrib'!B$106)</f>
        <v>0</v>
      </c>
      <c r="C37" s="37">
        <f>100*'AMD'!C53*'LAFs'!C$249*C$11*'Input'!$E$58/'Input'!$F$58*(1-'Contrib'!C$106)</f>
        <v>0</v>
      </c>
      <c r="D37" s="37">
        <f>100*'AMD'!D53*'LAFs'!D$249*D$11*'Input'!$E$58/'Input'!$F$58*(1-'Contrib'!D$106)</f>
        <v>0</v>
      </c>
      <c r="E37" s="37">
        <f>100*'AMD'!E53*'LAFs'!E$249*E$11*'Input'!$E$58/'Input'!$F$58*(1-'Contrib'!E$106)</f>
        <v>0</v>
      </c>
      <c r="F37" s="37">
        <f>100*'AMD'!F53*'LAFs'!F$249*F$11*'Input'!$E$58/'Input'!$F$58*(1-'Contrib'!F$106)</f>
        <v>0</v>
      </c>
      <c r="G37" s="37">
        <f>100*'AMD'!G53*'LAFs'!G$249*G$11*'Input'!$E$58/'Input'!$F$58*(1-'Contrib'!G$106)</f>
        <v>0</v>
      </c>
      <c r="H37" s="37">
        <f>100*'AMD'!H53*'LAFs'!H$249*H$11*'Input'!$E$58/'Input'!$F$58*(1-'Contrib'!H$106)</f>
        <v>0</v>
      </c>
      <c r="I37" s="37">
        <f>100*'AMD'!I53*'LAFs'!I$249*I$11*'Input'!$E$58/'Input'!$F$58*(1-'Contrib'!I$106)</f>
        <v>0</v>
      </c>
      <c r="J37" s="37">
        <f>100*'AMD'!J53*'LAFs'!J$249*J$11*'Input'!$E$58/'Input'!$F$58*(1-'Contrib'!J$106)</f>
        <v>0</v>
      </c>
      <c r="K37" s="37">
        <f>100*'AMD'!B53*'LAFs'!B$249*K$11*'Input'!$E$58/'Input'!$F$58*(1-'Contrib'!K$106)</f>
        <v>0</v>
      </c>
      <c r="L37" s="37">
        <f>100*'AMD'!C53*'LAFs'!C$249*L$11*'Input'!$E$58/'Input'!$F$58*(1-'Contrib'!L$106)</f>
        <v>0</v>
      </c>
      <c r="M37" s="37">
        <f>100*'AMD'!D53*'LAFs'!D$249*M$11*'Input'!$E$58/'Input'!$F$58*(1-'Contrib'!M$106)</f>
        <v>0</v>
      </c>
      <c r="N37" s="37">
        <f>100*'AMD'!E53*'LAFs'!E$249*N$11*'Input'!$E$58/'Input'!$F$58*(1-'Contrib'!N$106)</f>
        <v>0</v>
      </c>
      <c r="O37" s="37">
        <f>100*'AMD'!F53*'LAFs'!F$249*O$11*'Input'!$E$58/'Input'!$F$58*(1-'Contrib'!O$106)</f>
        <v>0</v>
      </c>
      <c r="P37" s="37">
        <f>100*'AMD'!G53*'LAFs'!G$249*P$11*'Input'!$E$58/'Input'!$F$58*(1-'Contrib'!P$106)</f>
        <v>0</v>
      </c>
      <c r="Q37" s="37">
        <f>100*'AMD'!H53*'LAFs'!H$249*Q$11*'Input'!$E$58/'Input'!$F$58*(1-'Contrib'!Q$106)</f>
        <v>0</v>
      </c>
      <c r="R37" s="37">
        <f>100*'AMD'!I53*'LAFs'!I$249*R$11*'Input'!$E$58/'Input'!$F$58*(1-'Contrib'!R$106)</f>
        <v>0</v>
      </c>
      <c r="S37" s="37">
        <f>100*'AMD'!J53*'LAFs'!J$249*S$11*'Input'!$E$58/'Input'!$F$58*(1-'Contrib'!S$106)</f>
        <v>0</v>
      </c>
      <c r="T37" s="17"/>
    </row>
    <row r="38" spans="1:20">
      <c r="A38" s="4" t="s">
        <v>196</v>
      </c>
      <c r="B38" s="37">
        <f>100*'AMD'!B54*'LAFs'!B$250*B$11*'Input'!$E$58/'Input'!$F$58*(1-'Contrib'!B$107)</f>
        <v>0</v>
      </c>
      <c r="C38" s="37">
        <f>100*'AMD'!C54*'LAFs'!C$250*C$11*'Input'!$E$58/'Input'!$F$58*(1-'Contrib'!C$107)</f>
        <v>0</v>
      </c>
      <c r="D38" s="37">
        <f>100*'AMD'!D54*'LAFs'!D$250*D$11*'Input'!$E$58/'Input'!$F$58*(1-'Contrib'!D$107)</f>
        <v>0</v>
      </c>
      <c r="E38" s="37">
        <f>100*'AMD'!E54*'LAFs'!E$250*E$11*'Input'!$E$58/'Input'!$F$58*(1-'Contrib'!E$107)</f>
        <v>0</v>
      </c>
      <c r="F38" s="37">
        <f>100*'AMD'!F54*'LAFs'!F$250*F$11*'Input'!$E$58/'Input'!$F$58*(1-'Contrib'!F$107)</f>
        <v>0</v>
      </c>
      <c r="G38" s="37">
        <f>100*'AMD'!G54*'LAFs'!G$250*G$11*'Input'!$E$58/'Input'!$F$58*(1-'Contrib'!G$107)</f>
        <v>0</v>
      </c>
      <c r="H38" s="37">
        <f>100*'AMD'!H54*'LAFs'!H$250*H$11*'Input'!$E$58/'Input'!$F$58*(1-'Contrib'!H$107)</f>
        <v>0</v>
      </c>
      <c r="I38" s="37">
        <f>100*'AMD'!I54*'LAFs'!I$250*I$11*'Input'!$E$58/'Input'!$F$58*(1-'Contrib'!I$107)</f>
        <v>0</v>
      </c>
      <c r="J38" s="37">
        <f>100*'AMD'!J54*'LAFs'!J$250*J$11*'Input'!$E$58/'Input'!$F$58*(1-'Contrib'!J$107)</f>
        <v>0</v>
      </c>
      <c r="K38" s="37">
        <f>100*'AMD'!B54*'LAFs'!B$250*K$11*'Input'!$E$58/'Input'!$F$58*(1-'Contrib'!K$107)</f>
        <v>0</v>
      </c>
      <c r="L38" s="37">
        <f>100*'AMD'!C54*'LAFs'!C$250*L$11*'Input'!$E$58/'Input'!$F$58*(1-'Contrib'!L$107)</f>
        <v>0</v>
      </c>
      <c r="M38" s="37">
        <f>100*'AMD'!D54*'LAFs'!D$250*M$11*'Input'!$E$58/'Input'!$F$58*(1-'Contrib'!M$107)</f>
        <v>0</v>
      </c>
      <c r="N38" s="37">
        <f>100*'AMD'!E54*'LAFs'!E$250*N$11*'Input'!$E$58/'Input'!$F$58*(1-'Contrib'!N$107)</f>
        <v>0</v>
      </c>
      <c r="O38" s="37">
        <f>100*'AMD'!F54*'LAFs'!F$250*O$11*'Input'!$E$58/'Input'!$F$58*(1-'Contrib'!O$107)</f>
        <v>0</v>
      </c>
      <c r="P38" s="37">
        <f>100*'AMD'!G54*'LAFs'!G$250*P$11*'Input'!$E$58/'Input'!$F$58*(1-'Contrib'!P$107)</f>
        <v>0</v>
      </c>
      <c r="Q38" s="37">
        <f>100*'AMD'!H54*'LAFs'!H$250*Q$11*'Input'!$E$58/'Input'!$F$58*(1-'Contrib'!Q$107)</f>
        <v>0</v>
      </c>
      <c r="R38" s="37">
        <f>100*'AMD'!I54*'LAFs'!I$250*R$11*'Input'!$E$58/'Input'!$F$58*(1-'Contrib'!R$107)</f>
        <v>0</v>
      </c>
      <c r="S38" s="37">
        <f>100*'AMD'!J54*'LAFs'!J$250*S$11*'Input'!$E$58/'Input'!$F$58*(1-'Contrib'!S$107)</f>
        <v>0</v>
      </c>
      <c r="T38" s="17"/>
    </row>
    <row r="39" spans="1:20">
      <c r="A39" s="4" t="s">
        <v>218</v>
      </c>
      <c r="B39" s="37">
        <f>100*'AMD'!B55*'LAFs'!B$251*B$11*'Input'!$E$58/'Input'!$F$58*(1-'Contrib'!B$108)</f>
        <v>0</v>
      </c>
      <c r="C39" s="37">
        <f>100*'AMD'!C55*'LAFs'!C$251*C$11*'Input'!$E$58/'Input'!$F$58*(1-'Contrib'!C$108)</f>
        <v>0</v>
      </c>
      <c r="D39" s="37">
        <f>100*'AMD'!D55*'LAFs'!D$251*D$11*'Input'!$E$58/'Input'!$F$58*(1-'Contrib'!D$108)</f>
        <v>0</v>
      </c>
      <c r="E39" s="37">
        <f>100*'AMD'!E55*'LAFs'!E$251*E$11*'Input'!$E$58/'Input'!$F$58*(1-'Contrib'!E$108)</f>
        <v>0</v>
      </c>
      <c r="F39" s="37">
        <f>100*'AMD'!F55*'LAFs'!F$251*F$11*'Input'!$E$58/'Input'!$F$58*(1-'Contrib'!F$108)</f>
        <v>0</v>
      </c>
      <c r="G39" s="37">
        <f>100*'AMD'!G55*'LAFs'!G$251*G$11*'Input'!$E$58/'Input'!$F$58*(1-'Contrib'!G$108)</f>
        <v>0</v>
      </c>
      <c r="H39" s="37">
        <f>100*'AMD'!H55*'LAFs'!H$251*H$11*'Input'!$E$58/'Input'!$F$58*(1-'Contrib'!H$108)</f>
        <v>0</v>
      </c>
      <c r="I39" s="37">
        <f>100*'AMD'!I55*'LAFs'!I$251*I$11*'Input'!$E$58/'Input'!$F$58*(1-'Contrib'!I$108)</f>
        <v>0</v>
      </c>
      <c r="J39" s="37">
        <f>100*'AMD'!J55*'LAFs'!J$251*J$11*'Input'!$E$58/'Input'!$F$58*(1-'Contrib'!J$108)</f>
        <v>0</v>
      </c>
      <c r="K39" s="37">
        <f>100*'AMD'!B55*'LAFs'!B$251*K$11*'Input'!$E$58/'Input'!$F$58*(1-'Contrib'!K$108)</f>
        <v>0</v>
      </c>
      <c r="L39" s="37">
        <f>100*'AMD'!C55*'LAFs'!C$251*L$11*'Input'!$E$58/'Input'!$F$58*(1-'Contrib'!L$108)</f>
        <v>0</v>
      </c>
      <c r="M39" s="37">
        <f>100*'AMD'!D55*'LAFs'!D$251*M$11*'Input'!$E$58/'Input'!$F$58*(1-'Contrib'!M$108)</f>
        <v>0</v>
      </c>
      <c r="N39" s="37">
        <f>100*'AMD'!E55*'LAFs'!E$251*N$11*'Input'!$E$58/'Input'!$F$58*(1-'Contrib'!N$108)</f>
        <v>0</v>
      </c>
      <c r="O39" s="37">
        <f>100*'AMD'!F55*'LAFs'!F$251*O$11*'Input'!$E$58/'Input'!$F$58*(1-'Contrib'!O$108)</f>
        <v>0</v>
      </c>
      <c r="P39" s="37">
        <f>100*'AMD'!G55*'LAFs'!G$251*P$11*'Input'!$E$58/'Input'!$F$58*(1-'Contrib'!P$108)</f>
        <v>0</v>
      </c>
      <c r="Q39" s="37">
        <f>100*'AMD'!H55*'LAFs'!H$251*Q$11*'Input'!$E$58/'Input'!$F$58*(1-'Contrib'!Q$108)</f>
        <v>0</v>
      </c>
      <c r="R39" s="37">
        <f>100*'AMD'!I55*'LAFs'!I$251*R$11*'Input'!$E$58/'Input'!$F$58*(1-'Contrib'!R$108)</f>
        <v>0</v>
      </c>
      <c r="S39" s="37">
        <f>100*'AMD'!J55*'LAFs'!J$251*S$11*'Input'!$E$58/'Input'!$F$58*(1-'Contrib'!S$108)</f>
        <v>0</v>
      </c>
      <c r="T39" s="17"/>
    </row>
    <row r="40" spans="1:20">
      <c r="A40" s="4" t="s">
        <v>219</v>
      </c>
      <c r="B40" s="37">
        <f>100*'AMD'!B56*'LAFs'!B$252*B$11*'Input'!$E$58/'Input'!$F$58*(1-'Contrib'!B$109)</f>
        <v>0</v>
      </c>
      <c r="C40" s="37">
        <f>100*'AMD'!C56*'LAFs'!C$252*C$11*'Input'!$E$58/'Input'!$F$58*(1-'Contrib'!C$109)</f>
        <v>0</v>
      </c>
      <c r="D40" s="37">
        <f>100*'AMD'!D56*'LAFs'!D$252*D$11*'Input'!$E$58/'Input'!$F$58*(1-'Contrib'!D$109)</f>
        <v>0</v>
      </c>
      <c r="E40" s="37">
        <f>100*'AMD'!E56*'LAFs'!E$252*E$11*'Input'!$E$58/'Input'!$F$58*(1-'Contrib'!E$109)</f>
        <v>0</v>
      </c>
      <c r="F40" s="37">
        <f>100*'AMD'!F56*'LAFs'!F$252*F$11*'Input'!$E$58/'Input'!$F$58*(1-'Contrib'!F$109)</f>
        <v>0</v>
      </c>
      <c r="G40" s="37">
        <f>100*'AMD'!G56*'LAFs'!G$252*G$11*'Input'!$E$58/'Input'!$F$58*(1-'Contrib'!G$109)</f>
        <v>0</v>
      </c>
      <c r="H40" s="37">
        <f>100*'AMD'!H56*'LAFs'!H$252*H$11*'Input'!$E$58/'Input'!$F$58*(1-'Contrib'!H$109)</f>
        <v>0</v>
      </c>
      <c r="I40" s="37">
        <f>100*'AMD'!I56*'LAFs'!I$252*I$11*'Input'!$E$58/'Input'!$F$58*(1-'Contrib'!I$109)</f>
        <v>0</v>
      </c>
      <c r="J40" s="37">
        <f>100*'AMD'!J56*'LAFs'!J$252*J$11*'Input'!$E$58/'Input'!$F$58*(1-'Contrib'!J$109)</f>
        <v>0</v>
      </c>
      <c r="K40" s="37">
        <f>100*'AMD'!B56*'LAFs'!B$252*K$11*'Input'!$E$58/'Input'!$F$58*(1-'Contrib'!K$109)</f>
        <v>0</v>
      </c>
      <c r="L40" s="37">
        <f>100*'AMD'!C56*'LAFs'!C$252*L$11*'Input'!$E$58/'Input'!$F$58*(1-'Contrib'!L$109)</f>
        <v>0</v>
      </c>
      <c r="M40" s="37">
        <f>100*'AMD'!D56*'LAFs'!D$252*M$11*'Input'!$E$58/'Input'!$F$58*(1-'Contrib'!M$109)</f>
        <v>0</v>
      </c>
      <c r="N40" s="37">
        <f>100*'AMD'!E56*'LAFs'!E$252*N$11*'Input'!$E$58/'Input'!$F$58*(1-'Contrib'!N$109)</f>
        <v>0</v>
      </c>
      <c r="O40" s="37">
        <f>100*'AMD'!F56*'LAFs'!F$252*O$11*'Input'!$E$58/'Input'!$F$58*(1-'Contrib'!O$109)</f>
        <v>0</v>
      </c>
      <c r="P40" s="37">
        <f>100*'AMD'!G56*'LAFs'!G$252*P$11*'Input'!$E$58/'Input'!$F$58*(1-'Contrib'!P$109)</f>
        <v>0</v>
      </c>
      <c r="Q40" s="37">
        <f>100*'AMD'!H56*'LAFs'!H$252*Q$11*'Input'!$E$58/'Input'!$F$58*(1-'Contrib'!Q$109)</f>
        <v>0</v>
      </c>
      <c r="R40" s="37">
        <f>100*'AMD'!I56*'LAFs'!I$252*R$11*'Input'!$E$58/'Input'!$F$58*(1-'Contrib'!R$109)</f>
        <v>0</v>
      </c>
      <c r="S40" s="37">
        <f>100*'AMD'!J56*'LAFs'!J$252*S$11*'Input'!$E$58/'Input'!$F$58*(1-'Contrib'!S$109)</f>
        <v>0</v>
      </c>
      <c r="T40" s="17"/>
    </row>
    <row r="41" spans="1:20">
      <c r="A41" s="4" t="s">
        <v>220</v>
      </c>
      <c r="B41" s="37">
        <f>100*'AMD'!B57*'LAFs'!B$253*B$11*'Input'!$E$58/'Input'!$F$58*(1-'Contrib'!B$110)</f>
        <v>0</v>
      </c>
      <c r="C41" s="37">
        <f>100*'AMD'!C57*'LAFs'!C$253*C$11*'Input'!$E$58/'Input'!$F$58*(1-'Contrib'!C$110)</f>
        <v>0</v>
      </c>
      <c r="D41" s="37">
        <f>100*'AMD'!D57*'LAFs'!D$253*D$11*'Input'!$E$58/'Input'!$F$58*(1-'Contrib'!D$110)</f>
        <v>0</v>
      </c>
      <c r="E41" s="37">
        <f>100*'AMD'!E57*'LAFs'!E$253*E$11*'Input'!$E$58/'Input'!$F$58*(1-'Contrib'!E$110)</f>
        <v>0</v>
      </c>
      <c r="F41" s="37">
        <f>100*'AMD'!F57*'LAFs'!F$253*F$11*'Input'!$E$58/'Input'!$F$58*(1-'Contrib'!F$110)</f>
        <v>0</v>
      </c>
      <c r="G41" s="37">
        <f>100*'AMD'!G57*'LAFs'!G$253*G$11*'Input'!$E$58/'Input'!$F$58*(1-'Contrib'!G$110)</f>
        <v>0</v>
      </c>
      <c r="H41" s="37">
        <f>100*'AMD'!H57*'LAFs'!H$253*H$11*'Input'!$E$58/'Input'!$F$58*(1-'Contrib'!H$110)</f>
        <v>0</v>
      </c>
      <c r="I41" s="37">
        <f>100*'AMD'!I57*'LAFs'!I$253*I$11*'Input'!$E$58/'Input'!$F$58*(1-'Contrib'!I$110)</f>
        <v>0</v>
      </c>
      <c r="J41" s="37">
        <f>100*'AMD'!J57*'LAFs'!J$253*J$11*'Input'!$E$58/'Input'!$F$58*(1-'Contrib'!J$110)</f>
        <v>0</v>
      </c>
      <c r="K41" s="37">
        <f>100*'AMD'!B57*'LAFs'!B$253*K$11*'Input'!$E$58/'Input'!$F$58*(1-'Contrib'!K$110)</f>
        <v>0</v>
      </c>
      <c r="L41" s="37">
        <f>100*'AMD'!C57*'LAFs'!C$253*L$11*'Input'!$E$58/'Input'!$F$58*(1-'Contrib'!L$110)</f>
        <v>0</v>
      </c>
      <c r="M41" s="37">
        <f>100*'AMD'!D57*'LAFs'!D$253*M$11*'Input'!$E$58/'Input'!$F$58*(1-'Contrib'!M$110)</f>
        <v>0</v>
      </c>
      <c r="N41" s="37">
        <f>100*'AMD'!E57*'LAFs'!E$253*N$11*'Input'!$E$58/'Input'!$F$58*(1-'Contrib'!N$110)</f>
        <v>0</v>
      </c>
      <c r="O41" s="37">
        <f>100*'AMD'!F57*'LAFs'!F$253*O$11*'Input'!$E$58/'Input'!$F$58*(1-'Contrib'!O$110)</f>
        <v>0</v>
      </c>
      <c r="P41" s="37">
        <f>100*'AMD'!G57*'LAFs'!G$253*P$11*'Input'!$E$58/'Input'!$F$58*(1-'Contrib'!P$110)</f>
        <v>0</v>
      </c>
      <c r="Q41" s="37">
        <f>100*'AMD'!H57*'LAFs'!H$253*Q$11*'Input'!$E$58/'Input'!$F$58*(1-'Contrib'!Q$110)</f>
        <v>0</v>
      </c>
      <c r="R41" s="37">
        <f>100*'AMD'!I57*'LAFs'!I$253*R$11*'Input'!$E$58/'Input'!$F$58*(1-'Contrib'!R$110)</f>
        <v>0</v>
      </c>
      <c r="S41" s="37">
        <f>100*'AMD'!J57*'LAFs'!J$253*S$11*'Input'!$E$58/'Input'!$F$58*(1-'Contrib'!S$110)</f>
        <v>0</v>
      </c>
      <c r="T41" s="17"/>
    </row>
    <row r="42" spans="1:20">
      <c r="A42" s="4" t="s">
        <v>221</v>
      </c>
      <c r="B42" s="37">
        <f>100*'AMD'!B58*'LAFs'!B$254*B$11*'Input'!$E$58/'Input'!$F$58*(1-'Contrib'!B$111)</f>
        <v>0</v>
      </c>
      <c r="C42" s="37">
        <f>100*'AMD'!C58*'LAFs'!C$254*C$11*'Input'!$E$58/'Input'!$F$58*(1-'Contrib'!C$111)</f>
        <v>0</v>
      </c>
      <c r="D42" s="37">
        <f>100*'AMD'!D58*'LAFs'!D$254*D$11*'Input'!$E$58/'Input'!$F$58*(1-'Contrib'!D$111)</f>
        <v>0</v>
      </c>
      <c r="E42" s="37">
        <f>100*'AMD'!E58*'LAFs'!E$254*E$11*'Input'!$E$58/'Input'!$F$58*(1-'Contrib'!E$111)</f>
        <v>0</v>
      </c>
      <c r="F42" s="37">
        <f>100*'AMD'!F58*'LAFs'!F$254*F$11*'Input'!$E$58/'Input'!$F$58*(1-'Contrib'!F$111)</f>
        <v>0</v>
      </c>
      <c r="G42" s="37">
        <f>100*'AMD'!G58*'LAFs'!G$254*G$11*'Input'!$E$58/'Input'!$F$58*(1-'Contrib'!G$111)</f>
        <v>0</v>
      </c>
      <c r="H42" s="37">
        <f>100*'AMD'!H58*'LAFs'!H$254*H$11*'Input'!$E$58/'Input'!$F$58*(1-'Contrib'!H$111)</f>
        <v>0</v>
      </c>
      <c r="I42" s="37">
        <f>100*'AMD'!I58*'LAFs'!I$254*I$11*'Input'!$E$58/'Input'!$F$58*(1-'Contrib'!I$111)</f>
        <v>0</v>
      </c>
      <c r="J42" s="37">
        <f>100*'AMD'!J58*'LAFs'!J$254*J$11*'Input'!$E$58/'Input'!$F$58*(1-'Contrib'!J$111)</f>
        <v>0</v>
      </c>
      <c r="K42" s="37">
        <f>100*'AMD'!B58*'LAFs'!B$254*K$11*'Input'!$E$58/'Input'!$F$58*(1-'Contrib'!K$111)</f>
        <v>0</v>
      </c>
      <c r="L42" s="37">
        <f>100*'AMD'!C58*'LAFs'!C$254*L$11*'Input'!$E$58/'Input'!$F$58*(1-'Contrib'!L$111)</f>
        <v>0</v>
      </c>
      <c r="M42" s="37">
        <f>100*'AMD'!D58*'LAFs'!D$254*M$11*'Input'!$E$58/'Input'!$F$58*(1-'Contrib'!M$111)</f>
        <v>0</v>
      </c>
      <c r="N42" s="37">
        <f>100*'AMD'!E58*'LAFs'!E$254*N$11*'Input'!$E$58/'Input'!$F$58*(1-'Contrib'!N$111)</f>
        <v>0</v>
      </c>
      <c r="O42" s="37">
        <f>100*'AMD'!F58*'LAFs'!F$254*O$11*'Input'!$E$58/'Input'!$F$58*(1-'Contrib'!O$111)</f>
        <v>0</v>
      </c>
      <c r="P42" s="37">
        <f>100*'AMD'!G58*'LAFs'!G$254*P$11*'Input'!$E$58/'Input'!$F$58*(1-'Contrib'!P$111)</f>
        <v>0</v>
      </c>
      <c r="Q42" s="37">
        <f>100*'AMD'!H58*'LAFs'!H$254*Q$11*'Input'!$E$58/'Input'!$F$58*(1-'Contrib'!Q$111)</f>
        <v>0</v>
      </c>
      <c r="R42" s="37">
        <f>100*'AMD'!I58*'LAFs'!I$254*R$11*'Input'!$E$58/'Input'!$F$58*(1-'Contrib'!R$111)</f>
        <v>0</v>
      </c>
      <c r="S42" s="37">
        <f>100*'AMD'!J58*'LAFs'!J$254*S$11*'Input'!$E$58/'Input'!$F$58*(1-'Contrib'!S$111)</f>
        <v>0</v>
      </c>
      <c r="T42" s="17"/>
    </row>
    <row r="43" spans="1:20">
      <c r="A43" s="4" t="s">
        <v>222</v>
      </c>
      <c r="B43" s="37">
        <f>100*'AMD'!B59*'LAFs'!B$255*B$11*'Input'!$E$58/'Input'!$F$58*(1-'Contrib'!B$112)</f>
        <v>0</v>
      </c>
      <c r="C43" s="37">
        <f>100*'AMD'!C59*'LAFs'!C$255*C$11*'Input'!$E$58/'Input'!$F$58*(1-'Contrib'!C$112)</f>
        <v>0</v>
      </c>
      <c r="D43" s="37">
        <f>100*'AMD'!D59*'LAFs'!D$255*D$11*'Input'!$E$58/'Input'!$F$58*(1-'Contrib'!D$112)</f>
        <v>0</v>
      </c>
      <c r="E43" s="37">
        <f>100*'AMD'!E59*'LAFs'!E$255*E$11*'Input'!$E$58/'Input'!$F$58*(1-'Contrib'!E$112)</f>
        <v>0</v>
      </c>
      <c r="F43" s="37">
        <f>100*'AMD'!F59*'LAFs'!F$255*F$11*'Input'!$E$58/'Input'!$F$58*(1-'Contrib'!F$112)</f>
        <v>0</v>
      </c>
      <c r="G43" s="37">
        <f>100*'AMD'!G59*'LAFs'!G$255*G$11*'Input'!$E$58/'Input'!$F$58*(1-'Contrib'!G$112)</f>
        <v>0</v>
      </c>
      <c r="H43" s="37">
        <f>100*'AMD'!H59*'LAFs'!H$255*H$11*'Input'!$E$58/'Input'!$F$58*(1-'Contrib'!H$112)</f>
        <v>0</v>
      </c>
      <c r="I43" s="37">
        <f>100*'AMD'!I59*'LAFs'!I$255*I$11*'Input'!$E$58/'Input'!$F$58*(1-'Contrib'!I$112)</f>
        <v>0</v>
      </c>
      <c r="J43" s="37">
        <f>100*'AMD'!J59*'LAFs'!J$255*J$11*'Input'!$E$58/'Input'!$F$58*(1-'Contrib'!J$112)</f>
        <v>0</v>
      </c>
      <c r="K43" s="37">
        <f>100*'AMD'!B59*'LAFs'!B$255*K$11*'Input'!$E$58/'Input'!$F$58*(1-'Contrib'!K$112)</f>
        <v>0</v>
      </c>
      <c r="L43" s="37">
        <f>100*'AMD'!C59*'LAFs'!C$255*L$11*'Input'!$E$58/'Input'!$F$58*(1-'Contrib'!L$112)</f>
        <v>0</v>
      </c>
      <c r="M43" s="37">
        <f>100*'AMD'!D59*'LAFs'!D$255*M$11*'Input'!$E$58/'Input'!$F$58*(1-'Contrib'!M$112)</f>
        <v>0</v>
      </c>
      <c r="N43" s="37">
        <f>100*'AMD'!E59*'LAFs'!E$255*N$11*'Input'!$E$58/'Input'!$F$58*(1-'Contrib'!N$112)</f>
        <v>0</v>
      </c>
      <c r="O43" s="37">
        <f>100*'AMD'!F59*'LAFs'!F$255*O$11*'Input'!$E$58/'Input'!$F$58*(1-'Contrib'!O$112)</f>
        <v>0</v>
      </c>
      <c r="P43" s="37">
        <f>100*'AMD'!G59*'LAFs'!G$255*P$11*'Input'!$E$58/'Input'!$F$58*(1-'Contrib'!P$112)</f>
        <v>0</v>
      </c>
      <c r="Q43" s="37">
        <f>100*'AMD'!H59*'LAFs'!H$255*Q$11*'Input'!$E$58/'Input'!$F$58*(1-'Contrib'!Q$112)</f>
        <v>0</v>
      </c>
      <c r="R43" s="37">
        <f>100*'AMD'!I59*'LAFs'!I$255*R$11*'Input'!$E$58/'Input'!$F$58*(1-'Contrib'!R$112)</f>
        <v>0</v>
      </c>
      <c r="S43" s="37">
        <f>100*'AMD'!J59*'LAFs'!J$255*S$11*'Input'!$E$58/'Input'!$F$58*(1-'Contrib'!S$112)</f>
        <v>0</v>
      </c>
      <c r="T43" s="17"/>
    </row>
    <row r="45" spans="1:20" ht="21" customHeight="1">
      <c r="A45" s="1" t="s">
        <v>998</v>
      </c>
    </row>
    <row r="46" spans="1:20">
      <c r="A46" s="2" t="s">
        <v>353</v>
      </c>
    </row>
    <row r="47" spans="1:20">
      <c r="A47" s="32" t="s">
        <v>992</v>
      </c>
    </row>
    <row r="48" spans="1:20">
      <c r="A48" s="32" t="s">
        <v>999</v>
      </c>
    </row>
    <row r="49" spans="1:20">
      <c r="A49" s="2" t="s">
        <v>1000</v>
      </c>
    </row>
    <row r="51" spans="1:20">
      <c r="B51" s="15" t="s">
        <v>142</v>
      </c>
      <c r="C51" s="15" t="s">
        <v>316</v>
      </c>
      <c r="D51" s="15" t="s">
        <v>317</v>
      </c>
      <c r="E51" s="15" t="s">
        <v>318</v>
      </c>
      <c r="F51" s="15" t="s">
        <v>319</v>
      </c>
      <c r="G51" s="15" t="s">
        <v>320</v>
      </c>
      <c r="H51" s="15" t="s">
        <v>321</v>
      </c>
      <c r="I51" s="15" t="s">
        <v>322</v>
      </c>
      <c r="J51" s="15" t="s">
        <v>323</v>
      </c>
      <c r="K51" s="15" t="s">
        <v>304</v>
      </c>
      <c r="L51" s="15" t="s">
        <v>879</v>
      </c>
      <c r="M51" s="15" t="s">
        <v>880</v>
      </c>
      <c r="N51" s="15" t="s">
        <v>881</v>
      </c>
      <c r="O51" s="15" t="s">
        <v>882</v>
      </c>
      <c r="P51" s="15" t="s">
        <v>883</v>
      </c>
      <c r="Q51" s="15" t="s">
        <v>884</v>
      </c>
      <c r="R51" s="15" t="s">
        <v>885</v>
      </c>
      <c r="S51" s="15" t="s">
        <v>886</v>
      </c>
    </row>
    <row r="52" spans="1:20">
      <c r="A52" s="4" t="s">
        <v>174</v>
      </c>
      <c r="B52" s="37">
        <f>(1-'AMD'!B41)*'Yard'!B$23</f>
        <v>0</v>
      </c>
      <c r="C52" s="37">
        <f>(1-'AMD'!C41)*'Yard'!C$23</f>
        <v>0</v>
      </c>
      <c r="D52" s="37">
        <f>(1-'AMD'!D41)*'Yard'!D$23</f>
        <v>0</v>
      </c>
      <c r="E52" s="37">
        <f>(1-'AMD'!E41)*'Yard'!E$23</f>
        <v>0</v>
      </c>
      <c r="F52" s="37">
        <f>(1-'AMD'!F41)*'Yard'!F$23</f>
        <v>0</v>
      </c>
      <c r="G52" s="37">
        <f>(1-'AMD'!G41)*'Yard'!G$23</f>
        <v>0</v>
      </c>
      <c r="H52" s="37">
        <f>(1-'AMD'!H41)*'Yard'!H$23</f>
        <v>0</v>
      </c>
      <c r="I52" s="37">
        <f>(1-'AMD'!I41)*'Yard'!I$23</f>
        <v>0</v>
      </c>
      <c r="J52" s="37">
        <f>(1-'AMD'!J41)*'Yard'!J$23</f>
        <v>0</v>
      </c>
      <c r="K52" s="37">
        <f>(1-'AMD'!B41)*'Yard'!K$23</f>
        <v>0</v>
      </c>
      <c r="L52" s="37">
        <f>(1-'AMD'!C41)*'Yard'!L$23</f>
        <v>0</v>
      </c>
      <c r="M52" s="37">
        <f>(1-'AMD'!D41)*'Yard'!M$23</f>
        <v>0</v>
      </c>
      <c r="N52" s="37">
        <f>(1-'AMD'!E41)*'Yard'!N$23</f>
        <v>0</v>
      </c>
      <c r="O52" s="37">
        <f>(1-'AMD'!F41)*'Yard'!O$23</f>
        <v>0</v>
      </c>
      <c r="P52" s="37">
        <f>(1-'AMD'!G41)*'Yard'!P$23</f>
        <v>0</v>
      </c>
      <c r="Q52" s="37">
        <f>(1-'AMD'!H41)*'Yard'!Q$23</f>
        <v>0</v>
      </c>
      <c r="R52" s="37">
        <f>(1-'AMD'!I41)*'Yard'!R$23</f>
        <v>0</v>
      </c>
      <c r="S52" s="37">
        <f>(1-'AMD'!J41)*'Yard'!S$23</f>
        <v>0</v>
      </c>
      <c r="T52" s="17"/>
    </row>
    <row r="53" spans="1:20">
      <c r="A53" s="4" t="s">
        <v>175</v>
      </c>
      <c r="B53" s="37">
        <f>(1-'AMD'!B42)*'Yard'!B$24</f>
        <v>0</v>
      </c>
      <c r="C53" s="37">
        <f>(1-'AMD'!C42)*'Yard'!C$24</f>
        <v>0</v>
      </c>
      <c r="D53" s="37">
        <f>(1-'AMD'!D42)*'Yard'!D$24</f>
        <v>0</v>
      </c>
      <c r="E53" s="37">
        <f>(1-'AMD'!E42)*'Yard'!E$24</f>
        <v>0</v>
      </c>
      <c r="F53" s="37">
        <f>(1-'AMD'!F42)*'Yard'!F$24</f>
        <v>0</v>
      </c>
      <c r="G53" s="37">
        <f>(1-'AMD'!G42)*'Yard'!G$24</f>
        <v>0</v>
      </c>
      <c r="H53" s="37">
        <f>(1-'AMD'!H42)*'Yard'!H$24</f>
        <v>0</v>
      </c>
      <c r="I53" s="37">
        <f>(1-'AMD'!I42)*'Yard'!I$24</f>
        <v>0</v>
      </c>
      <c r="J53" s="37">
        <f>(1-'AMD'!J42)*'Yard'!J$24</f>
        <v>0</v>
      </c>
      <c r="K53" s="37">
        <f>(1-'AMD'!B42)*'Yard'!K$24</f>
        <v>0</v>
      </c>
      <c r="L53" s="37">
        <f>(1-'AMD'!C42)*'Yard'!L$24</f>
        <v>0</v>
      </c>
      <c r="M53" s="37">
        <f>(1-'AMD'!D42)*'Yard'!M$24</f>
        <v>0</v>
      </c>
      <c r="N53" s="37">
        <f>(1-'AMD'!E42)*'Yard'!N$24</f>
        <v>0</v>
      </c>
      <c r="O53" s="37">
        <f>(1-'AMD'!F42)*'Yard'!O$24</f>
        <v>0</v>
      </c>
      <c r="P53" s="37">
        <f>(1-'AMD'!G42)*'Yard'!P$24</f>
        <v>0</v>
      </c>
      <c r="Q53" s="37">
        <f>(1-'AMD'!H42)*'Yard'!Q$24</f>
        <v>0</v>
      </c>
      <c r="R53" s="37">
        <f>(1-'AMD'!I42)*'Yard'!R$24</f>
        <v>0</v>
      </c>
      <c r="S53" s="37">
        <f>(1-'AMD'!J42)*'Yard'!S$24</f>
        <v>0</v>
      </c>
      <c r="T53" s="17"/>
    </row>
    <row r="54" spans="1:20">
      <c r="A54" s="4" t="s">
        <v>216</v>
      </c>
      <c r="B54" s="37">
        <f>(1-'AMD'!B43)*'Yard'!B$25</f>
        <v>0</v>
      </c>
      <c r="C54" s="37">
        <f>(1-'AMD'!C43)*'Yard'!C$25</f>
        <v>0</v>
      </c>
      <c r="D54" s="37">
        <f>(1-'AMD'!D43)*'Yard'!D$25</f>
        <v>0</v>
      </c>
      <c r="E54" s="37">
        <f>(1-'AMD'!E43)*'Yard'!E$25</f>
        <v>0</v>
      </c>
      <c r="F54" s="37">
        <f>(1-'AMD'!F43)*'Yard'!F$25</f>
        <v>0</v>
      </c>
      <c r="G54" s="37">
        <f>(1-'AMD'!G43)*'Yard'!G$25</f>
        <v>0</v>
      </c>
      <c r="H54" s="37">
        <f>(1-'AMD'!H43)*'Yard'!H$25</f>
        <v>0</v>
      </c>
      <c r="I54" s="37">
        <f>(1-'AMD'!I43)*'Yard'!I$25</f>
        <v>0</v>
      </c>
      <c r="J54" s="37">
        <f>(1-'AMD'!J43)*'Yard'!J$25</f>
        <v>0</v>
      </c>
      <c r="K54" s="37">
        <f>(1-'AMD'!B43)*'Yard'!K$25</f>
        <v>0</v>
      </c>
      <c r="L54" s="37">
        <f>(1-'AMD'!C43)*'Yard'!L$25</f>
        <v>0</v>
      </c>
      <c r="M54" s="37">
        <f>(1-'AMD'!D43)*'Yard'!M$25</f>
        <v>0</v>
      </c>
      <c r="N54" s="37">
        <f>(1-'AMD'!E43)*'Yard'!N$25</f>
        <v>0</v>
      </c>
      <c r="O54" s="37">
        <f>(1-'AMD'!F43)*'Yard'!O$25</f>
        <v>0</v>
      </c>
      <c r="P54" s="37">
        <f>(1-'AMD'!G43)*'Yard'!P$25</f>
        <v>0</v>
      </c>
      <c r="Q54" s="37">
        <f>(1-'AMD'!H43)*'Yard'!Q$25</f>
        <v>0</v>
      </c>
      <c r="R54" s="37">
        <f>(1-'AMD'!I43)*'Yard'!R$25</f>
        <v>0</v>
      </c>
      <c r="S54" s="37">
        <f>(1-'AMD'!J43)*'Yard'!S$25</f>
        <v>0</v>
      </c>
      <c r="T54" s="17"/>
    </row>
    <row r="55" spans="1:20">
      <c r="A55" s="4" t="s">
        <v>176</v>
      </c>
      <c r="B55" s="37">
        <f>(1-'AMD'!B44)*'Yard'!B$26</f>
        <v>0</v>
      </c>
      <c r="C55" s="37">
        <f>(1-'AMD'!C44)*'Yard'!C$26</f>
        <v>0</v>
      </c>
      <c r="D55" s="37">
        <f>(1-'AMD'!D44)*'Yard'!D$26</f>
        <v>0</v>
      </c>
      <c r="E55" s="37">
        <f>(1-'AMD'!E44)*'Yard'!E$26</f>
        <v>0</v>
      </c>
      <c r="F55" s="37">
        <f>(1-'AMD'!F44)*'Yard'!F$26</f>
        <v>0</v>
      </c>
      <c r="G55" s="37">
        <f>(1-'AMD'!G44)*'Yard'!G$26</f>
        <v>0</v>
      </c>
      <c r="H55" s="37">
        <f>(1-'AMD'!H44)*'Yard'!H$26</f>
        <v>0</v>
      </c>
      <c r="I55" s="37">
        <f>(1-'AMD'!I44)*'Yard'!I$26</f>
        <v>0</v>
      </c>
      <c r="J55" s="37">
        <f>(1-'AMD'!J44)*'Yard'!J$26</f>
        <v>0</v>
      </c>
      <c r="K55" s="37">
        <f>(1-'AMD'!B44)*'Yard'!K$26</f>
        <v>0</v>
      </c>
      <c r="L55" s="37">
        <f>(1-'AMD'!C44)*'Yard'!L$26</f>
        <v>0</v>
      </c>
      <c r="M55" s="37">
        <f>(1-'AMD'!D44)*'Yard'!M$26</f>
        <v>0</v>
      </c>
      <c r="N55" s="37">
        <f>(1-'AMD'!E44)*'Yard'!N$26</f>
        <v>0</v>
      </c>
      <c r="O55" s="37">
        <f>(1-'AMD'!F44)*'Yard'!O$26</f>
        <v>0</v>
      </c>
      <c r="P55" s="37">
        <f>(1-'AMD'!G44)*'Yard'!P$26</f>
        <v>0</v>
      </c>
      <c r="Q55" s="37">
        <f>(1-'AMD'!H44)*'Yard'!Q$26</f>
        <v>0</v>
      </c>
      <c r="R55" s="37">
        <f>(1-'AMD'!I44)*'Yard'!R$26</f>
        <v>0</v>
      </c>
      <c r="S55" s="37">
        <f>(1-'AMD'!J44)*'Yard'!S$26</f>
        <v>0</v>
      </c>
      <c r="T55" s="17"/>
    </row>
    <row r="56" spans="1:20">
      <c r="A56" s="4" t="s">
        <v>177</v>
      </c>
      <c r="B56" s="37">
        <f>(1-'AMD'!B45)*'Yard'!B$27</f>
        <v>0</v>
      </c>
      <c r="C56" s="37">
        <f>(1-'AMD'!C45)*'Yard'!C$27</f>
        <v>0</v>
      </c>
      <c r="D56" s="37">
        <f>(1-'AMD'!D45)*'Yard'!D$27</f>
        <v>0</v>
      </c>
      <c r="E56" s="37">
        <f>(1-'AMD'!E45)*'Yard'!E$27</f>
        <v>0</v>
      </c>
      <c r="F56" s="37">
        <f>(1-'AMD'!F45)*'Yard'!F$27</f>
        <v>0</v>
      </c>
      <c r="G56" s="37">
        <f>(1-'AMD'!G45)*'Yard'!G$27</f>
        <v>0</v>
      </c>
      <c r="H56" s="37">
        <f>(1-'AMD'!H45)*'Yard'!H$27</f>
        <v>0</v>
      </c>
      <c r="I56" s="37">
        <f>(1-'AMD'!I45)*'Yard'!I$27</f>
        <v>0</v>
      </c>
      <c r="J56" s="37">
        <f>(1-'AMD'!J45)*'Yard'!J$27</f>
        <v>0</v>
      </c>
      <c r="K56" s="37">
        <f>(1-'AMD'!B45)*'Yard'!K$27</f>
        <v>0</v>
      </c>
      <c r="L56" s="37">
        <f>(1-'AMD'!C45)*'Yard'!L$27</f>
        <v>0</v>
      </c>
      <c r="M56" s="37">
        <f>(1-'AMD'!D45)*'Yard'!M$27</f>
        <v>0</v>
      </c>
      <c r="N56" s="37">
        <f>(1-'AMD'!E45)*'Yard'!N$27</f>
        <v>0</v>
      </c>
      <c r="O56" s="37">
        <f>(1-'AMD'!F45)*'Yard'!O$27</f>
        <v>0</v>
      </c>
      <c r="P56" s="37">
        <f>(1-'AMD'!G45)*'Yard'!P$27</f>
        <v>0</v>
      </c>
      <c r="Q56" s="37">
        <f>(1-'AMD'!H45)*'Yard'!Q$27</f>
        <v>0</v>
      </c>
      <c r="R56" s="37">
        <f>(1-'AMD'!I45)*'Yard'!R$27</f>
        <v>0</v>
      </c>
      <c r="S56" s="37">
        <f>(1-'AMD'!J45)*'Yard'!S$27</f>
        <v>0</v>
      </c>
      <c r="T56" s="17"/>
    </row>
    <row r="57" spans="1:20">
      <c r="A57" s="4" t="s">
        <v>217</v>
      </c>
      <c r="B57" s="37">
        <f>(1-'AMD'!B46)*'Yard'!B$28</f>
        <v>0</v>
      </c>
      <c r="C57" s="37">
        <f>(1-'AMD'!C46)*'Yard'!C$28</f>
        <v>0</v>
      </c>
      <c r="D57" s="37">
        <f>(1-'AMD'!D46)*'Yard'!D$28</f>
        <v>0</v>
      </c>
      <c r="E57" s="37">
        <f>(1-'AMD'!E46)*'Yard'!E$28</f>
        <v>0</v>
      </c>
      <c r="F57" s="37">
        <f>(1-'AMD'!F46)*'Yard'!F$28</f>
        <v>0</v>
      </c>
      <c r="G57" s="37">
        <f>(1-'AMD'!G46)*'Yard'!G$28</f>
        <v>0</v>
      </c>
      <c r="H57" s="37">
        <f>(1-'AMD'!H46)*'Yard'!H$28</f>
        <v>0</v>
      </c>
      <c r="I57" s="37">
        <f>(1-'AMD'!I46)*'Yard'!I$28</f>
        <v>0</v>
      </c>
      <c r="J57" s="37">
        <f>(1-'AMD'!J46)*'Yard'!J$28</f>
        <v>0</v>
      </c>
      <c r="K57" s="37">
        <f>(1-'AMD'!B46)*'Yard'!K$28</f>
        <v>0</v>
      </c>
      <c r="L57" s="37">
        <f>(1-'AMD'!C46)*'Yard'!L$28</f>
        <v>0</v>
      </c>
      <c r="M57" s="37">
        <f>(1-'AMD'!D46)*'Yard'!M$28</f>
        <v>0</v>
      </c>
      <c r="N57" s="37">
        <f>(1-'AMD'!E46)*'Yard'!N$28</f>
        <v>0</v>
      </c>
      <c r="O57" s="37">
        <f>(1-'AMD'!F46)*'Yard'!O$28</f>
        <v>0</v>
      </c>
      <c r="P57" s="37">
        <f>(1-'AMD'!G46)*'Yard'!P$28</f>
        <v>0</v>
      </c>
      <c r="Q57" s="37">
        <f>(1-'AMD'!H46)*'Yard'!Q$28</f>
        <v>0</v>
      </c>
      <c r="R57" s="37">
        <f>(1-'AMD'!I46)*'Yard'!R$28</f>
        <v>0</v>
      </c>
      <c r="S57" s="37">
        <f>(1-'AMD'!J46)*'Yard'!S$28</f>
        <v>0</v>
      </c>
      <c r="T57" s="17"/>
    </row>
    <row r="58" spans="1:20">
      <c r="A58" s="4" t="s">
        <v>178</v>
      </c>
      <c r="B58" s="37">
        <f>(1-'AMD'!B47)*'Yard'!B$29</f>
        <v>0</v>
      </c>
      <c r="C58" s="37">
        <f>(1-'AMD'!C47)*'Yard'!C$29</f>
        <v>0</v>
      </c>
      <c r="D58" s="37">
        <f>(1-'AMD'!D47)*'Yard'!D$29</f>
        <v>0</v>
      </c>
      <c r="E58" s="37">
        <f>(1-'AMD'!E47)*'Yard'!E$29</f>
        <v>0</v>
      </c>
      <c r="F58" s="37">
        <f>(1-'AMD'!F47)*'Yard'!F$29</f>
        <v>0</v>
      </c>
      <c r="G58" s="37">
        <f>(1-'AMD'!G47)*'Yard'!G$29</f>
        <v>0</v>
      </c>
      <c r="H58" s="37">
        <f>(1-'AMD'!H47)*'Yard'!H$29</f>
        <v>0</v>
      </c>
      <c r="I58" s="37">
        <f>(1-'AMD'!I47)*'Yard'!I$29</f>
        <v>0</v>
      </c>
      <c r="J58" s="37">
        <f>(1-'AMD'!J47)*'Yard'!J$29</f>
        <v>0</v>
      </c>
      <c r="K58" s="37">
        <f>(1-'AMD'!B47)*'Yard'!K$29</f>
        <v>0</v>
      </c>
      <c r="L58" s="37">
        <f>(1-'AMD'!C47)*'Yard'!L$29</f>
        <v>0</v>
      </c>
      <c r="M58" s="37">
        <f>(1-'AMD'!D47)*'Yard'!M$29</f>
        <v>0</v>
      </c>
      <c r="N58" s="37">
        <f>(1-'AMD'!E47)*'Yard'!N$29</f>
        <v>0</v>
      </c>
      <c r="O58" s="37">
        <f>(1-'AMD'!F47)*'Yard'!O$29</f>
        <v>0</v>
      </c>
      <c r="P58" s="37">
        <f>(1-'AMD'!G47)*'Yard'!P$29</f>
        <v>0</v>
      </c>
      <c r="Q58" s="37">
        <f>(1-'AMD'!H47)*'Yard'!Q$29</f>
        <v>0</v>
      </c>
      <c r="R58" s="37">
        <f>(1-'AMD'!I47)*'Yard'!R$29</f>
        <v>0</v>
      </c>
      <c r="S58" s="37">
        <f>(1-'AMD'!J47)*'Yard'!S$29</f>
        <v>0</v>
      </c>
      <c r="T58" s="17"/>
    </row>
    <row r="59" spans="1:20">
      <c r="A59" s="4" t="s">
        <v>179</v>
      </c>
      <c r="B59" s="37">
        <f>(1-'AMD'!B48)*'Yard'!B$30</f>
        <v>0</v>
      </c>
      <c r="C59" s="37">
        <f>(1-'AMD'!C48)*'Yard'!C$30</f>
        <v>0</v>
      </c>
      <c r="D59" s="37">
        <f>(1-'AMD'!D48)*'Yard'!D$30</f>
        <v>0</v>
      </c>
      <c r="E59" s="37">
        <f>(1-'AMD'!E48)*'Yard'!E$30</f>
        <v>0</v>
      </c>
      <c r="F59" s="37">
        <f>(1-'AMD'!F48)*'Yard'!F$30</f>
        <v>0</v>
      </c>
      <c r="G59" s="37">
        <f>(1-'AMD'!G48)*'Yard'!G$30</f>
        <v>0</v>
      </c>
      <c r="H59" s="37">
        <f>(1-'AMD'!H48)*'Yard'!H$30</f>
        <v>0</v>
      </c>
      <c r="I59" s="37">
        <f>(1-'AMD'!I48)*'Yard'!I$30</f>
        <v>0</v>
      </c>
      <c r="J59" s="37">
        <f>(1-'AMD'!J48)*'Yard'!J$30</f>
        <v>0</v>
      </c>
      <c r="K59" s="37">
        <f>(1-'AMD'!B48)*'Yard'!K$30</f>
        <v>0</v>
      </c>
      <c r="L59" s="37">
        <f>(1-'AMD'!C48)*'Yard'!L$30</f>
        <v>0</v>
      </c>
      <c r="M59" s="37">
        <f>(1-'AMD'!D48)*'Yard'!M$30</f>
        <v>0</v>
      </c>
      <c r="N59" s="37">
        <f>(1-'AMD'!E48)*'Yard'!N$30</f>
        <v>0</v>
      </c>
      <c r="O59" s="37">
        <f>(1-'AMD'!F48)*'Yard'!O$30</f>
        <v>0</v>
      </c>
      <c r="P59" s="37">
        <f>(1-'AMD'!G48)*'Yard'!P$30</f>
        <v>0</v>
      </c>
      <c r="Q59" s="37">
        <f>(1-'AMD'!H48)*'Yard'!Q$30</f>
        <v>0</v>
      </c>
      <c r="R59" s="37">
        <f>(1-'AMD'!I48)*'Yard'!R$30</f>
        <v>0</v>
      </c>
      <c r="S59" s="37">
        <f>(1-'AMD'!J48)*'Yard'!S$30</f>
        <v>0</v>
      </c>
      <c r="T59" s="17"/>
    </row>
    <row r="60" spans="1:20">
      <c r="A60" s="4" t="s">
        <v>195</v>
      </c>
      <c r="B60" s="37">
        <f>(1-'AMD'!B49)*'Yard'!B$31</f>
        <v>0</v>
      </c>
      <c r="C60" s="37">
        <f>(1-'AMD'!C49)*'Yard'!C$31</f>
        <v>0</v>
      </c>
      <c r="D60" s="37">
        <f>(1-'AMD'!D49)*'Yard'!D$31</f>
        <v>0</v>
      </c>
      <c r="E60" s="37">
        <f>(1-'AMD'!E49)*'Yard'!E$31</f>
        <v>0</v>
      </c>
      <c r="F60" s="37">
        <f>(1-'AMD'!F49)*'Yard'!F$31</f>
        <v>0</v>
      </c>
      <c r="G60" s="37">
        <f>(1-'AMD'!G49)*'Yard'!G$31</f>
        <v>0</v>
      </c>
      <c r="H60" s="37">
        <f>(1-'AMD'!H49)*'Yard'!H$31</f>
        <v>0</v>
      </c>
      <c r="I60" s="37">
        <f>(1-'AMD'!I49)*'Yard'!I$31</f>
        <v>0</v>
      </c>
      <c r="J60" s="37">
        <f>(1-'AMD'!J49)*'Yard'!J$31</f>
        <v>0</v>
      </c>
      <c r="K60" s="37">
        <f>(1-'AMD'!B49)*'Yard'!K$31</f>
        <v>0</v>
      </c>
      <c r="L60" s="37">
        <f>(1-'AMD'!C49)*'Yard'!L$31</f>
        <v>0</v>
      </c>
      <c r="M60" s="37">
        <f>(1-'AMD'!D49)*'Yard'!M$31</f>
        <v>0</v>
      </c>
      <c r="N60" s="37">
        <f>(1-'AMD'!E49)*'Yard'!N$31</f>
        <v>0</v>
      </c>
      <c r="O60" s="37">
        <f>(1-'AMD'!F49)*'Yard'!O$31</f>
        <v>0</v>
      </c>
      <c r="P60" s="37">
        <f>(1-'AMD'!G49)*'Yard'!P$31</f>
        <v>0</v>
      </c>
      <c r="Q60" s="37">
        <f>(1-'AMD'!H49)*'Yard'!Q$31</f>
        <v>0</v>
      </c>
      <c r="R60" s="37">
        <f>(1-'AMD'!I49)*'Yard'!R$31</f>
        <v>0</v>
      </c>
      <c r="S60" s="37">
        <f>(1-'AMD'!J49)*'Yard'!S$31</f>
        <v>0</v>
      </c>
      <c r="T60" s="17"/>
    </row>
    <row r="61" spans="1:20">
      <c r="A61" s="4" t="s">
        <v>180</v>
      </c>
      <c r="B61" s="37">
        <f>(1-'AMD'!B50)*'Yard'!B$32</f>
        <v>0</v>
      </c>
      <c r="C61" s="37">
        <f>(1-'AMD'!C50)*'Yard'!C$32</f>
        <v>0</v>
      </c>
      <c r="D61" s="37">
        <f>(1-'AMD'!D50)*'Yard'!D$32</f>
        <v>0</v>
      </c>
      <c r="E61" s="37">
        <f>(1-'AMD'!E50)*'Yard'!E$32</f>
        <v>0</v>
      </c>
      <c r="F61" s="37">
        <f>(1-'AMD'!F50)*'Yard'!F$32</f>
        <v>0</v>
      </c>
      <c r="G61" s="37">
        <f>(1-'AMD'!G50)*'Yard'!G$32</f>
        <v>0</v>
      </c>
      <c r="H61" s="37">
        <f>(1-'AMD'!H50)*'Yard'!H$32</f>
        <v>0</v>
      </c>
      <c r="I61" s="37">
        <f>(1-'AMD'!I50)*'Yard'!I$32</f>
        <v>0</v>
      </c>
      <c r="J61" s="37">
        <f>(1-'AMD'!J50)*'Yard'!J$32</f>
        <v>0</v>
      </c>
      <c r="K61" s="37">
        <f>(1-'AMD'!B50)*'Yard'!K$32</f>
        <v>0</v>
      </c>
      <c r="L61" s="37">
        <f>(1-'AMD'!C50)*'Yard'!L$32</f>
        <v>0</v>
      </c>
      <c r="M61" s="37">
        <f>(1-'AMD'!D50)*'Yard'!M$32</f>
        <v>0</v>
      </c>
      <c r="N61" s="37">
        <f>(1-'AMD'!E50)*'Yard'!N$32</f>
        <v>0</v>
      </c>
      <c r="O61" s="37">
        <f>(1-'AMD'!F50)*'Yard'!O$32</f>
        <v>0</v>
      </c>
      <c r="P61" s="37">
        <f>(1-'AMD'!G50)*'Yard'!P$32</f>
        <v>0</v>
      </c>
      <c r="Q61" s="37">
        <f>(1-'AMD'!H50)*'Yard'!Q$32</f>
        <v>0</v>
      </c>
      <c r="R61" s="37">
        <f>(1-'AMD'!I50)*'Yard'!R$32</f>
        <v>0</v>
      </c>
      <c r="S61" s="37">
        <f>(1-'AMD'!J50)*'Yard'!S$32</f>
        <v>0</v>
      </c>
      <c r="T61" s="17"/>
    </row>
    <row r="62" spans="1:20">
      <c r="A62" s="4" t="s">
        <v>181</v>
      </c>
      <c r="B62" s="37">
        <f>(1-'AMD'!B51)*'Yard'!B$33</f>
        <v>0</v>
      </c>
      <c r="C62" s="37">
        <f>(1-'AMD'!C51)*'Yard'!C$33</f>
        <v>0</v>
      </c>
      <c r="D62" s="37">
        <f>(1-'AMD'!D51)*'Yard'!D$33</f>
        <v>0</v>
      </c>
      <c r="E62" s="37">
        <f>(1-'AMD'!E51)*'Yard'!E$33</f>
        <v>0</v>
      </c>
      <c r="F62" s="37">
        <f>(1-'AMD'!F51)*'Yard'!F$33</f>
        <v>0</v>
      </c>
      <c r="G62" s="37">
        <f>(1-'AMD'!G51)*'Yard'!G$33</f>
        <v>0</v>
      </c>
      <c r="H62" s="37">
        <f>(1-'AMD'!H51)*'Yard'!H$33</f>
        <v>0</v>
      </c>
      <c r="I62" s="37">
        <f>(1-'AMD'!I51)*'Yard'!I$33</f>
        <v>0</v>
      </c>
      <c r="J62" s="37">
        <f>(1-'AMD'!J51)*'Yard'!J$33</f>
        <v>0</v>
      </c>
      <c r="K62" s="37">
        <f>(1-'AMD'!B51)*'Yard'!K$33</f>
        <v>0</v>
      </c>
      <c r="L62" s="37">
        <f>(1-'AMD'!C51)*'Yard'!L$33</f>
        <v>0</v>
      </c>
      <c r="M62" s="37">
        <f>(1-'AMD'!D51)*'Yard'!M$33</f>
        <v>0</v>
      </c>
      <c r="N62" s="37">
        <f>(1-'AMD'!E51)*'Yard'!N$33</f>
        <v>0</v>
      </c>
      <c r="O62" s="37">
        <f>(1-'AMD'!F51)*'Yard'!O$33</f>
        <v>0</v>
      </c>
      <c r="P62" s="37">
        <f>(1-'AMD'!G51)*'Yard'!P$33</f>
        <v>0</v>
      </c>
      <c r="Q62" s="37">
        <f>(1-'AMD'!H51)*'Yard'!Q$33</f>
        <v>0</v>
      </c>
      <c r="R62" s="37">
        <f>(1-'AMD'!I51)*'Yard'!R$33</f>
        <v>0</v>
      </c>
      <c r="S62" s="37">
        <f>(1-'AMD'!J51)*'Yard'!S$33</f>
        <v>0</v>
      </c>
      <c r="T62" s="17"/>
    </row>
    <row r="63" spans="1:20">
      <c r="A63" s="4" t="s">
        <v>182</v>
      </c>
      <c r="B63" s="37">
        <f>(1-'AMD'!B52)*'Yard'!B$34</f>
        <v>0</v>
      </c>
      <c r="C63" s="37">
        <f>(1-'AMD'!C52)*'Yard'!C$34</f>
        <v>0</v>
      </c>
      <c r="D63" s="37">
        <f>(1-'AMD'!D52)*'Yard'!D$34</f>
        <v>0</v>
      </c>
      <c r="E63" s="37">
        <f>(1-'AMD'!E52)*'Yard'!E$34</f>
        <v>0</v>
      </c>
      <c r="F63" s="37">
        <f>(1-'AMD'!F52)*'Yard'!F$34</f>
        <v>0</v>
      </c>
      <c r="G63" s="37">
        <f>(1-'AMD'!G52)*'Yard'!G$34</f>
        <v>0</v>
      </c>
      <c r="H63" s="37">
        <f>(1-'AMD'!H52)*'Yard'!H$34</f>
        <v>0</v>
      </c>
      <c r="I63" s="37">
        <f>(1-'AMD'!I52)*'Yard'!I$34</f>
        <v>0</v>
      </c>
      <c r="J63" s="37">
        <f>(1-'AMD'!J52)*'Yard'!J$34</f>
        <v>0</v>
      </c>
      <c r="K63" s="37">
        <f>(1-'AMD'!B52)*'Yard'!K$34</f>
        <v>0</v>
      </c>
      <c r="L63" s="37">
        <f>(1-'AMD'!C52)*'Yard'!L$34</f>
        <v>0</v>
      </c>
      <c r="M63" s="37">
        <f>(1-'AMD'!D52)*'Yard'!M$34</f>
        <v>0</v>
      </c>
      <c r="N63" s="37">
        <f>(1-'AMD'!E52)*'Yard'!N$34</f>
        <v>0</v>
      </c>
      <c r="O63" s="37">
        <f>(1-'AMD'!F52)*'Yard'!O$34</f>
        <v>0</v>
      </c>
      <c r="P63" s="37">
        <f>(1-'AMD'!G52)*'Yard'!P$34</f>
        <v>0</v>
      </c>
      <c r="Q63" s="37">
        <f>(1-'AMD'!H52)*'Yard'!Q$34</f>
        <v>0</v>
      </c>
      <c r="R63" s="37">
        <f>(1-'AMD'!I52)*'Yard'!R$34</f>
        <v>0</v>
      </c>
      <c r="S63" s="37">
        <f>(1-'AMD'!J52)*'Yard'!S$34</f>
        <v>0</v>
      </c>
      <c r="T63" s="17"/>
    </row>
    <row r="64" spans="1:20">
      <c r="A64" s="4" t="s">
        <v>183</v>
      </c>
      <c r="B64" s="37">
        <f>(1-'AMD'!B53)*'Yard'!B$35</f>
        <v>0</v>
      </c>
      <c r="C64" s="37">
        <f>(1-'AMD'!C53)*'Yard'!C$35</f>
        <v>0</v>
      </c>
      <c r="D64" s="37">
        <f>(1-'AMD'!D53)*'Yard'!D$35</f>
        <v>0</v>
      </c>
      <c r="E64" s="37">
        <f>(1-'AMD'!E53)*'Yard'!E$35</f>
        <v>0</v>
      </c>
      <c r="F64" s="37">
        <f>(1-'AMD'!F53)*'Yard'!F$35</f>
        <v>0</v>
      </c>
      <c r="G64" s="37">
        <f>(1-'AMD'!G53)*'Yard'!G$35</f>
        <v>0</v>
      </c>
      <c r="H64" s="37">
        <f>(1-'AMD'!H53)*'Yard'!H$35</f>
        <v>0</v>
      </c>
      <c r="I64" s="37">
        <f>(1-'AMD'!I53)*'Yard'!I$35</f>
        <v>0</v>
      </c>
      <c r="J64" s="37">
        <f>(1-'AMD'!J53)*'Yard'!J$35</f>
        <v>0</v>
      </c>
      <c r="K64" s="37">
        <f>(1-'AMD'!B53)*'Yard'!K$35</f>
        <v>0</v>
      </c>
      <c r="L64" s="37">
        <f>(1-'AMD'!C53)*'Yard'!L$35</f>
        <v>0</v>
      </c>
      <c r="M64" s="37">
        <f>(1-'AMD'!D53)*'Yard'!M$35</f>
        <v>0</v>
      </c>
      <c r="N64" s="37">
        <f>(1-'AMD'!E53)*'Yard'!N$35</f>
        <v>0</v>
      </c>
      <c r="O64" s="37">
        <f>(1-'AMD'!F53)*'Yard'!O$35</f>
        <v>0</v>
      </c>
      <c r="P64" s="37">
        <f>(1-'AMD'!G53)*'Yard'!P$35</f>
        <v>0</v>
      </c>
      <c r="Q64" s="37">
        <f>(1-'AMD'!H53)*'Yard'!Q$35</f>
        <v>0</v>
      </c>
      <c r="R64" s="37">
        <f>(1-'AMD'!I53)*'Yard'!R$35</f>
        <v>0</v>
      </c>
      <c r="S64" s="37">
        <f>(1-'AMD'!J53)*'Yard'!S$35</f>
        <v>0</v>
      </c>
      <c r="T64" s="17"/>
    </row>
    <row r="65" spans="1:20">
      <c r="A65" s="4" t="s">
        <v>196</v>
      </c>
      <c r="B65" s="37">
        <f>(1-'AMD'!B54)*'Yard'!B$36</f>
        <v>0</v>
      </c>
      <c r="C65" s="37">
        <f>(1-'AMD'!C54)*'Yard'!C$36</f>
        <v>0</v>
      </c>
      <c r="D65" s="37">
        <f>(1-'AMD'!D54)*'Yard'!D$36</f>
        <v>0</v>
      </c>
      <c r="E65" s="37">
        <f>(1-'AMD'!E54)*'Yard'!E$36</f>
        <v>0</v>
      </c>
      <c r="F65" s="37">
        <f>(1-'AMD'!F54)*'Yard'!F$36</f>
        <v>0</v>
      </c>
      <c r="G65" s="37">
        <f>(1-'AMD'!G54)*'Yard'!G$36</f>
        <v>0</v>
      </c>
      <c r="H65" s="37">
        <f>(1-'AMD'!H54)*'Yard'!H$36</f>
        <v>0</v>
      </c>
      <c r="I65" s="37">
        <f>(1-'AMD'!I54)*'Yard'!I$36</f>
        <v>0</v>
      </c>
      <c r="J65" s="37">
        <f>(1-'AMD'!J54)*'Yard'!J$36</f>
        <v>0</v>
      </c>
      <c r="K65" s="37">
        <f>(1-'AMD'!B54)*'Yard'!K$36</f>
        <v>0</v>
      </c>
      <c r="L65" s="37">
        <f>(1-'AMD'!C54)*'Yard'!L$36</f>
        <v>0</v>
      </c>
      <c r="M65" s="37">
        <f>(1-'AMD'!D54)*'Yard'!M$36</f>
        <v>0</v>
      </c>
      <c r="N65" s="37">
        <f>(1-'AMD'!E54)*'Yard'!N$36</f>
        <v>0</v>
      </c>
      <c r="O65" s="37">
        <f>(1-'AMD'!F54)*'Yard'!O$36</f>
        <v>0</v>
      </c>
      <c r="P65" s="37">
        <f>(1-'AMD'!G54)*'Yard'!P$36</f>
        <v>0</v>
      </c>
      <c r="Q65" s="37">
        <f>(1-'AMD'!H54)*'Yard'!Q$36</f>
        <v>0</v>
      </c>
      <c r="R65" s="37">
        <f>(1-'AMD'!I54)*'Yard'!R$36</f>
        <v>0</v>
      </c>
      <c r="S65" s="37">
        <f>(1-'AMD'!J54)*'Yard'!S$36</f>
        <v>0</v>
      </c>
      <c r="T65" s="17"/>
    </row>
    <row r="66" spans="1:20">
      <c r="A66" s="4" t="s">
        <v>218</v>
      </c>
      <c r="B66" s="37">
        <f>(1-'AMD'!B55)*'Yard'!B$37</f>
        <v>0</v>
      </c>
      <c r="C66" s="37">
        <f>(1-'AMD'!C55)*'Yard'!C$37</f>
        <v>0</v>
      </c>
      <c r="D66" s="37">
        <f>(1-'AMD'!D55)*'Yard'!D$37</f>
        <v>0</v>
      </c>
      <c r="E66" s="37">
        <f>(1-'AMD'!E55)*'Yard'!E$37</f>
        <v>0</v>
      </c>
      <c r="F66" s="37">
        <f>(1-'AMD'!F55)*'Yard'!F$37</f>
        <v>0</v>
      </c>
      <c r="G66" s="37">
        <f>(1-'AMD'!G55)*'Yard'!G$37</f>
        <v>0</v>
      </c>
      <c r="H66" s="37">
        <f>(1-'AMD'!H55)*'Yard'!H$37</f>
        <v>0</v>
      </c>
      <c r="I66" s="37">
        <f>(1-'AMD'!I55)*'Yard'!I$37</f>
        <v>0</v>
      </c>
      <c r="J66" s="37">
        <f>(1-'AMD'!J55)*'Yard'!J$37</f>
        <v>0</v>
      </c>
      <c r="K66" s="37">
        <f>(1-'AMD'!B55)*'Yard'!K$37</f>
        <v>0</v>
      </c>
      <c r="L66" s="37">
        <f>(1-'AMD'!C55)*'Yard'!L$37</f>
        <v>0</v>
      </c>
      <c r="M66" s="37">
        <f>(1-'AMD'!D55)*'Yard'!M$37</f>
        <v>0</v>
      </c>
      <c r="N66" s="37">
        <f>(1-'AMD'!E55)*'Yard'!N$37</f>
        <v>0</v>
      </c>
      <c r="O66" s="37">
        <f>(1-'AMD'!F55)*'Yard'!O$37</f>
        <v>0</v>
      </c>
      <c r="P66" s="37">
        <f>(1-'AMD'!G55)*'Yard'!P$37</f>
        <v>0</v>
      </c>
      <c r="Q66" s="37">
        <f>(1-'AMD'!H55)*'Yard'!Q$37</f>
        <v>0</v>
      </c>
      <c r="R66" s="37">
        <f>(1-'AMD'!I55)*'Yard'!R$37</f>
        <v>0</v>
      </c>
      <c r="S66" s="37">
        <f>(1-'AMD'!J55)*'Yard'!S$37</f>
        <v>0</v>
      </c>
      <c r="T66" s="17"/>
    </row>
    <row r="67" spans="1:20">
      <c r="A67" s="4" t="s">
        <v>219</v>
      </c>
      <c r="B67" s="37">
        <f>(1-'AMD'!B56)*'Yard'!B$38</f>
        <v>0</v>
      </c>
      <c r="C67" s="37">
        <f>(1-'AMD'!C56)*'Yard'!C$38</f>
        <v>0</v>
      </c>
      <c r="D67" s="37">
        <f>(1-'AMD'!D56)*'Yard'!D$38</f>
        <v>0</v>
      </c>
      <c r="E67" s="37">
        <f>(1-'AMD'!E56)*'Yard'!E$38</f>
        <v>0</v>
      </c>
      <c r="F67" s="37">
        <f>(1-'AMD'!F56)*'Yard'!F$38</f>
        <v>0</v>
      </c>
      <c r="G67" s="37">
        <f>(1-'AMD'!G56)*'Yard'!G$38</f>
        <v>0</v>
      </c>
      <c r="H67" s="37">
        <f>(1-'AMD'!H56)*'Yard'!H$38</f>
        <v>0</v>
      </c>
      <c r="I67" s="37">
        <f>(1-'AMD'!I56)*'Yard'!I$38</f>
        <v>0</v>
      </c>
      <c r="J67" s="37">
        <f>(1-'AMD'!J56)*'Yard'!J$38</f>
        <v>0</v>
      </c>
      <c r="K67" s="37">
        <f>(1-'AMD'!B56)*'Yard'!K$38</f>
        <v>0</v>
      </c>
      <c r="L67" s="37">
        <f>(1-'AMD'!C56)*'Yard'!L$38</f>
        <v>0</v>
      </c>
      <c r="M67" s="37">
        <f>(1-'AMD'!D56)*'Yard'!M$38</f>
        <v>0</v>
      </c>
      <c r="N67" s="37">
        <f>(1-'AMD'!E56)*'Yard'!N$38</f>
        <v>0</v>
      </c>
      <c r="O67" s="37">
        <f>(1-'AMD'!F56)*'Yard'!O$38</f>
        <v>0</v>
      </c>
      <c r="P67" s="37">
        <f>(1-'AMD'!G56)*'Yard'!P$38</f>
        <v>0</v>
      </c>
      <c r="Q67" s="37">
        <f>(1-'AMD'!H56)*'Yard'!Q$38</f>
        <v>0</v>
      </c>
      <c r="R67" s="37">
        <f>(1-'AMD'!I56)*'Yard'!R$38</f>
        <v>0</v>
      </c>
      <c r="S67" s="37">
        <f>(1-'AMD'!J56)*'Yard'!S$38</f>
        <v>0</v>
      </c>
      <c r="T67" s="17"/>
    </row>
    <row r="68" spans="1:20">
      <c r="A68" s="4" t="s">
        <v>220</v>
      </c>
      <c r="B68" s="37">
        <f>(1-'AMD'!B57)*'Yard'!B$39</f>
        <v>0</v>
      </c>
      <c r="C68" s="37">
        <f>(1-'AMD'!C57)*'Yard'!C$39</f>
        <v>0</v>
      </c>
      <c r="D68" s="37">
        <f>(1-'AMD'!D57)*'Yard'!D$39</f>
        <v>0</v>
      </c>
      <c r="E68" s="37">
        <f>(1-'AMD'!E57)*'Yard'!E$39</f>
        <v>0</v>
      </c>
      <c r="F68" s="37">
        <f>(1-'AMD'!F57)*'Yard'!F$39</f>
        <v>0</v>
      </c>
      <c r="G68" s="37">
        <f>(1-'AMD'!G57)*'Yard'!G$39</f>
        <v>0</v>
      </c>
      <c r="H68" s="37">
        <f>(1-'AMD'!H57)*'Yard'!H$39</f>
        <v>0</v>
      </c>
      <c r="I68" s="37">
        <f>(1-'AMD'!I57)*'Yard'!I$39</f>
        <v>0</v>
      </c>
      <c r="J68" s="37">
        <f>(1-'AMD'!J57)*'Yard'!J$39</f>
        <v>0</v>
      </c>
      <c r="K68" s="37">
        <f>(1-'AMD'!B57)*'Yard'!K$39</f>
        <v>0</v>
      </c>
      <c r="L68" s="37">
        <f>(1-'AMD'!C57)*'Yard'!L$39</f>
        <v>0</v>
      </c>
      <c r="M68" s="37">
        <f>(1-'AMD'!D57)*'Yard'!M$39</f>
        <v>0</v>
      </c>
      <c r="N68" s="37">
        <f>(1-'AMD'!E57)*'Yard'!N$39</f>
        <v>0</v>
      </c>
      <c r="O68" s="37">
        <f>(1-'AMD'!F57)*'Yard'!O$39</f>
        <v>0</v>
      </c>
      <c r="P68" s="37">
        <f>(1-'AMD'!G57)*'Yard'!P$39</f>
        <v>0</v>
      </c>
      <c r="Q68" s="37">
        <f>(1-'AMD'!H57)*'Yard'!Q$39</f>
        <v>0</v>
      </c>
      <c r="R68" s="37">
        <f>(1-'AMD'!I57)*'Yard'!R$39</f>
        <v>0</v>
      </c>
      <c r="S68" s="37">
        <f>(1-'AMD'!J57)*'Yard'!S$39</f>
        <v>0</v>
      </c>
      <c r="T68" s="17"/>
    </row>
    <row r="69" spans="1:20">
      <c r="A69" s="4" t="s">
        <v>221</v>
      </c>
      <c r="B69" s="37">
        <f>(1-'AMD'!B58)*'Yard'!B$40</f>
        <v>0</v>
      </c>
      <c r="C69" s="37">
        <f>(1-'AMD'!C58)*'Yard'!C$40</f>
        <v>0</v>
      </c>
      <c r="D69" s="37">
        <f>(1-'AMD'!D58)*'Yard'!D$40</f>
        <v>0</v>
      </c>
      <c r="E69" s="37">
        <f>(1-'AMD'!E58)*'Yard'!E$40</f>
        <v>0</v>
      </c>
      <c r="F69" s="37">
        <f>(1-'AMD'!F58)*'Yard'!F$40</f>
        <v>0</v>
      </c>
      <c r="G69" s="37">
        <f>(1-'AMD'!G58)*'Yard'!G$40</f>
        <v>0</v>
      </c>
      <c r="H69" s="37">
        <f>(1-'AMD'!H58)*'Yard'!H$40</f>
        <v>0</v>
      </c>
      <c r="I69" s="37">
        <f>(1-'AMD'!I58)*'Yard'!I$40</f>
        <v>0</v>
      </c>
      <c r="J69" s="37">
        <f>(1-'AMD'!J58)*'Yard'!J$40</f>
        <v>0</v>
      </c>
      <c r="K69" s="37">
        <f>(1-'AMD'!B58)*'Yard'!K$40</f>
        <v>0</v>
      </c>
      <c r="L69" s="37">
        <f>(1-'AMD'!C58)*'Yard'!L$40</f>
        <v>0</v>
      </c>
      <c r="M69" s="37">
        <f>(1-'AMD'!D58)*'Yard'!M$40</f>
        <v>0</v>
      </c>
      <c r="N69" s="37">
        <f>(1-'AMD'!E58)*'Yard'!N$40</f>
        <v>0</v>
      </c>
      <c r="O69" s="37">
        <f>(1-'AMD'!F58)*'Yard'!O$40</f>
        <v>0</v>
      </c>
      <c r="P69" s="37">
        <f>(1-'AMD'!G58)*'Yard'!P$40</f>
        <v>0</v>
      </c>
      <c r="Q69" s="37">
        <f>(1-'AMD'!H58)*'Yard'!Q$40</f>
        <v>0</v>
      </c>
      <c r="R69" s="37">
        <f>(1-'AMD'!I58)*'Yard'!R$40</f>
        <v>0</v>
      </c>
      <c r="S69" s="37">
        <f>(1-'AMD'!J58)*'Yard'!S$40</f>
        <v>0</v>
      </c>
      <c r="T69" s="17"/>
    </row>
    <row r="70" spans="1:20">
      <c r="A70" s="4" t="s">
        <v>222</v>
      </c>
      <c r="B70" s="37">
        <f>(1-'AMD'!B59)*'Yard'!B$41</f>
        <v>0</v>
      </c>
      <c r="C70" s="37">
        <f>(1-'AMD'!C59)*'Yard'!C$41</f>
        <v>0</v>
      </c>
      <c r="D70" s="37">
        <f>(1-'AMD'!D59)*'Yard'!D$41</f>
        <v>0</v>
      </c>
      <c r="E70" s="37">
        <f>(1-'AMD'!E59)*'Yard'!E$41</f>
        <v>0</v>
      </c>
      <c r="F70" s="37">
        <f>(1-'AMD'!F59)*'Yard'!F$41</f>
        <v>0</v>
      </c>
      <c r="G70" s="37">
        <f>(1-'AMD'!G59)*'Yard'!G$41</f>
        <v>0</v>
      </c>
      <c r="H70" s="37">
        <f>(1-'AMD'!H59)*'Yard'!H$41</f>
        <v>0</v>
      </c>
      <c r="I70" s="37">
        <f>(1-'AMD'!I59)*'Yard'!I$41</f>
        <v>0</v>
      </c>
      <c r="J70" s="37">
        <f>(1-'AMD'!J59)*'Yard'!J$41</f>
        <v>0</v>
      </c>
      <c r="K70" s="37">
        <f>(1-'AMD'!B59)*'Yard'!K$41</f>
        <v>0</v>
      </c>
      <c r="L70" s="37">
        <f>(1-'AMD'!C59)*'Yard'!L$41</f>
        <v>0</v>
      </c>
      <c r="M70" s="37">
        <f>(1-'AMD'!D59)*'Yard'!M$41</f>
        <v>0</v>
      </c>
      <c r="N70" s="37">
        <f>(1-'AMD'!E59)*'Yard'!N$41</f>
        <v>0</v>
      </c>
      <c r="O70" s="37">
        <f>(1-'AMD'!F59)*'Yard'!O$41</f>
        <v>0</v>
      </c>
      <c r="P70" s="37">
        <f>(1-'AMD'!G59)*'Yard'!P$41</f>
        <v>0</v>
      </c>
      <c r="Q70" s="37">
        <f>(1-'AMD'!H59)*'Yard'!Q$41</f>
        <v>0</v>
      </c>
      <c r="R70" s="37">
        <f>(1-'AMD'!I59)*'Yard'!R$41</f>
        <v>0</v>
      </c>
      <c r="S70" s="37">
        <f>(1-'AMD'!J59)*'Yard'!S$41</f>
        <v>0</v>
      </c>
      <c r="T70" s="17"/>
    </row>
    <row r="72" spans="1:20" ht="21" customHeight="1">
      <c r="A72" s="1" t="s">
        <v>1001</v>
      </c>
    </row>
    <row r="73" spans="1:20">
      <c r="A73" s="2" t="s">
        <v>353</v>
      </c>
    </row>
    <row r="74" spans="1:20">
      <c r="A74" s="32" t="s">
        <v>992</v>
      </c>
    </row>
    <row r="75" spans="1:20">
      <c r="A75" s="32" t="s">
        <v>1002</v>
      </c>
    </row>
    <row r="76" spans="1:20">
      <c r="A76" s="2" t="s">
        <v>1000</v>
      </c>
    </row>
    <row r="78" spans="1:20">
      <c r="B78" s="15" t="s">
        <v>142</v>
      </c>
      <c r="C78" s="15" t="s">
        <v>316</v>
      </c>
      <c r="D78" s="15" t="s">
        <v>317</v>
      </c>
      <c r="E78" s="15" t="s">
        <v>318</v>
      </c>
      <c r="F78" s="15" t="s">
        <v>319</v>
      </c>
      <c r="G78" s="15" t="s">
        <v>320</v>
      </c>
      <c r="H78" s="15" t="s">
        <v>321</v>
      </c>
      <c r="I78" s="15" t="s">
        <v>322</v>
      </c>
      <c r="J78" s="15" t="s">
        <v>323</v>
      </c>
      <c r="K78" s="15" t="s">
        <v>304</v>
      </c>
      <c r="L78" s="15" t="s">
        <v>879</v>
      </c>
      <c r="M78" s="15" t="s">
        <v>880</v>
      </c>
      <c r="N78" s="15" t="s">
        <v>881</v>
      </c>
      <c r="O78" s="15" t="s">
        <v>882</v>
      </c>
      <c r="P78" s="15" t="s">
        <v>883</v>
      </c>
      <c r="Q78" s="15" t="s">
        <v>884</v>
      </c>
      <c r="R78" s="15" t="s">
        <v>885</v>
      </c>
      <c r="S78" s="15" t="s">
        <v>886</v>
      </c>
    </row>
    <row r="79" spans="1:20">
      <c r="A79" s="4" t="s">
        <v>174</v>
      </c>
      <c r="B79" s="37">
        <f>(1-'AMD'!B$41)*'Yard'!B$61</f>
        <v>0</v>
      </c>
      <c r="C79" s="37">
        <f>(1-'AMD'!C$41)*'Yard'!C$61</f>
        <v>0</v>
      </c>
      <c r="D79" s="37">
        <f>(1-'AMD'!D$41)*'Yard'!D$61</f>
        <v>0</v>
      </c>
      <c r="E79" s="37">
        <f>(1-'AMD'!E$41)*'Yard'!E$61</f>
        <v>0</v>
      </c>
      <c r="F79" s="37">
        <f>(1-'AMD'!F$41)*'Yard'!F$61</f>
        <v>0</v>
      </c>
      <c r="G79" s="37">
        <f>(1-'AMD'!G$41)*'Yard'!G$61</f>
        <v>0</v>
      </c>
      <c r="H79" s="37">
        <f>(1-'AMD'!H$41)*'Yard'!H$61</f>
        <v>0</v>
      </c>
      <c r="I79" s="37">
        <f>(1-'AMD'!I$41)*'Yard'!I$61</f>
        <v>0</v>
      </c>
      <c r="J79" s="37">
        <f>(1-'AMD'!J$41)*'Yard'!J$61</f>
        <v>0</v>
      </c>
      <c r="K79" s="37">
        <f>(1-'AMD'!B$41)*'Yard'!K$61</f>
        <v>0</v>
      </c>
      <c r="L79" s="37">
        <f>(1-'AMD'!C$41)*'Yard'!L$61</f>
        <v>0</v>
      </c>
      <c r="M79" s="37">
        <f>(1-'AMD'!D$41)*'Yard'!M$61</f>
        <v>0</v>
      </c>
      <c r="N79" s="37">
        <f>(1-'AMD'!E$41)*'Yard'!N$61</f>
        <v>0</v>
      </c>
      <c r="O79" s="37">
        <f>(1-'AMD'!F$41)*'Yard'!O$61</f>
        <v>0</v>
      </c>
      <c r="P79" s="37">
        <f>(1-'AMD'!G$41)*'Yard'!P$61</f>
        <v>0</v>
      </c>
      <c r="Q79" s="37">
        <f>(1-'AMD'!H$41)*'Yard'!Q$61</f>
        <v>0</v>
      </c>
      <c r="R79" s="37">
        <f>(1-'AMD'!I$41)*'Yard'!R$61</f>
        <v>0</v>
      </c>
      <c r="S79" s="37">
        <f>(1-'AMD'!J$41)*'Yard'!S$61</f>
        <v>0</v>
      </c>
      <c r="T79" s="17"/>
    </row>
    <row r="80" spans="1:20">
      <c r="A80" s="4" t="s">
        <v>175</v>
      </c>
      <c r="B80" s="37">
        <f>(1-'AMD'!B$42)*'Yard'!B$62</f>
        <v>0</v>
      </c>
      <c r="C80" s="37">
        <f>(1-'AMD'!C$42)*'Yard'!C$62</f>
        <v>0</v>
      </c>
      <c r="D80" s="37">
        <f>(1-'AMD'!D$42)*'Yard'!D$62</f>
        <v>0</v>
      </c>
      <c r="E80" s="37">
        <f>(1-'AMD'!E$42)*'Yard'!E$62</f>
        <v>0</v>
      </c>
      <c r="F80" s="37">
        <f>(1-'AMD'!F$42)*'Yard'!F$62</f>
        <v>0</v>
      </c>
      <c r="G80" s="37">
        <f>(1-'AMD'!G$42)*'Yard'!G$62</f>
        <v>0</v>
      </c>
      <c r="H80" s="37">
        <f>(1-'AMD'!H$42)*'Yard'!H$62</f>
        <v>0</v>
      </c>
      <c r="I80" s="37">
        <f>(1-'AMD'!I$42)*'Yard'!I$62</f>
        <v>0</v>
      </c>
      <c r="J80" s="37">
        <f>(1-'AMD'!J$42)*'Yard'!J$62</f>
        <v>0</v>
      </c>
      <c r="K80" s="37">
        <f>(1-'AMD'!B$42)*'Yard'!K$62</f>
        <v>0</v>
      </c>
      <c r="L80" s="37">
        <f>(1-'AMD'!C$42)*'Yard'!L$62</f>
        <v>0</v>
      </c>
      <c r="M80" s="37">
        <f>(1-'AMD'!D$42)*'Yard'!M$62</f>
        <v>0</v>
      </c>
      <c r="N80" s="37">
        <f>(1-'AMD'!E$42)*'Yard'!N$62</f>
        <v>0</v>
      </c>
      <c r="O80" s="37">
        <f>(1-'AMD'!F$42)*'Yard'!O$62</f>
        <v>0</v>
      </c>
      <c r="P80" s="37">
        <f>(1-'AMD'!G$42)*'Yard'!P$62</f>
        <v>0</v>
      </c>
      <c r="Q80" s="37">
        <f>(1-'AMD'!H$42)*'Yard'!Q$62</f>
        <v>0</v>
      </c>
      <c r="R80" s="37">
        <f>(1-'AMD'!I$42)*'Yard'!R$62</f>
        <v>0</v>
      </c>
      <c r="S80" s="37">
        <f>(1-'AMD'!J$42)*'Yard'!S$62</f>
        <v>0</v>
      </c>
      <c r="T80" s="17"/>
    </row>
    <row r="81" spans="1:20">
      <c r="A81" s="4" t="s">
        <v>216</v>
      </c>
      <c r="B81" s="37">
        <f>(1-'AMD'!B$43)*'Yard'!B$63</f>
        <v>0</v>
      </c>
      <c r="C81" s="37">
        <f>(1-'AMD'!C$43)*'Yard'!C$63</f>
        <v>0</v>
      </c>
      <c r="D81" s="37">
        <f>(1-'AMD'!D$43)*'Yard'!D$63</f>
        <v>0</v>
      </c>
      <c r="E81" s="37">
        <f>(1-'AMD'!E$43)*'Yard'!E$63</f>
        <v>0</v>
      </c>
      <c r="F81" s="37">
        <f>(1-'AMD'!F$43)*'Yard'!F$63</f>
        <v>0</v>
      </c>
      <c r="G81" s="37">
        <f>(1-'AMD'!G$43)*'Yard'!G$63</f>
        <v>0</v>
      </c>
      <c r="H81" s="37">
        <f>(1-'AMD'!H$43)*'Yard'!H$63</f>
        <v>0</v>
      </c>
      <c r="I81" s="37">
        <f>(1-'AMD'!I$43)*'Yard'!I$63</f>
        <v>0</v>
      </c>
      <c r="J81" s="37">
        <f>(1-'AMD'!J$43)*'Yard'!J$63</f>
        <v>0</v>
      </c>
      <c r="K81" s="37">
        <f>(1-'AMD'!B$43)*'Yard'!K$63</f>
        <v>0</v>
      </c>
      <c r="L81" s="37">
        <f>(1-'AMD'!C$43)*'Yard'!L$63</f>
        <v>0</v>
      </c>
      <c r="M81" s="37">
        <f>(1-'AMD'!D$43)*'Yard'!M$63</f>
        <v>0</v>
      </c>
      <c r="N81" s="37">
        <f>(1-'AMD'!E$43)*'Yard'!N$63</f>
        <v>0</v>
      </c>
      <c r="O81" s="37">
        <f>(1-'AMD'!F$43)*'Yard'!O$63</f>
        <v>0</v>
      </c>
      <c r="P81" s="37">
        <f>(1-'AMD'!G$43)*'Yard'!P$63</f>
        <v>0</v>
      </c>
      <c r="Q81" s="37">
        <f>(1-'AMD'!H$43)*'Yard'!Q$63</f>
        <v>0</v>
      </c>
      <c r="R81" s="37">
        <f>(1-'AMD'!I$43)*'Yard'!R$63</f>
        <v>0</v>
      </c>
      <c r="S81" s="37">
        <f>(1-'AMD'!J$43)*'Yard'!S$63</f>
        <v>0</v>
      </c>
      <c r="T81" s="17"/>
    </row>
    <row r="82" spans="1:20">
      <c r="A82" s="4" t="s">
        <v>176</v>
      </c>
      <c r="B82" s="37">
        <f>(1-'AMD'!B$44)*'Yard'!B$64</f>
        <v>0</v>
      </c>
      <c r="C82" s="37">
        <f>(1-'AMD'!C$44)*'Yard'!C$64</f>
        <v>0</v>
      </c>
      <c r="D82" s="37">
        <f>(1-'AMD'!D$44)*'Yard'!D$64</f>
        <v>0</v>
      </c>
      <c r="E82" s="37">
        <f>(1-'AMD'!E$44)*'Yard'!E$64</f>
        <v>0</v>
      </c>
      <c r="F82" s="37">
        <f>(1-'AMD'!F$44)*'Yard'!F$64</f>
        <v>0</v>
      </c>
      <c r="G82" s="37">
        <f>(1-'AMD'!G$44)*'Yard'!G$64</f>
        <v>0</v>
      </c>
      <c r="H82" s="37">
        <f>(1-'AMD'!H$44)*'Yard'!H$64</f>
        <v>0</v>
      </c>
      <c r="I82" s="37">
        <f>(1-'AMD'!I$44)*'Yard'!I$64</f>
        <v>0</v>
      </c>
      <c r="J82" s="37">
        <f>(1-'AMD'!J$44)*'Yard'!J$64</f>
        <v>0</v>
      </c>
      <c r="K82" s="37">
        <f>(1-'AMD'!B$44)*'Yard'!K$64</f>
        <v>0</v>
      </c>
      <c r="L82" s="37">
        <f>(1-'AMD'!C$44)*'Yard'!L$64</f>
        <v>0</v>
      </c>
      <c r="M82" s="37">
        <f>(1-'AMD'!D$44)*'Yard'!M$64</f>
        <v>0</v>
      </c>
      <c r="N82" s="37">
        <f>(1-'AMD'!E$44)*'Yard'!N$64</f>
        <v>0</v>
      </c>
      <c r="O82" s="37">
        <f>(1-'AMD'!F$44)*'Yard'!O$64</f>
        <v>0</v>
      </c>
      <c r="P82" s="37">
        <f>(1-'AMD'!G$44)*'Yard'!P$64</f>
        <v>0</v>
      </c>
      <c r="Q82" s="37">
        <f>(1-'AMD'!H$44)*'Yard'!Q$64</f>
        <v>0</v>
      </c>
      <c r="R82" s="37">
        <f>(1-'AMD'!I$44)*'Yard'!R$64</f>
        <v>0</v>
      </c>
      <c r="S82" s="37">
        <f>(1-'AMD'!J$44)*'Yard'!S$64</f>
        <v>0</v>
      </c>
      <c r="T82" s="17"/>
    </row>
    <row r="83" spans="1:20">
      <c r="A83" s="4" t="s">
        <v>177</v>
      </c>
      <c r="B83" s="37">
        <f>(1-'AMD'!B$45)*'Yard'!B$65</f>
        <v>0</v>
      </c>
      <c r="C83" s="37">
        <f>(1-'AMD'!C$45)*'Yard'!C$65</f>
        <v>0</v>
      </c>
      <c r="D83" s="37">
        <f>(1-'AMD'!D$45)*'Yard'!D$65</f>
        <v>0</v>
      </c>
      <c r="E83" s="37">
        <f>(1-'AMD'!E$45)*'Yard'!E$65</f>
        <v>0</v>
      </c>
      <c r="F83" s="37">
        <f>(1-'AMD'!F$45)*'Yard'!F$65</f>
        <v>0</v>
      </c>
      <c r="G83" s="37">
        <f>(1-'AMD'!G$45)*'Yard'!G$65</f>
        <v>0</v>
      </c>
      <c r="H83" s="37">
        <f>(1-'AMD'!H$45)*'Yard'!H$65</f>
        <v>0</v>
      </c>
      <c r="I83" s="37">
        <f>(1-'AMD'!I$45)*'Yard'!I$65</f>
        <v>0</v>
      </c>
      <c r="J83" s="37">
        <f>(1-'AMD'!J$45)*'Yard'!J$65</f>
        <v>0</v>
      </c>
      <c r="K83" s="37">
        <f>(1-'AMD'!B$45)*'Yard'!K$65</f>
        <v>0</v>
      </c>
      <c r="L83" s="37">
        <f>(1-'AMD'!C$45)*'Yard'!L$65</f>
        <v>0</v>
      </c>
      <c r="M83" s="37">
        <f>(1-'AMD'!D$45)*'Yard'!M$65</f>
        <v>0</v>
      </c>
      <c r="N83" s="37">
        <f>(1-'AMD'!E$45)*'Yard'!N$65</f>
        <v>0</v>
      </c>
      <c r="O83" s="37">
        <f>(1-'AMD'!F$45)*'Yard'!O$65</f>
        <v>0</v>
      </c>
      <c r="P83" s="37">
        <f>(1-'AMD'!G$45)*'Yard'!P$65</f>
        <v>0</v>
      </c>
      <c r="Q83" s="37">
        <f>(1-'AMD'!H$45)*'Yard'!Q$65</f>
        <v>0</v>
      </c>
      <c r="R83" s="37">
        <f>(1-'AMD'!I$45)*'Yard'!R$65</f>
        <v>0</v>
      </c>
      <c r="S83" s="37">
        <f>(1-'AMD'!J$45)*'Yard'!S$65</f>
        <v>0</v>
      </c>
      <c r="T83" s="17"/>
    </row>
    <row r="84" spans="1:20">
      <c r="A84" s="4" t="s">
        <v>217</v>
      </c>
      <c r="B84" s="37">
        <f>(1-'AMD'!B$46)*'Yard'!B$66</f>
        <v>0</v>
      </c>
      <c r="C84" s="37">
        <f>(1-'AMD'!C$46)*'Yard'!C$66</f>
        <v>0</v>
      </c>
      <c r="D84" s="37">
        <f>(1-'AMD'!D$46)*'Yard'!D$66</f>
        <v>0</v>
      </c>
      <c r="E84" s="37">
        <f>(1-'AMD'!E$46)*'Yard'!E$66</f>
        <v>0</v>
      </c>
      <c r="F84" s="37">
        <f>(1-'AMD'!F$46)*'Yard'!F$66</f>
        <v>0</v>
      </c>
      <c r="G84" s="37">
        <f>(1-'AMD'!G$46)*'Yard'!G$66</f>
        <v>0</v>
      </c>
      <c r="H84" s="37">
        <f>(1-'AMD'!H$46)*'Yard'!H$66</f>
        <v>0</v>
      </c>
      <c r="I84" s="37">
        <f>(1-'AMD'!I$46)*'Yard'!I$66</f>
        <v>0</v>
      </c>
      <c r="J84" s="37">
        <f>(1-'AMD'!J$46)*'Yard'!J$66</f>
        <v>0</v>
      </c>
      <c r="K84" s="37">
        <f>(1-'AMD'!B$46)*'Yard'!K$66</f>
        <v>0</v>
      </c>
      <c r="L84" s="37">
        <f>(1-'AMD'!C$46)*'Yard'!L$66</f>
        <v>0</v>
      </c>
      <c r="M84" s="37">
        <f>(1-'AMD'!D$46)*'Yard'!M$66</f>
        <v>0</v>
      </c>
      <c r="N84" s="37">
        <f>(1-'AMD'!E$46)*'Yard'!N$66</f>
        <v>0</v>
      </c>
      <c r="O84" s="37">
        <f>(1-'AMD'!F$46)*'Yard'!O$66</f>
        <v>0</v>
      </c>
      <c r="P84" s="37">
        <f>(1-'AMD'!G$46)*'Yard'!P$66</f>
        <v>0</v>
      </c>
      <c r="Q84" s="37">
        <f>(1-'AMD'!H$46)*'Yard'!Q$66</f>
        <v>0</v>
      </c>
      <c r="R84" s="37">
        <f>(1-'AMD'!I$46)*'Yard'!R$66</f>
        <v>0</v>
      </c>
      <c r="S84" s="37">
        <f>(1-'AMD'!J$46)*'Yard'!S$66</f>
        <v>0</v>
      </c>
      <c r="T84" s="17"/>
    </row>
    <row r="85" spans="1:20">
      <c r="A85" s="4" t="s">
        <v>178</v>
      </c>
      <c r="B85" s="37">
        <f>(1-'AMD'!B$47)*'Yard'!B$67</f>
        <v>0</v>
      </c>
      <c r="C85" s="37">
        <f>(1-'AMD'!C$47)*'Yard'!C$67</f>
        <v>0</v>
      </c>
      <c r="D85" s="37">
        <f>(1-'AMD'!D$47)*'Yard'!D$67</f>
        <v>0</v>
      </c>
      <c r="E85" s="37">
        <f>(1-'AMD'!E$47)*'Yard'!E$67</f>
        <v>0</v>
      </c>
      <c r="F85" s="37">
        <f>(1-'AMD'!F$47)*'Yard'!F$67</f>
        <v>0</v>
      </c>
      <c r="G85" s="37">
        <f>(1-'AMD'!G$47)*'Yard'!G$67</f>
        <v>0</v>
      </c>
      <c r="H85" s="37">
        <f>(1-'AMD'!H$47)*'Yard'!H$67</f>
        <v>0</v>
      </c>
      <c r="I85" s="37">
        <f>(1-'AMD'!I$47)*'Yard'!I$67</f>
        <v>0</v>
      </c>
      <c r="J85" s="37">
        <f>(1-'AMD'!J$47)*'Yard'!J$67</f>
        <v>0</v>
      </c>
      <c r="K85" s="37">
        <f>(1-'AMD'!B$47)*'Yard'!K$67</f>
        <v>0</v>
      </c>
      <c r="L85" s="37">
        <f>(1-'AMD'!C$47)*'Yard'!L$67</f>
        <v>0</v>
      </c>
      <c r="M85" s="37">
        <f>(1-'AMD'!D$47)*'Yard'!M$67</f>
        <v>0</v>
      </c>
      <c r="N85" s="37">
        <f>(1-'AMD'!E$47)*'Yard'!N$67</f>
        <v>0</v>
      </c>
      <c r="O85" s="37">
        <f>(1-'AMD'!F$47)*'Yard'!O$67</f>
        <v>0</v>
      </c>
      <c r="P85" s="37">
        <f>(1-'AMD'!G$47)*'Yard'!P$67</f>
        <v>0</v>
      </c>
      <c r="Q85" s="37">
        <f>(1-'AMD'!H$47)*'Yard'!Q$67</f>
        <v>0</v>
      </c>
      <c r="R85" s="37">
        <f>(1-'AMD'!I$47)*'Yard'!R$67</f>
        <v>0</v>
      </c>
      <c r="S85" s="37">
        <f>(1-'AMD'!J$47)*'Yard'!S$67</f>
        <v>0</v>
      </c>
      <c r="T85" s="17"/>
    </row>
    <row r="86" spans="1:20">
      <c r="A86" s="4" t="s">
        <v>179</v>
      </c>
      <c r="B86" s="37">
        <f>(1-'AMD'!B$48)*'Yard'!B$68</f>
        <v>0</v>
      </c>
      <c r="C86" s="37">
        <f>(1-'AMD'!C$48)*'Yard'!C$68</f>
        <v>0</v>
      </c>
      <c r="D86" s="37">
        <f>(1-'AMD'!D$48)*'Yard'!D$68</f>
        <v>0</v>
      </c>
      <c r="E86" s="37">
        <f>(1-'AMD'!E$48)*'Yard'!E$68</f>
        <v>0</v>
      </c>
      <c r="F86" s="37">
        <f>(1-'AMD'!F$48)*'Yard'!F$68</f>
        <v>0</v>
      </c>
      <c r="G86" s="37">
        <f>(1-'AMD'!G$48)*'Yard'!G$68</f>
        <v>0</v>
      </c>
      <c r="H86" s="37">
        <f>(1-'AMD'!H$48)*'Yard'!H$68</f>
        <v>0</v>
      </c>
      <c r="I86" s="37">
        <f>(1-'AMD'!I$48)*'Yard'!I$68</f>
        <v>0</v>
      </c>
      <c r="J86" s="37">
        <f>(1-'AMD'!J$48)*'Yard'!J$68</f>
        <v>0</v>
      </c>
      <c r="K86" s="37">
        <f>(1-'AMD'!B$48)*'Yard'!K$68</f>
        <v>0</v>
      </c>
      <c r="L86" s="37">
        <f>(1-'AMD'!C$48)*'Yard'!L$68</f>
        <v>0</v>
      </c>
      <c r="M86" s="37">
        <f>(1-'AMD'!D$48)*'Yard'!M$68</f>
        <v>0</v>
      </c>
      <c r="N86" s="37">
        <f>(1-'AMD'!E$48)*'Yard'!N$68</f>
        <v>0</v>
      </c>
      <c r="O86" s="37">
        <f>(1-'AMD'!F$48)*'Yard'!O$68</f>
        <v>0</v>
      </c>
      <c r="P86" s="37">
        <f>(1-'AMD'!G$48)*'Yard'!P$68</f>
        <v>0</v>
      </c>
      <c r="Q86" s="37">
        <f>(1-'AMD'!H$48)*'Yard'!Q$68</f>
        <v>0</v>
      </c>
      <c r="R86" s="37">
        <f>(1-'AMD'!I$48)*'Yard'!R$68</f>
        <v>0</v>
      </c>
      <c r="S86" s="37">
        <f>(1-'AMD'!J$48)*'Yard'!S$68</f>
        <v>0</v>
      </c>
      <c r="T86" s="17"/>
    </row>
    <row r="87" spans="1:20">
      <c r="A87" s="4" t="s">
        <v>195</v>
      </c>
      <c r="B87" s="37">
        <f>(1-'AMD'!B$49)*'Yard'!B$69</f>
        <v>0</v>
      </c>
      <c r="C87" s="37">
        <f>(1-'AMD'!C$49)*'Yard'!C$69</f>
        <v>0</v>
      </c>
      <c r="D87" s="37">
        <f>(1-'AMD'!D$49)*'Yard'!D$69</f>
        <v>0</v>
      </c>
      <c r="E87" s="37">
        <f>(1-'AMD'!E$49)*'Yard'!E$69</f>
        <v>0</v>
      </c>
      <c r="F87" s="37">
        <f>(1-'AMD'!F$49)*'Yard'!F$69</f>
        <v>0</v>
      </c>
      <c r="G87" s="37">
        <f>(1-'AMD'!G$49)*'Yard'!G$69</f>
        <v>0</v>
      </c>
      <c r="H87" s="37">
        <f>(1-'AMD'!H$49)*'Yard'!H$69</f>
        <v>0</v>
      </c>
      <c r="I87" s="37">
        <f>(1-'AMD'!I$49)*'Yard'!I$69</f>
        <v>0</v>
      </c>
      <c r="J87" s="37">
        <f>(1-'AMD'!J$49)*'Yard'!J$69</f>
        <v>0</v>
      </c>
      <c r="K87" s="37">
        <f>(1-'AMD'!B$49)*'Yard'!K$69</f>
        <v>0</v>
      </c>
      <c r="L87" s="37">
        <f>(1-'AMD'!C$49)*'Yard'!L$69</f>
        <v>0</v>
      </c>
      <c r="M87" s="37">
        <f>(1-'AMD'!D$49)*'Yard'!M$69</f>
        <v>0</v>
      </c>
      <c r="N87" s="37">
        <f>(1-'AMD'!E$49)*'Yard'!N$69</f>
        <v>0</v>
      </c>
      <c r="O87" s="37">
        <f>(1-'AMD'!F$49)*'Yard'!O$69</f>
        <v>0</v>
      </c>
      <c r="P87" s="37">
        <f>(1-'AMD'!G$49)*'Yard'!P$69</f>
        <v>0</v>
      </c>
      <c r="Q87" s="37">
        <f>(1-'AMD'!H$49)*'Yard'!Q$69</f>
        <v>0</v>
      </c>
      <c r="R87" s="37">
        <f>(1-'AMD'!I$49)*'Yard'!R$69</f>
        <v>0</v>
      </c>
      <c r="S87" s="37">
        <f>(1-'AMD'!J$49)*'Yard'!S$69</f>
        <v>0</v>
      </c>
      <c r="T87" s="17"/>
    </row>
    <row r="88" spans="1:20">
      <c r="A88" s="4" t="s">
        <v>180</v>
      </c>
      <c r="B88" s="37">
        <f>(1-'AMD'!B$50)*'Yard'!B$70</f>
        <v>0</v>
      </c>
      <c r="C88" s="37">
        <f>(1-'AMD'!C$50)*'Yard'!C$70</f>
        <v>0</v>
      </c>
      <c r="D88" s="37">
        <f>(1-'AMD'!D$50)*'Yard'!D$70</f>
        <v>0</v>
      </c>
      <c r="E88" s="37">
        <f>(1-'AMD'!E$50)*'Yard'!E$70</f>
        <v>0</v>
      </c>
      <c r="F88" s="37">
        <f>(1-'AMD'!F$50)*'Yard'!F$70</f>
        <v>0</v>
      </c>
      <c r="G88" s="37">
        <f>(1-'AMD'!G$50)*'Yard'!G$70</f>
        <v>0</v>
      </c>
      <c r="H88" s="37">
        <f>(1-'AMD'!H$50)*'Yard'!H$70</f>
        <v>0</v>
      </c>
      <c r="I88" s="37">
        <f>(1-'AMD'!I$50)*'Yard'!I$70</f>
        <v>0</v>
      </c>
      <c r="J88" s="37">
        <f>(1-'AMD'!J$50)*'Yard'!J$70</f>
        <v>0</v>
      </c>
      <c r="K88" s="37">
        <f>(1-'AMD'!B$50)*'Yard'!K$70</f>
        <v>0</v>
      </c>
      <c r="L88" s="37">
        <f>(1-'AMD'!C$50)*'Yard'!L$70</f>
        <v>0</v>
      </c>
      <c r="M88" s="37">
        <f>(1-'AMD'!D$50)*'Yard'!M$70</f>
        <v>0</v>
      </c>
      <c r="N88" s="37">
        <f>(1-'AMD'!E$50)*'Yard'!N$70</f>
        <v>0</v>
      </c>
      <c r="O88" s="37">
        <f>(1-'AMD'!F$50)*'Yard'!O$70</f>
        <v>0</v>
      </c>
      <c r="P88" s="37">
        <f>(1-'AMD'!G$50)*'Yard'!P$70</f>
        <v>0</v>
      </c>
      <c r="Q88" s="37">
        <f>(1-'AMD'!H$50)*'Yard'!Q$70</f>
        <v>0</v>
      </c>
      <c r="R88" s="37">
        <f>(1-'AMD'!I$50)*'Yard'!R$70</f>
        <v>0</v>
      </c>
      <c r="S88" s="37">
        <f>(1-'AMD'!J$50)*'Yard'!S$70</f>
        <v>0</v>
      </c>
      <c r="T88" s="17"/>
    </row>
    <row r="89" spans="1:20">
      <c r="A89" s="4" t="s">
        <v>181</v>
      </c>
      <c r="B89" s="37">
        <f>(1-'AMD'!B$51)*'Yard'!B$71</f>
        <v>0</v>
      </c>
      <c r="C89" s="37">
        <f>(1-'AMD'!C$51)*'Yard'!C$71</f>
        <v>0</v>
      </c>
      <c r="D89" s="37">
        <f>(1-'AMD'!D$51)*'Yard'!D$71</f>
        <v>0</v>
      </c>
      <c r="E89" s="37">
        <f>(1-'AMD'!E$51)*'Yard'!E$71</f>
        <v>0</v>
      </c>
      <c r="F89" s="37">
        <f>(1-'AMD'!F$51)*'Yard'!F$71</f>
        <v>0</v>
      </c>
      <c r="G89" s="37">
        <f>(1-'AMD'!G$51)*'Yard'!G$71</f>
        <v>0</v>
      </c>
      <c r="H89" s="37">
        <f>(1-'AMD'!H$51)*'Yard'!H$71</f>
        <v>0</v>
      </c>
      <c r="I89" s="37">
        <f>(1-'AMD'!I$51)*'Yard'!I$71</f>
        <v>0</v>
      </c>
      <c r="J89" s="37">
        <f>(1-'AMD'!J$51)*'Yard'!J$71</f>
        <v>0</v>
      </c>
      <c r="K89" s="37">
        <f>(1-'AMD'!B$51)*'Yard'!K$71</f>
        <v>0</v>
      </c>
      <c r="L89" s="37">
        <f>(1-'AMD'!C$51)*'Yard'!L$71</f>
        <v>0</v>
      </c>
      <c r="M89" s="37">
        <f>(1-'AMD'!D$51)*'Yard'!M$71</f>
        <v>0</v>
      </c>
      <c r="N89" s="37">
        <f>(1-'AMD'!E$51)*'Yard'!N$71</f>
        <v>0</v>
      </c>
      <c r="O89" s="37">
        <f>(1-'AMD'!F$51)*'Yard'!O$71</f>
        <v>0</v>
      </c>
      <c r="P89" s="37">
        <f>(1-'AMD'!G$51)*'Yard'!P$71</f>
        <v>0</v>
      </c>
      <c r="Q89" s="37">
        <f>(1-'AMD'!H$51)*'Yard'!Q$71</f>
        <v>0</v>
      </c>
      <c r="R89" s="37">
        <f>(1-'AMD'!I$51)*'Yard'!R$71</f>
        <v>0</v>
      </c>
      <c r="S89" s="37">
        <f>(1-'AMD'!J$51)*'Yard'!S$71</f>
        <v>0</v>
      </c>
      <c r="T89" s="17"/>
    </row>
    <row r="90" spans="1:20">
      <c r="A90" s="4" t="s">
        <v>182</v>
      </c>
      <c r="B90" s="37">
        <f>(1-'AMD'!B$52)*'Yard'!B$72</f>
        <v>0</v>
      </c>
      <c r="C90" s="37">
        <f>(1-'AMD'!C$52)*'Yard'!C$72</f>
        <v>0</v>
      </c>
      <c r="D90" s="37">
        <f>(1-'AMD'!D$52)*'Yard'!D$72</f>
        <v>0</v>
      </c>
      <c r="E90" s="37">
        <f>(1-'AMD'!E$52)*'Yard'!E$72</f>
        <v>0</v>
      </c>
      <c r="F90" s="37">
        <f>(1-'AMD'!F$52)*'Yard'!F$72</f>
        <v>0</v>
      </c>
      <c r="G90" s="37">
        <f>(1-'AMD'!G$52)*'Yard'!G$72</f>
        <v>0</v>
      </c>
      <c r="H90" s="37">
        <f>(1-'AMD'!H$52)*'Yard'!H$72</f>
        <v>0</v>
      </c>
      <c r="I90" s="37">
        <f>(1-'AMD'!I$52)*'Yard'!I$72</f>
        <v>0</v>
      </c>
      <c r="J90" s="37">
        <f>(1-'AMD'!J$52)*'Yard'!J$72</f>
        <v>0</v>
      </c>
      <c r="K90" s="37">
        <f>(1-'AMD'!B$52)*'Yard'!K$72</f>
        <v>0</v>
      </c>
      <c r="L90" s="37">
        <f>(1-'AMD'!C$52)*'Yard'!L$72</f>
        <v>0</v>
      </c>
      <c r="M90" s="37">
        <f>(1-'AMD'!D$52)*'Yard'!M$72</f>
        <v>0</v>
      </c>
      <c r="N90" s="37">
        <f>(1-'AMD'!E$52)*'Yard'!N$72</f>
        <v>0</v>
      </c>
      <c r="O90" s="37">
        <f>(1-'AMD'!F$52)*'Yard'!O$72</f>
        <v>0</v>
      </c>
      <c r="P90" s="37">
        <f>(1-'AMD'!G$52)*'Yard'!P$72</f>
        <v>0</v>
      </c>
      <c r="Q90" s="37">
        <f>(1-'AMD'!H$52)*'Yard'!Q$72</f>
        <v>0</v>
      </c>
      <c r="R90" s="37">
        <f>(1-'AMD'!I$52)*'Yard'!R$72</f>
        <v>0</v>
      </c>
      <c r="S90" s="37">
        <f>(1-'AMD'!J$52)*'Yard'!S$72</f>
        <v>0</v>
      </c>
      <c r="T90" s="17"/>
    </row>
    <row r="91" spans="1:20">
      <c r="A91" s="4" t="s">
        <v>183</v>
      </c>
      <c r="B91" s="37">
        <f>(1-'AMD'!B$53)*'Yard'!B$73</f>
        <v>0</v>
      </c>
      <c r="C91" s="37">
        <f>(1-'AMD'!C$53)*'Yard'!C$73</f>
        <v>0</v>
      </c>
      <c r="D91" s="37">
        <f>(1-'AMD'!D$53)*'Yard'!D$73</f>
        <v>0</v>
      </c>
      <c r="E91" s="37">
        <f>(1-'AMD'!E$53)*'Yard'!E$73</f>
        <v>0</v>
      </c>
      <c r="F91" s="37">
        <f>(1-'AMD'!F$53)*'Yard'!F$73</f>
        <v>0</v>
      </c>
      <c r="G91" s="37">
        <f>(1-'AMD'!G$53)*'Yard'!G$73</f>
        <v>0</v>
      </c>
      <c r="H91" s="37">
        <f>(1-'AMD'!H$53)*'Yard'!H$73</f>
        <v>0</v>
      </c>
      <c r="I91" s="37">
        <f>(1-'AMD'!I$53)*'Yard'!I$73</f>
        <v>0</v>
      </c>
      <c r="J91" s="37">
        <f>(1-'AMD'!J$53)*'Yard'!J$73</f>
        <v>0</v>
      </c>
      <c r="K91" s="37">
        <f>(1-'AMD'!B$53)*'Yard'!K$73</f>
        <v>0</v>
      </c>
      <c r="L91" s="37">
        <f>(1-'AMD'!C$53)*'Yard'!L$73</f>
        <v>0</v>
      </c>
      <c r="M91" s="37">
        <f>(1-'AMD'!D$53)*'Yard'!M$73</f>
        <v>0</v>
      </c>
      <c r="N91" s="37">
        <f>(1-'AMD'!E$53)*'Yard'!N$73</f>
        <v>0</v>
      </c>
      <c r="O91" s="37">
        <f>(1-'AMD'!F$53)*'Yard'!O$73</f>
        <v>0</v>
      </c>
      <c r="P91" s="37">
        <f>(1-'AMD'!G$53)*'Yard'!P$73</f>
        <v>0</v>
      </c>
      <c r="Q91" s="37">
        <f>(1-'AMD'!H$53)*'Yard'!Q$73</f>
        <v>0</v>
      </c>
      <c r="R91" s="37">
        <f>(1-'AMD'!I$53)*'Yard'!R$73</f>
        <v>0</v>
      </c>
      <c r="S91" s="37">
        <f>(1-'AMD'!J$53)*'Yard'!S$73</f>
        <v>0</v>
      </c>
      <c r="T91" s="17"/>
    </row>
    <row r="92" spans="1:20">
      <c r="A92" s="4" t="s">
        <v>196</v>
      </c>
      <c r="B92" s="37">
        <f>(1-'AMD'!B$54)*'Yard'!B$74</f>
        <v>0</v>
      </c>
      <c r="C92" s="37">
        <f>(1-'AMD'!C$54)*'Yard'!C$74</f>
        <v>0</v>
      </c>
      <c r="D92" s="37">
        <f>(1-'AMD'!D$54)*'Yard'!D$74</f>
        <v>0</v>
      </c>
      <c r="E92" s="37">
        <f>(1-'AMD'!E$54)*'Yard'!E$74</f>
        <v>0</v>
      </c>
      <c r="F92" s="37">
        <f>(1-'AMD'!F$54)*'Yard'!F$74</f>
        <v>0</v>
      </c>
      <c r="G92" s="37">
        <f>(1-'AMD'!G$54)*'Yard'!G$74</f>
        <v>0</v>
      </c>
      <c r="H92" s="37">
        <f>(1-'AMD'!H$54)*'Yard'!H$74</f>
        <v>0</v>
      </c>
      <c r="I92" s="37">
        <f>(1-'AMD'!I$54)*'Yard'!I$74</f>
        <v>0</v>
      </c>
      <c r="J92" s="37">
        <f>(1-'AMD'!J$54)*'Yard'!J$74</f>
        <v>0</v>
      </c>
      <c r="K92" s="37">
        <f>(1-'AMD'!B$54)*'Yard'!K$74</f>
        <v>0</v>
      </c>
      <c r="L92" s="37">
        <f>(1-'AMD'!C$54)*'Yard'!L$74</f>
        <v>0</v>
      </c>
      <c r="M92" s="37">
        <f>(1-'AMD'!D$54)*'Yard'!M$74</f>
        <v>0</v>
      </c>
      <c r="N92" s="37">
        <f>(1-'AMD'!E$54)*'Yard'!N$74</f>
        <v>0</v>
      </c>
      <c r="O92" s="37">
        <f>(1-'AMD'!F$54)*'Yard'!O$74</f>
        <v>0</v>
      </c>
      <c r="P92" s="37">
        <f>(1-'AMD'!G$54)*'Yard'!P$74</f>
        <v>0</v>
      </c>
      <c r="Q92" s="37">
        <f>(1-'AMD'!H$54)*'Yard'!Q$74</f>
        <v>0</v>
      </c>
      <c r="R92" s="37">
        <f>(1-'AMD'!I$54)*'Yard'!R$74</f>
        <v>0</v>
      </c>
      <c r="S92" s="37">
        <f>(1-'AMD'!J$54)*'Yard'!S$74</f>
        <v>0</v>
      </c>
      <c r="T92" s="17"/>
    </row>
    <row r="93" spans="1:20">
      <c r="A93" s="4" t="s">
        <v>218</v>
      </c>
      <c r="B93" s="37">
        <f>(1-'AMD'!B$55)*'Yard'!B$75</f>
        <v>0</v>
      </c>
      <c r="C93" s="37">
        <f>(1-'AMD'!C$55)*'Yard'!C$75</f>
        <v>0</v>
      </c>
      <c r="D93" s="37">
        <f>(1-'AMD'!D$55)*'Yard'!D$75</f>
        <v>0</v>
      </c>
      <c r="E93" s="37">
        <f>(1-'AMD'!E$55)*'Yard'!E$75</f>
        <v>0</v>
      </c>
      <c r="F93" s="37">
        <f>(1-'AMD'!F$55)*'Yard'!F$75</f>
        <v>0</v>
      </c>
      <c r="G93" s="37">
        <f>(1-'AMD'!G$55)*'Yard'!G$75</f>
        <v>0</v>
      </c>
      <c r="H93" s="37">
        <f>(1-'AMD'!H$55)*'Yard'!H$75</f>
        <v>0</v>
      </c>
      <c r="I93" s="37">
        <f>(1-'AMD'!I$55)*'Yard'!I$75</f>
        <v>0</v>
      </c>
      <c r="J93" s="37">
        <f>(1-'AMD'!J$55)*'Yard'!J$75</f>
        <v>0</v>
      </c>
      <c r="K93" s="37">
        <f>(1-'AMD'!B$55)*'Yard'!K$75</f>
        <v>0</v>
      </c>
      <c r="L93" s="37">
        <f>(1-'AMD'!C$55)*'Yard'!L$75</f>
        <v>0</v>
      </c>
      <c r="M93" s="37">
        <f>(1-'AMD'!D$55)*'Yard'!M$75</f>
        <v>0</v>
      </c>
      <c r="N93" s="37">
        <f>(1-'AMD'!E$55)*'Yard'!N$75</f>
        <v>0</v>
      </c>
      <c r="O93" s="37">
        <f>(1-'AMD'!F$55)*'Yard'!O$75</f>
        <v>0</v>
      </c>
      <c r="P93" s="37">
        <f>(1-'AMD'!G$55)*'Yard'!P$75</f>
        <v>0</v>
      </c>
      <c r="Q93" s="37">
        <f>(1-'AMD'!H$55)*'Yard'!Q$75</f>
        <v>0</v>
      </c>
      <c r="R93" s="37">
        <f>(1-'AMD'!I$55)*'Yard'!R$75</f>
        <v>0</v>
      </c>
      <c r="S93" s="37">
        <f>(1-'AMD'!J$55)*'Yard'!S$75</f>
        <v>0</v>
      </c>
      <c r="T93" s="17"/>
    </row>
    <row r="94" spans="1:20">
      <c r="A94" s="4" t="s">
        <v>219</v>
      </c>
      <c r="B94" s="37">
        <f>(1-'AMD'!B$56)*'Yard'!B$76</f>
        <v>0</v>
      </c>
      <c r="C94" s="37">
        <f>(1-'AMD'!C$56)*'Yard'!C$76</f>
        <v>0</v>
      </c>
      <c r="D94" s="37">
        <f>(1-'AMD'!D$56)*'Yard'!D$76</f>
        <v>0</v>
      </c>
      <c r="E94" s="37">
        <f>(1-'AMD'!E$56)*'Yard'!E$76</f>
        <v>0</v>
      </c>
      <c r="F94" s="37">
        <f>(1-'AMD'!F$56)*'Yard'!F$76</f>
        <v>0</v>
      </c>
      <c r="G94" s="37">
        <f>(1-'AMD'!G$56)*'Yard'!G$76</f>
        <v>0</v>
      </c>
      <c r="H94" s="37">
        <f>(1-'AMD'!H$56)*'Yard'!H$76</f>
        <v>0</v>
      </c>
      <c r="I94" s="37">
        <f>(1-'AMD'!I$56)*'Yard'!I$76</f>
        <v>0</v>
      </c>
      <c r="J94" s="37">
        <f>(1-'AMD'!J$56)*'Yard'!J$76</f>
        <v>0</v>
      </c>
      <c r="K94" s="37">
        <f>(1-'AMD'!B$56)*'Yard'!K$76</f>
        <v>0</v>
      </c>
      <c r="L94" s="37">
        <f>(1-'AMD'!C$56)*'Yard'!L$76</f>
        <v>0</v>
      </c>
      <c r="M94" s="37">
        <f>(1-'AMD'!D$56)*'Yard'!M$76</f>
        <v>0</v>
      </c>
      <c r="N94" s="37">
        <f>(1-'AMD'!E$56)*'Yard'!N$76</f>
        <v>0</v>
      </c>
      <c r="O94" s="37">
        <f>(1-'AMD'!F$56)*'Yard'!O$76</f>
        <v>0</v>
      </c>
      <c r="P94" s="37">
        <f>(1-'AMD'!G$56)*'Yard'!P$76</f>
        <v>0</v>
      </c>
      <c r="Q94" s="37">
        <f>(1-'AMD'!H$56)*'Yard'!Q$76</f>
        <v>0</v>
      </c>
      <c r="R94" s="37">
        <f>(1-'AMD'!I$56)*'Yard'!R$76</f>
        <v>0</v>
      </c>
      <c r="S94" s="37">
        <f>(1-'AMD'!J$56)*'Yard'!S$76</f>
        <v>0</v>
      </c>
      <c r="T94" s="17"/>
    </row>
    <row r="95" spans="1:20">
      <c r="A95" s="4" t="s">
        <v>220</v>
      </c>
      <c r="B95" s="37">
        <f>(1-'AMD'!B$57)*'Yard'!B$77</f>
        <v>0</v>
      </c>
      <c r="C95" s="37">
        <f>(1-'AMD'!C$57)*'Yard'!C$77</f>
        <v>0</v>
      </c>
      <c r="D95" s="37">
        <f>(1-'AMD'!D$57)*'Yard'!D$77</f>
        <v>0</v>
      </c>
      <c r="E95" s="37">
        <f>(1-'AMD'!E$57)*'Yard'!E$77</f>
        <v>0</v>
      </c>
      <c r="F95" s="37">
        <f>(1-'AMD'!F$57)*'Yard'!F$77</f>
        <v>0</v>
      </c>
      <c r="G95" s="37">
        <f>(1-'AMD'!G$57)*'Yard'!G$77</f>
        <v>0</v>
      </c>
      <c r="H95" s="37">
        <f>(1-'AMD'!H$57)*'Yard'!H$77</f>
        <v>0</v>
      </c>
      <c r="I95" s="37">
        <f>(1-'AMD'!I$57)*'Yard'!I$77</f>
        <v>0</v>
      </c>
      <c r="J95" s="37">
        <f>(1-'AMD'!J$57)*'Yard'!J$77</f>
        <v>0</v>
      </c>
      <c r="K95" s="37">
        <f>(1-'AMD'!B$57)*'Yard'!K$77</f>
        <v>0</v>
      </c>
      <c r="L95" s="37">
        <f>(1-'AMD'!C$57)*'Yard'!L$77</f>
        <v>0</v>
      </c>
      <c r="M95" s="37">
        <f>(1-'AMD'!D$57)*'Yard'!M$77</f>
        <v>0</v>
      </c>
      <c r="N95" s="37">
        <f>(1-'AMD'!E$57)*'Yard'!N$77</f>
        <v>0</v>
      </c>
      <c r="O95" s="37">
        <f>(1-'AMD'!F$57)*'Yard'!O$77</f>
        <v>0</v>
      </c>
      <c r="P95" s="37">
        <f>(1-'AMD'!G$57)*'Yard'!P$77</f>
        <v>0</v>
      </c>
      <c r="Q95" s="37">
        <f>(1-'AMD'!H$57)*'Yard'!Q$77</f>
        <v>0</v>
      </c>
      <c r="R95" s="37">
        <f>(1-'AMD'!I$57)*'Yard'!R$77</f>
        <v>0</v>
      </c>
      <c r="S95" s="37">
        <f>(1-'AMD'!J$57)*'Yard'!S$77</f>
        <v>0</v>
      </c>
      <c r="T95" s="17"/>
    </row>
    <row r="96" spans="1:20">
      <c r="A96" s="4" t="s">
        <v>221</v>
      </c>
      <c r="B96" s="37">
        <f>(1-'AMD'!B$58)*'Yard'!B$78</f>
        <v>0</v>
      </c>
      <c r="C96" s="37">
        <f>(1-'AMD'!C$58)*'Yard'!C$78</f>
        <v>0</v>
      </c>
      <c r="D96" s="37">
        <f>(1-'AMD'!D$58)*'Yard'!D$78</f>
        <v>0</v>
      </c>
      <c r="E96" s="37">
        <f>(1-'AMD'!E$58)*'Yard'!E$78</f>
        <v>0</v>
      </c>
      <c r="F96" s="37">
        <f>(1-'AMD'!F$58)*'Yard'!F$78</f>
        <v>0</v>
      </c>
      <c r="G96" s="37">
        <f>(1-'AMD'!G$58)*'Yard'!G$78</f>
        <v>0</v>
      </c>
      <c r="H96" s="37">
        <f>(1-'AMD'!H$58)*'Yard'!H$78</f>
        <v>0</v>
      </c>
      <c r="I96" s="37">
        <f>(1-'AMD'!I$58)*'Yard'!I$78</f>
        <v>0</v>
      </c>
      <c r="J96" s="37">
        <f>(1-'AMD'!J$58)*'Yard'!J$78</f>
        <v>0</v>
      </c>
      <c r="K96" s="37">
        <f>(1-'AMD'!B$58)*'Yard'!K$78</f>
        <v>0</v>
      </c>
      <c r="L96" s="37">
        <f>(1-'AMD'!C$58)*'Yard'!L$78</f>
        <v>0</v>
      </c>
      <c r="M96" s="37">
        <f>(1-'AMD'!D$58)*'Yard'!M$78</f>
        <v>0</v>
      </c>
      <c r="N96" s="37">
        <f>(1-'AMD'!E$58)*'Yard'!N$78</f>
        <v>0</v>
      </c>
      <c r="O96" s="37">
        <f>(1-'AMD'!F$58)*'Yard'!O$78</f>
        <v>0</v>
      </c>
      <c r="P96" s="37">
        <f>(1-'AMD'!G$58)*'Yard'!P$78</f>
        <v>0</v>
      </c>
      <c r="Q96" s="37">
        <f>(1-'AMD'!H$58)*'Yard'!Q$78</f>
        <v>0</v>
      </c>
      <c r="R96" s="37">
        <f>(1-'AMD'!I$58)*'Yard'!R$78</f>
        <v>0</v>
      </c>
      <c r="S96" s="37">
        <f>(1-'AMD'!J$58)*'Yard'!S$78</f>
        <v>0</v>
      </c>
      <c r="T96" s="17"/>
    </row>
    <row r="97" spans="1:20">
      <c r="A97" s="4" t="s">
        <v>222</v>
      </c>
      <c r="B97" s="37">
        <f>(1-'AMD'!B$59)*'Yard'!B$79</f>
        <v>0</v>
      </c>
      <c r="C97" s="37">
        <f>(1-'AMD'!C$59)*'Yard'!C$79</f>
        <v>0</v>
      </c>
      <c r="D97" s="37">
        <f>(1-'AMD'!D$59)*'Yard'!D$79</f>
        <v>0</v>
      </c>
      <c r="E97" s="37">
        <f>(1-'AMD'!E$59)*'Yard'!E$79</f>
        <v>0</v>
      </c>
      <c r="F97" s="37">
        <f>(1-'AMD'!F$59)*'Yard'!F$79</f>
        <v>0</v>
      </c>
      <c r="G97" s="37">
        <f>(1-'AMD'!G$59)*'Yard'!G$79</f>
        <v>0</v>
      </c>
      <c r="H97" s="37">
        <f>(1-'AMD'!H$59)*'Yard'!H$79</f>
        <v>0</v>
      </c>
      <c r="I97" s="37">
        <f>(1-'AMD'!I$59)*'Yard'!I$79</f>
        <v>0</v>
      </c>
      <c r="J97" s="37">
        <f>(1-'AMD'!J$59)*'Yard'!J$79</f>
        <v>0</v>
      </c>
      <c r="K97" s="37">
        <f>(1-'AMD'!B$59)*'Yard'!K$79</f>
        <v>0</v>
      </c>
      <c r="L97" s="37">
        <f>(1-'AMD'!C$59)*'Yard'!L$79</f>
        <v>0</v>
      </c>
      <c r="M97" s="37">
        <f>(1-'AMD'!D$59)*'Yard'!M$79</f>
        <v>0</v>
      </c>
      <c r="N97" s="37">
        <f>(1-'AMD'!E$59)*'Yard'!N$79</f>
        <v>0</v>
      </c>
      <c r="O97" s="37">
        <f>(1-'AMD'!F$59)*'Yard'!O$79</f>
        <v>0</v>
      </c>
      <c r="P97" s="37">
        <f>(1-'AMD'!G$59)*'Yard'!P$79</f>
        <v>0</v>
      </c>
      <c r="Q97" s="37">
        <f>(1-'AMD'!H$59)*'Yard'!Q$79</f>
        <v>0</v>
      </c>
      <c r="R97" s="37">
        <f>(1-'AMD'!I$59)*'Yard'!R$79</f>
        <v>0</v>
      </c>
      <c r="S97" s="37">
        <f>(1-'AMD'!J$59)*'Yard'!S$79</f>
        <v>0</v>
      </c>
      <c r="T97" s="17"/>
    </row>
    <row r="99" spans="1:20" ht="21" customHeight="1">
      <c r="A99" s="1" t="s">
        <v>1003</v>
      </c>
    </row>
    <row r="100" spans="1:20">
      <c r="A100" s="2" t="s">
        <v>353</v>
      </c>
    </row>
    <row r="101" spans="1:20">
      <c r="A101" s="32" t="s">
        <v>992</v>
      </c>
    </row>
    <row r="102" spans="1:20">
      <c r="A102" s="32" t="s">
        <v>1004</v>
      </c>
    </row>
    <row r="103" spans="1:20">
      <c r="A103" s="2" t="s">
        <v>1000</v>
      </c>
    </row>
    <row r="105" spans="1:20">
      <c r="B105" s="15" t="s">
        <v>142</v>
      </c>
      <c r="C105" s="15" t="s">
        <v>316</v>
      </c>
      <c r="D105" s="15" t="s">
        <v>317</v>
      </c>
      <c r="E105" s="15" t="s">
        <v>318</v>
      </c>
      <c r="F105" s="15" t="s">
        <v>319</v>
      </c>
      <c r="G105" s="15" t="s">
        <v>320</v>
      </c>
      <c r="H105" s="15" t="s">
        <v>321</v>
      </c>
      <c r="I105" s="15" t="s">
        <v>322</v>
      </c>
      <c r="J105" s="15" t="s">
        <v>323</v>
      </c>
      <c r="K105" s="15" t="s">
        <v>304</v>
      </c>
      <c r="L105" s="15" t="s">
        <v>879</v>
      </c>
      <c r="M105" s="15" t="s">
        <v>880</v>
      </c>
      <c r="N105" s="15" t="s">
        <v>881</v>
      </c>
      <c r="O105" s="15" t="s">
        <v>882</v>
      </c>
      <c r="P105" s="15" t="s">
        <v>883</v>
      </c>
      <c r="Q105" s="15" t="s">
        <v>884</v>
      </c>
      <c r="R105" s="15" t="s">
        <v>885</v>
      </c>
      <c r="S105" s="15" t="s">
        <v>886</v>
      </c>
    </row>
    <row r="106" spans="1:20">
      <c r="A106" s="4" t="s">
        <v>175</v>
      </c>
      <c r="B106" s="37">
        <f>(1-'AMD'!B$42)*'Yard'!B$94</f>
        <v>0</v>
      </c>
      <c r="C106" s="37">
        <f>(1-'AMD'!C$42)*'Yard'!C$94</f>
        <v>0</v>
      </c>
      <c r="D106" s="37">
        <f>(1-'AMD'!D$42)*'Yard'!D$94</f>
        <v>0</v>
      </c>
      <c r="E106" s="37">
        <f>(1-'AMD'!E$42)*'Yard'!E$94</f>
        <v>0</v>
      </c>
      <c r="F106" s="37">
        <f>(1-'AMD'!F$42)*'Yard'!F$94</f>
        <v>0</v>
      </c>
      <c r="G106" s="37">
        <f>(1-'AMD'!G$42)*'Yard'!G$94</f>
        <v>0</v>
      </c>
      <c r="H106" s="37">
        <f>(1-'AMD'!H$42)*'Yard'!H$94</f>
        <v>0</v>
      </c>
      <c r="I106" s="37">
        <f>(1-'AMD'!I$42)*'Yard'!I$94</f>
        <v>0</v>
      </c>
      <c r="J106" s="37">
        <f>(1-'AMD'!J$42)*'Yard'!J$94</f>
        <v>0</v>
      </c>
      <c r="K106" s="37">
        <f>(1-'AMD'!B$42)*'Yard'!K$94</f>
        <v>0</v>
      </c>
      <c r="L106" s="37">
        <f>(1-'AMD'!C$42)*'Yard'!L$94</f>
        <v>0</v>
      </c>
      <c r="M106" s="37">
        <f>(1-'AMD'!D$42)*'Yard'!M$94</f>
        <v>0</v>
      </c>
      <c r="N106" s="37">
        <f>(1-'AMD'!E$42)*'Yard'!N$94</f>
        <v>0</v>
      </c>
      <c r="O106" s="37">
        <f>(1-'AMD'!F$42)*'Yard'!O$94</f>
        <v>0</v>
      </c>
      <c r="P106" s="37">
        <f>(1-'AMD'!G$42)*'Yard'!P$94</f>
        <v>0</v>
      </c>
      <c r="Q106" s="37">
        <f>(1-'AMD'!H$42)*'Yard'!Q$94</f>
        <v>0</v>
      </c>
      <c r="R106" s="37">
        <f>(1-'AMD'!I$42)*'Yard'!R$94</f>
        <v>0</v>
      </c>
      <c r="S106" s="37">
        <f>(1-'AMD'!J$42)*'Yard'!S$94</f>
        <v>0</v>
      </c>
      <c r="T106" s="17"/>
    </row>
    <row r="107" spans="1:20">
      <c r="A107" s="4" t="s">
        <v>177</v>
      </c>
      <c r="B107" s="37">
        <f>(1-'AMD'!B$45)*'Yard'!B$95</f>
        <v>0</v>
      </c>
      <c r="C107" s="37">
        <f>(1-'AMD'!C$45)*'Yard'!C$95</f>
        <v>0</v>
      </c>
      <c r="D107" s="37">
        <f>(1-'AMD'!D$45)*'Yard'!D$95</f>
        <v>0</v>
      </c>
      <c r="E107" s="37">
        <f>(1-'AMD'!E$45)*'Yard'!E$95</f>
        <v>0</v>
      </c>
      <c r="F107" s="37">
        <f>(1-'AMD'!F$45)*'Yard'!F$95</f>
        <v>0</v>
      </c>
      <c r="G107" s="37">
        <f>(1-'AMD'!G$45)*'Yard'!G$95</f>
        <v>0</v>
      </c>
      <c r="H107" s="37">
        <f>(1-'AMD'!H$45)*'Yard'!H$95</f>
        <v>0</v>
      </c>
      <c r="I107" s="37">
        <f>(1-'AMD'!I$45)*'Yard'!I$95</f>
        <v>0</v>
      </c>
      <c r="J107" s="37">
        <f>(1-'AMD'!J$45)*'Yard'!J$95</f>
        <v>0</v>
      </c>
      <c r="K107" s="37">
        <f>(1-'AMD'!B$45)*'Yard'!K$95</f>
        <v>0</v>
      </c>
      <c r="L107" s="37">
        <f>(1-'AMD'!C$45)*'Yard'!L$95</f>
        <v>0</v>
      </c>
      <c r="M107" s="37">
        <f>(1-'AMD'!D$45)*'Yard'!M$95</f>
        <v>0</v>
      </c>
      <c r="N107" s="37">
        <f>(1-'AMD'!E$45)*'Yard'!N$95</f>
        <v>0</v>
      </c>
      <c r="O107" s="37">
        <f>(1-'AMD'!F$45)*'Yard'!O$95</f>
        <v>0</v>
      </c>
      <c r="P107" s="37">
        <f>(1-'AMD'!G$45)*'Yard'!P$95</f>
        <v>0</v>
      </c>
      <c r="Q107" s="37">
        <f>(1-'AMD'!H$45)*'Yard'!Q$95</f>
        <v>0</v>
      </c>
      <c r="R107" s="37">
        <f>(1-'AMD'!I$45)*'Yard'!R$95</f>
        <v>0</v>
      </c>
      <c r="S107" s="37">
        <f>(1-'AMD'!J$45)*'Yard'!S$95</f>
        <v>0</v>
      </c>
      <c r="T107" s="17"/>
    </row>
    <row r="108" spans="1:20">
      <c r="A108" s="4" t="s">
        <v>178</v>
      </c>
      <c r="B108" s="37">
        <f>(1-'AMD'!B$47)*'Yard'!B$96</f>
        <v>0</v>
      </c>
      <c r="C108" s="37">
        <f>(1-'AMD'!C$47)*'Yard'!C$96</f>
        <v>0</v>
      </c>
      <c r="D108" s="37">
        <f>(1-'AMD'!D$47)*'Yard'!D$96</f>
        <v>0</v>
      </c>
      <c r="E108" s="37">
        <f>(1-'AMD'!E$47)*'Yard'!E$96</f>
        <v>0</v>
      </c>
      <c r="F108" s="37">
        <f>(1-'AMD'!F$47)*'Yard'!F$96</f>
        <v>0</v>
      </c>
      <c r="G108" s="37">
        <f>(1-'AMD'!G$47)*'Yard'!G$96</f>
        <v>0</v>
      </c>
      <c r="H108" s="37">
        <f>(1-'AMD'!H$47)*'Yard'!H$96</f>
        <v>0</v>
      </c>
      <c r="I108" s="37">
        <f>(1-'AMD'!I$47)*'Yard'!I$96</f>
        <v>0</v>
      </c>
      <c r="J108" s="37">
        <f>(1-'AMD'!J$47)*'Yard'!J$96</f>
        <v>0</v>
      </c>
      <c r="K108" s="37">
        <f>(1-'AMD'!B$47)*'Yard'!K$96</f>
        <v>0</v>
      </c>
      <c r="L108" s="37">
        <f>(1-'AMD'!C$47)*'Yard'!L$96</f>
        <v>0</v>
      </c>
      <c r="M108" s="37">
        <f>(1-'AMD'!D$47)*'Yard'!M$96</f>
        <v>0</v>
      </c>
      <c r="N108" s="37">
        <f>(1-'AMD'!E$47)*'Yard'!N$96</f>
        <v>0</v>
      </c>
      <c r="O108" s="37">
        <f>(1-'AMD'!F$47)*'Yard'!O$96</f>
        <v>0</v>
      </c>
      <c r="P108" s="37">
        <f>(1-'AMD'!G$47)*'Yard'!P$96</f>
        <v>0</v>
      </c>
      <c r="Q108" s="37">
        <f>(1-'AMD'!H$47)*'Yard'!Q$96</f>
        <v>0</v>
      </c>
      <c r="R108" s="37">
        <f>(1-'AMD'!I$47)*'Yard'!R$96</f>
        <v>0</v>
      </c>
      <c r="S108" s="37">
        <f>(1-'AMD'!J$47)*'Yard'!S$96</f>
        <v>0</v>
      </c>
      <c r="T108" s="17"/>
    </row>
    <row r="109" spans="1:20">
      <c r="A109" s="4" t="s">
        <v>179</v>
      </c>
      <c r="B109" s="37">
        <f>(1-'AMD'!B$48)*'Yard'!B$97</f>
        <v>0</v>
      </c>
      <c r="C109" s="37">
        <f>(1-'AMD'!C$48)*'Yard'!C$97</f>
        <v>0</v>
      </c>
      <c r="D109" s="37">
        <f>(1-'AMD'!D$48)*'Yard'!D$97</f>
        <v>0</v>
      </c>
      <c r="E109" s="37">
        <f>(1-'AMD'!E$48)*'Yard'!E$97</f>
        <v>0</v>
      </c>
      <c r="F109" s="37">
        <f>(1-'AMD'!F$48)*'Yard'!F$97</f>
        <v>0</v>
      </c>
      <c r="G109" s="37">
        <f>(1-'AMD'!G$48)*'Yard'!G$97</f>
        <v>0</v>
      </c>
      <c r="H109" s="37">
        <f>(1-'AMD'!H$48)*'Yard'!H$97</f>
        <v>0</v>
      </c>
      <c r="I109" s="37">
        <f>(1-'AMD'!I$48)*'Yard'!I$97</f>
        <v>0</v>
      </c>
      <c r="J109" s="37">
        <f>(1-'AMD'!J$48)*'Yard'!J$97</f>
        <v>0</v>
      </c>
      <c r="K109" s="37">
        <f>(1-'AMD'!B$48)*'Yard'!K$97</f>
        <v>0</v>
      </c>
      <c r="L109" s="37">
        <f>(1-'AMD'!C$48)*'Yard'!L$97</f>
        <v>0</v>
      </c>
      <c r="M109" s="37">
        <f>(1-'AMD'!D$48)*'Yard'!M$97</f>
        <v>0</v>
      </c>
      <c r="N109" s="37">
        <f>(1-'AMD'!E$48)*'Yard'!N$97</f>
        <v>0</v>
      </c>
      <c r="O109" s="37">
        <f>(1-'AMD'!F$48)*'Yard'!O$97</f>
        <v>0</v>
      </c>
      <c r="P109" s="37">
        <f>(1-'AMD'!G$48)*'Yard'!P$97</f>
        <v>0</v>
      </c>
      <c r="Q109" s="37">
        <f>(1-'AMD'!H$48)*'Yard'!Q$97</f>
        <v>0</v>
      </c>
      <c r="R109" s="37">
        <f>(1-'AMD'!I$48)*'Yard'!R$97</f>
        <v>0</v>
      </c>
      <c r="S109" s="37">
        <f>(1-'AMD'!J$48)*'Yard'!S$97</f>
        <v>0</v>
      </c>
      <c r="T109" s="17"/>
    </row>
    <row r="110" spans="1:20">
      <c r="A110" s="4" t="s">
        <v>195</v>
      </c>
      <c r="B110" s="37">
        <f>(1-'AMD'!B$49)*'Yard'!B$98</f>
        <v>0</v>
      </c>
      <c r="C110" s="37">
        <f>(1-'AMD'!C$49)*'Yard'!C$98</f>
        <v>0</v>
      </c>
      <c r="D110" s="37">
        <f>(1-'AMD'!D$49)*'Yard'!D$98</f>
        <v>0</v>
      </c>
      <c r="E110" s="37">
        <f>(1-'AMD'!E$49)*'Yard'!E$98</f>
        <v>0</v>
      </c>
      <c r="F110" s="37">
        <f>(1-'AMD'!F$49)*'Yard'!F$98</f>
        <v>0</v>
      </c>
      <c r="G110" s="37">
        <f>(1-'AMD'!G$49)*'Yard'!G$98</f>
        <v>0</v>
      </c>
      <c r="H110" s="37">
        <f>(1-'AMD'!H$49)*'Yard'!H$98</f>
        <v>0</v>
      </c>
      <c r="I110" s="37">
        <f>(1-'AMD'!I$49)*'Yard'!I$98</f>
        <v>0</v>
      </c>
      <c r="J110" s="37">
        <f>(1-'AMD'!J$49)*'Yard'!J$98</f>
        <v>0</v>
      </c>
      <c r="K110" s="37">
        <f>(1-'AMD'!B$49)*'Yard'!K$98</f>
        <v>0</v>
      </c>
      <c r="L110" s="37">
        <f>(1-'AMD'!C$49)*'Yard'!L$98</f>
        <v>0</v>
      </c>
      <c r="M110" s="37">
        <f>(1-'AMD'!D$49)*'Yard'!M$98</f>
        <v>0</v>
      </c>
      <c r="N110" s="37">
        <f>(1-'AMD'!E$49)*'Yard'!N$98</f>
        <v>0</v>
      </c>
      <c r="O110" s="37">
        <f>(1-'AMD'!F$49)*'Yard'!O$98</f>
        <v>0</v>
      </c>
      <c r="P110" s="37">
        <f>(1-'AMD'!G$49)*'Yard'!P$98</f>
        <v>0</v>
      </c>
      <c r="Q110" s="37">
        <f>(1-'AMD'!H$49)*'Yard'!Q$98</f>
        <v>0</v>
      </c>
      <c r="R110" s="37">
        <f>(1-'AMD'!I$49)*'Yard'!R$98</f>
        <v>0</v>
      </c>
      <c r="S110" s="37">
        <f>(1-'AMD'!J$49)*'Yard'!S$98</f>
        <v>0</v>
      </c>
      <c r="T110" s="17"/>
    </row>
    <row r="111" spans="1:20">
      <c r="A111" s="4" t="s">
        <v>180</v>
      </c>
      <c r="B111" s="37">
        <f>(1-'AMD'!B$50)*'Yard'!B$99</f>
        <v>0</v>
      </c>
      <c r="C111" s="37">
        <f>(1-'AMD'!C$50)*'Yard'!C$99</f>
        <v>0</v>
      </c>
      <c r="D111" s="37">
        <f>(1-'AMD'!D$50)*'Yard'!D$99</f>
        <v>0</v>
      </c>
      <c r="E111" s="37">
        <f>(1-'AMD'!E$50)*'Yard'!E$99</f>
        <v>0</v>
      </c>
      <c r="F111" s="37">
        <f>(1-'AMD'!F$50)*'Yard'!F$99</f>
        <v>0</v>
      </c>
      <c r="G111" s="37">
        <f>(1-'AMD'!G$50)*'Yard'!G$99</f>
        <v>0</v>
      </c>
      <c r="H111" s="37">
        <f>(1-'AMD'!H$50)*'Yard'!H$99</f>
        <v>0</v>
      </c>
      <c r="I111" s="37">
        <f>(1-'AMD'!I$50)*'Yard'!I$99</f>
        <v>0</v>
      </c>
      <c r="J111" s="37">
        <f>(1-'AMD'!J$50)*'Yard'!J$99</f>
        <v>0</v>
      </c>
      <c r="K111" s="37">
        <f>(1-'AMD'!B$50)*'Yard'!K$99</f>
        <v>0</v>
      </c>
      <c r="L111" s="37">
        <f>(1-'AMD'!C$50)*'Yard'!L$99</f>
        <v>0</v>
      </c>
      <c r="M111" s="37">
        <f>(1-'AMD'!D$50)*'Yard'!M$99</f>
        <v>0</v>
      </c>
      <c r="N111" s="37">
        <f>(1-'AMD'!E$50)*'Yard'!N$99</f>
        <v>0</v>
      </c>
      <c r="O111" s="37">
        <f>(1-'AMD'!F$50)*'Yard'!O$99</f>
        <v>0</v>
      </c>
      <c r="P111" s="37">
        <f>(1-'AMD'!G$50)*'Yard'!P$99</f>
        <v>0</v>
      </c>
      <c r="Q111" s="37">
        <f>(1-'AMD'!H$50)*'Yard'!Q$99</f>
        <v>0</v>
      </c>
      <c r="R111" s="37">
        <f>(1-'AMD'!I$50)*'Yard'!R$99</f>
        <v>0</v>
      </c>
      <c r="S111" s="37">
        <f>(1-'AMD'!J$50)*'Yard'!S$99</f>
        <v>0</v>
      </c>
      <c r="T111" s="17"/>
    </row>
    <row r="112" spans="1:20">
      <c r="A112" s="4" t="s">
        <v>181</v>
      </c>
      <c r="B112" s="37">
        <f>(1-'AMD'!B$51)*'Yard'!B$100</f>
        <v>0</v>
      </c>
      <c r="C112" s="37">
        <f>(1-'AMD'!C$51)*'Yard'!C$100</f>
        <v>0</v>
      </c>
      <c r="D112" s="37">
        <f>(1-'AMD'!D$51)*'Yard'!D$100</f>
        <v>0</v>
      </c>
      <c r="E112" s="37">
        <f>(1-'AMD'!E$51)*'Yard'!E$100</f>
        <v>0</v>
      </c>
      <c r="F112" s="37">
        <f>(1-'AMD'!F$51)*'Yard'!F$100</f>
        <v>0</v>
      </c>
      <c r="G112" s="37">
        <f>(1-'AMD'!G$51)*'Yard'!G$100</f>
        <v>0</v>
      </c>
      <c r="H112" s="37">
        <f>(1-'AMD'!H$51)*'Yard'!H$100</f>
        <v>0</v>
      </c>
      <c r="I112" s="37">
        <f>(1-'AMD'!I$51)*'Yard'!I$100</f>
        <v>0</v>
      </c>
      <c r="J112" s="37">
        <f>(1-'AMD'!J$51)*'Yard'!J$100</f>
        <v>0</v>
      </c>
      <c r="K112" s="37">
        <f>(1-'AMD'!B$51)*'Yard'!K$100</f>
        <v>0</v>
      </c>
      <c r="L112" s="37">
        <f>(1-'AMD'!C$51)*'Yard'!L$100</f>
        <v>0</v>
      </c>
      <c r="M112" s="37">
        <f>(1-'AMD'!D$51)*'Yard'!M$100</f>
        <v>0</v>
      </c>
      <c r="N112" s="37">
        <f>(1-'AMD'!E$51)*'Yard'!N$100</f>
        <v>0</v>
      </c>
      <c r="O112" s="37">
        <f>(1-'AMD'!F$51)*'Yard'!O$100</f>
        <v>0</v>
      </c>
      <c r="P112" s="37">
        <f>(1-'AMD'!G$51)*'Yard'!P$100</f>
        <v>0</v>
      </c>
      <c r="Q112" s="37">
        <f>(1-'AMD'!H$51)*'Yard'!Q$100</f>
        <v>0</v>
      </c>
      <c r="R112" s="37">
        <f>(1-'AMD'!I$51)*'Yard'!R$100</f>
        <v>0</v>
      </c>
      <c r="S112" s="37">
        <f>(1-'AMD'!J$51)*'Yard'!S$100</f>
        <v>0</v>
      </c>
      <c r="T112" s="17"/>
    </row>
    <row r="113" spans="1:20">
      <c r="A113" s="4" t="s">
        <v>182</v>
      </c>
      <c r="B113" s="37">
        <f>(1-'AMD'!B$52)*'Yard'!B$101</f>
        <v>0</v>
      </c>
      <c r="C113" s="37">
        <f>(1-'AMD'!C$52)*'Yard'!C$101</f>
        <v>0</v>
      </c>
      <c r="D113" s="37">
        <f>(1-'AMD'!D$52)*'Yard'!D$101</f>
        <v>0</v>
      </c>
      <c r="E113" s="37">
        <f>(1-'AMD'!E$52)*'Yard'!E$101</f>
        <v>0</v>
      </c>
      <c r="F113" s="37">
        <f>(1-'AMD'!F$52)*'Yard'!F$101</f>
        <v>0</v>
      </c>
      <c r="G113" s="37">
        <f>(1-'AMD'!G$52)*'Yard'!G$101</f>
        <v>0</v>
      </c>
      <c r="H113" s="37">
        <f>(1-'AMD'!H$52)*'Yard'!H$101</f>
        <v>0</v>
      </c>
      <c r="I113" s="37">
        <f>(1-'AMD'!I$52)*'Yard'!I$101</f>
        <v>0</v>
      </c>
      <c r="J113" s="37">
        <f>(1-'AMD'!J$52)*'Yard'!J$101</f>
        <v>0</v>
      </c>
      <c r="K113" s="37">
        <f>(1-'AMD'!B$52)*'Yard'!K$101</f>
        <v>0</v>
      </c>
      <c r="L113" s="37">
        <f>(1-'AMD'!C$52)*'Yard'!L$101</f>
        <v>0</v>
      </c>
      <c r="M113" s="37">
        <f>(1-'AMD'!D$52)*'Yard'!M$101</f>
        <v>0</v>
      </c>
      <c r="N113" s="37">
        <f>(1-'AMD'!E$52)*'Yard'!N$101</f>
        <v>0</v>
      </c>
      <c r="O113" s="37">
        <f>(1-'AMD'!F$52)*'Yard'!O$101</f>
        <v>0</v>
      </c>
      <c r="P113" s="37">
        <f>(1-'AMD'!G$52)*'Yard'!P$101</f>
        <v>0</v>
      </c>
      <c r="Q113" s="37">
        <f>(1-'AMD'!H$52)*'Yard'!Q$101</f>
        <v>0</v>
      </c>
      <c r="R113" s="37">
        <f>(1-'AMD'!I$52)*'Yard'!R$101</f>
        <v>0</v>
      </c>
      <c r="S113" s="37">
        <f>(1-'AMD'!J$52)*'Yard'!S$101</f>
        <v>0</v>
      </c>
      <c r="T113" s="17"/>
    </row>
    <row r="114" spans="1:20">
      <c r="A114" s="4" t="s">
        <v>183</v>
      </c>
      <c r="B114" s="37">
        <f>(1-'AMD'!B$53)*'Yard'!B$102</f>
        <v>0</v>
      </c>
      <c r="C114" s="37">
        <f>(1-'AMD'!C$53)*'Yard'!C$102</f>
        <v>0</v>
      </c>
      <c r="D114" s="37">
        <f>(1-'AMD'!D$53)*'Yard'!D$102</f>
        <v>0</v>
      </c>
      <c r="E114" s="37">
        <f>(1-'AMD'!E$53)*'Yard'!E$102</f>
        <v>0</v>
      </c>
      <c r="F114" s="37">
        <f>(1-'AMD'!F$53)*'Yard'!F$102</f>
        <v>0</v>
      </c>
      <c r="G114" s="37">
        <f>(1-'AMD'!G$53)*'Yard'!G$102</f>
        <v>0</v>
      </c>
      <c r="H114" s="37">
        <f>(1-'AMD'!H$53)*'Yard'!H$102</f>
        <v>0</v>
      </c>
      <c r="I114" s="37">
        <f>(1-'AMD'!I$53)*'Yard'!I$102</f>
        <v>0</v>
      </c>
      <c r="J114" s="37">
        <f>(1-'AMD'!J$53)*'Yard'!J$102</f>
        <v>0</v>
      </c>
      <c r="K114" s="37">
        <f>(1-'AMD'!B$53)*'Yard'!K$102</f>
        <v>0</v>
      </c>
      <c r="L114" s="37">
        <f>(1-'AMD'!C$53)*'Yard'!L$102</f>
        <v>0</v>
      </c>
      <c r="M114" s="37">
        <f>(1-'AMD'!D$53)*'Yard'!M$102</f>
        <v>0</v>
      </c>
      <c r="N114" s="37">
        <f>(1-'AMD'!E$53)*'Yard'!N$102</f>
        <v>0</v>
      </c>
      <c r="O114" s="37">
        <f>(1-'AMD'!F$53)*'Yard'!O$102</f>
        <v>0</v>
      </c>
      <c r="P114" s="37">
        <f>(1-'AMD'!G$53)*'Yard'!P$102</f>
        <v>0</v>
      </c>
      <c r="Q114" s="37">
        <f>(1-'AMD'!H$53)*'Yard'!Q$102</f>
        <v>0</v>
      </c>
      <c r="R114" s="37">
        <f>(1-'AMD'!I$53)*'Yard'!R$102</f>
        <v>0</v>
      </c>
      <c r="S114" s="37">
        <f>(1-'AMD'!J$53)*'Yard'!S$102</f>
        <v>0</v>
      </c>
      <c r="T114" s="17"/>
    </row>
    <row r="115" spans="1:20">
      <c r="A115" s="4" t="s">
        <v>196</v>
      </c>
      <c r="B115" s="37">
        <f>(1-'AMD'!B$54)*'Yard'!B$103</f>
        <v>0</v>
      </c>
      <c r="C115" s="37">
        <f>(1-'AMD'!C$54)*'Yard'!C$103</f>
        <v>0</v>
      </c>
      <c r="D115" s="37">
        <f>(1-'AMD'!D$54)*'Yard'!D$103</f>
        <v>0</v>
      </c>
      <c r="E115" s="37">
        <f>(1-'AMD'!E$54)*'Yard'!E$103</f>
        <v>0</v>
      </c>
      <c r="F115" s="37">
        <f>(1-'AMD'!F$54)*'Yard'!F$103</f>
        <v>0</v>
      </c>
      <c r="G115" s="37">
        <f>(1-'AMD'!G$54)*'Yard'!G$103</f>
        <v>0</v>
      </c>
      <c r="H115" s="37">
        <f>(1-'AMD'!H$54)*'Yard'!H$103</f>
        <v>0</v>
      </c>
      <c r="I115" s="37">
        <f>(1-'AMD'!I$54)*'Yard'!I$103</f>
        <v>0</v>
      </c>
      <c r="J115" s="37">
        <f>(1-'AMD'!J$54)*'Yard'!J$103</f>
        <v>0</v>
      </c>
      <c r="K115" s="37">
        <f>(1-'AMD'!B$54)*'Yard'!K$103</f>
        <v>0</v>
      </c>
      <c r="L115" s="37">
        <f>(1-'AMD'!C$54)*'Yard'!L$103</f>
        <v>0</v>
      </c>
      <c r="M115" s="37">
        <f>(1-'AMD'!D$54)*'Yard'!M$103</f>
        <v>0</v>
      </c>
      <c r="N115" s="37">
        <f>(1-'AMD'!E$54)*'Yard'!N$103</f>
        <v>0</v>
      </c>
      <c r="O115" s="37">
        <f>(1-'AMD'!F$54)*'Yard'!O$103</f>
        <v>0</v>
      </c>
      <c r="P115" s="37">
        <f>(1-'AMD'!G$54)*'Yard'!P$103</f>
        <v>0</v>
      </c>
      <c r="Q115" s="37">
        <f>(1-'AMD'!H$54)*'Yard'!Q$103</f>
        <v>0</v>
      </c>
      <c r="R115" s="37">
        <f>(1-'AMD'!I$54)*'Yard'!R$103</f>
        <v>0</v>
      </c>
      <c r="S115" s="37">
        <f>(1-'AMD'!J$54)*'Yard'!S$103</f>
        <v>0</v>
      </c>
      <c r="T115" s="17"/>
    </row>
    <row r="116" spans="1:20">
      <c r="A116" s="4" t="s">
        <v>222</v>
      </c>
      <c r="B116" s="37">
        <f>(1-'AMD'!B$59)*'Yard'!B$104</f>
        <v>0</v>
      </c>
      <c r="C116" s="37">
        <f>(1-'AMD'!C$59)*'Yard'!C$104</f>
        <v>0</v>
      </c>
      <c r="D116" s="37">
        <f>(1-'AMD'!D$59)*'Yard'!D$104</f>
        <v>0</v>
      </c>
      <c r="E116" s="37">
        <f>(1-'AMD'!E$59)*'Yard'!E$104</f>
        <v>0</v>
      </c>
      <c r="F116" s="37">
        <f>(1-'AMD'!F$59)*'Yard'!F$104</f>
        <v>0</v>
      </c>
      <c r="G116" s="37">
        <f>(1-'AMD'!G$59)*'Yard'!G$104</f>
        <v>0</v>
      </c>
      <c r="H116" s="37">
        <f>(1-'AMD'!H$59)*'Yard'!H$104</f>
        <v>0</v>
      </c>
      <c r="I116" s="37">
        <f>(1-'AMD'!I$59)*'Yard'!I$104</f>
        <v>0</v>
      </c>
      <c r="J116" s="37">
        <f>(1-'AMD'!J$59)*'Yard'!J$104</f>
        <v>0</v>
      </c>
      <c r="K116" s="37">
        <f>(1-'AMD'!B$59)*'Yard'!K$104</f>
        <v>0</v>
      </c>
      <c r="L116" s="37">
        <f>(1-'AMD'!C$59)*'Yard'!L$104</f>
        <v>0</v>
      </c>
      <c r="M116" s="37">
        <f>(1-'AMD'!D$59)*'Yard'!M$104</f>
        <v>0</v>
      </c>
      <c r="N116" s="37">
        <f>(1-'AMD'!E$59)*'Yard'!N$104</f>
        <v>0</v>
      </c>
      <c r="O116" s="37">
        <f>(1-'AMD'!F$59)*'Yard'!O$104</f>
        <v>0</v>
      </c>
      <c r="P116" s="37">
        <f>(1-'AMD'!G$59)*'Yard'!P$104</f>
        <v>0</v>
      </c>
      <c r="Q116" s="37">
        <f>(1-'AMD'!H$59)*'Yard'!Q$104</f>
        <v>0</v>
      </c>
      <c r="R116" s="37">
        <f>(1-'AMD'!I$59)*'Yard'!R$104</f>
        <v>0</v>
      </c>
      <c r="S116" s="37">
        <f>(1-'AMD'!J$59)*'Yard'!S$104</f>
        <v>0</v>
      </c>
      <c r="T116" s="17"/>
    </row>
    <row r="118" spans="1:20" ht="21" customHeight="1">
      <c r="A118" s="1" t="s">
        <v>1005</v>
      </c>
    </row>
    <row r="119" spans="1:20">
      <c r="A119" s="2" t="s">
        <v>353</v>
      </c>
    </row>
    <row r="120" spans="1:20">
      <c r="A120" s="32" t="s">
        <v>992</v>
      </c>
    </row>
    <row r="121" spans="1:20">
      <c r="A121" s="32" t="s">
        <v>1006</v>
      </c>
    </row>
    <row r="122" spans="1:20">
      <c r="A122" s="2" t="s">
        <v>1000</v>
      </c>
    </row>
    <row r="124" spans="1:20">
      <c r="B124" s="15" t="s">
        <v>142</v>
      </c>
      <c r="C124" s="15" t="s">
        <v>316</v>
      </c>
      <c r="D124" s="15" t="s">
        <v>317</v>
      </c>
      <c r="E124" s="15" t="s">
        <v>318</v>
      </c>
      <c r="F124" s="15" t="s">
        <v>319</v>
      </c>
      <c r="G124" s="15" t="s">
        <v>320</v>
      </c>
      <c r="H124" s="15" t="s">
        <v>321</v>
      </c>
      <c r="I124" s="15" t="s">
        <v>322</v>
      </c>
      <c r="J124" s="15" t="s">
        <v>323</v>
      </c>
      <c r="K124" s="15" t="s">
        <v>304</v>
      </c>
      <c r="L124" s="15" t="s">
        <v>879</v>
      </c>
      <c r="M124" s="15" t="s">
        <v>880</v>
      </c>
      <c r="N124" s="15" t="s">
        <v>881</v>
      </c>
      <c r="O124" s="15" t="s">
        <v>882</v>
      </c>
      <c r="P124" s="15" t="s">
        <v>883</v>
      </c>
      <c r="Q124" s="15" t="s">
        <v>884</v>
      </c>
      <c r="R124" s="15" t="s">
        <v>885</v>
      </c>
      <c r="S124" s="15" t="s">
        <v>886</v>
      </c>
    </row>
    <row r="125" spans="1:20">
      <c r="A125" s="4" t="s">
        <v>180</v>
      </c>
      <c r="B125" s="37">
        <f>(1-'AMD'!B$50)*'Yard'!B$119</f>
        <v>0</v>
      </c>
      <c r="C125" s="37">
        <f>(1-'AMD'!C$50)*'Yard'!C$119</f>
        <v>0</v>
      </c>
      <c r="D125" s="37">
        <f>(1-'AMD'!D$50)*'Yard'!D$119</f>
        <v>0</v>
      </c>
      <c r="E125" s="37">
        <f>(1-'AMD'!E$50)*'Yard'!E$119</f>
        <v>0</v>
      </c>
      <c r="F125" s="37">
        <f>(1-'AMD'!F$50)*'Yard'!F$119</f>
        <v>0</v>
      </c>
      <c r="G125" s="37">
        <f>(1-'AMD'!G$50)*'Yard'!G$119</f>
        <v>0</v>
      </c>
      <c r="H125" s="37">
        <f>(1-'AMD'!H$50)*'Yard'!H$119</f>
        <v>0</v>
      </c>
      <c r="I125" s="37">
        <f>(1-'AMD'!I$50)*'Yard'!I$119</f>
        <v>0</v>
      </c>
      <c r="J125" s="37">
        <f>(1-'AMD'!J$50)*'Yard'!J$119</f>
        <v>0</v>
      </c>
      <c r="K125" s="37">
        <f>(1-'AMD'!B$50)*'Yard'!K$119</f>
        <v>0</v>
      </c>
      <c r="L125" s="37">
        <f>(1-'AMD'!C$50)*'Yard'!L$119</f>
        <v>0</v>
      </c>
      <c r="M125" s="37">
        <f>(1-'AMD'!D$50)*'Yard'!M$119</f>
        <v>0</v>
      </c>
      <c r="N125" s="37">
        <f>(1-'AMD'!E$50)*'Yard'!N$119</f>
        <v>0</v>
      </c>
      <c r="O125" s="37">
        <f>(1-'AMD'!F$50)*'Yard'!O$119</f>
        <v>0</v>
      </c>
      <c r="P125" s="37">
        <f>(1-'AMD'!G$50)*'Yard'!P$119</f>
        <v>0</v>
      </c>
      <c r="Q125" s="37">
        <f>(1-'AMD'!H$50)*'Yard'!Q$119</f>
        <v>0</v>
      </c>
      <c r="R125" s="37">
        <f>(1-'AMD'!I$50)*'Yard'!R$119</f>
        <v>0</v>
      </c>
      <c r="S125" s="37">
        <f>(1-'AMD'!J$50)*'Yard'!S$119</f>
        <v>0</v>
      </c>
      <c r="T125" s="17"/>
    </row>
    <row r="126" spans="1:20">
      <c r="A126" s="4" t="s">
        <v>181</v>
      </c>
      <c r="B126" s="37">
        <f>(1-'AMD'!B$51)*'Yard'!B$120</f>
        <v>0</v>
      </c>
      <c r="C126" s="37">
        <f>(1-'AMD'!C$51)*'Yard'!C$120</f>
        <v>0</v>
      </c>
      <c r="D126" s="37">
        <f>(1-'AMD'!D$51)*'Yard'!D$120</f>
        <v>0</v>
      </c>
      <c r="E126" s="37">
        <f>(1-'AMD'!E$51)*'Yard'!E$120</f>
        <v>0</v>
      </c>
      <c r="F126" s="37">
        <f>(1-'AMD'!F$51)*'Yard'!F$120</f>
        <v>0</v>
      </c>
      <c r="G126" s="37">
        <f>(1-'AMD'!G$51)*'Yard'!G$120</f>
        <v>0</v>
      </c>
      <c r="H126" s="37">
        <f>(1-'AMD'!H$51)*'Yard'!H$120</f>
        <v>0</v>
      </c>
      <c r="I126" s="37">
        <f>(1-'AMD'!I$51)*'Yard'!I$120</f>
        <v>0</v>
      </c>
      <c r="J126" s="37">
        <f>(1-'AMD'!J$51)*'Yard'!J$120</f>
        <v>0</v>
      </c>
      <c r="K126" s="37">
        <f>(1-'AMD'!B$51)*'Yard'!K$120</f>
        <v>0</v>
      </c>
      <c r="L126" s="37">
        <f>(1-'AMD'!C$51)*'Yard'!L$120</f>
        <v>0</v>
      </c>
      <c r="M126" s="37">
        <f>(1-'AMD'!D$51)*'Yard'!M$120</f>
        <v>0</v>
      </c>
      <c r="N126" s="37">
        <f>(1-'AMD'!E$51)*'Yard'!N$120</f>
        <v>0</v>
      </c>
      <c r="O126" s="37">
        <f>(1-'AMD'!F$51)*'Yard'!O$120</f>
        <v>0</v>
      </c>
      <c r="P126" s="37">
        <f>(1-'AMD'!G$51)*'Yard'!P$120</f>
        <v>0</v>
      </c>
      <c r="Q126" s="37">
        <f>(1-'AMD'!H$51)*'Yard'!Q$120</f>
        <v>0</v>
      </c>
      <c r="R126" s="37">
        <f>(1-'AMD'!I$51)*'Yard'!R$120</f>
        <v>0</v>
      </c>
      <c r="S126" s="37">
        <f>(1-'AMD'!J$51)*'Yard'!S$120</f>
        <v>0</v>
      </c>
      <c r="T126" s="17"/>
    </row>
    <row r="127" spans="1:20">
      <c r="A127" s="4" t="s">
        <v>182</v>
      </c>
      <c r="B127" s="37">
        <f>(1-'AMD'!B$52)*'Yard'!B$121</f>
        <v>0</v>
      </c>
      <c r="C127" s="37">
        <f>(1-'AMD'!C$52)*'Yard'!C$121</f>
        <v>0</v>
      </c>
      <c r="D127" s="37">
        <f>(1-'AMD'!D$52)*'Yard'!D$121</f>
        <v>0</v>
      </c>
      <c r="E127" s="37">
        <f>(1-'AMD'!E$52)*'Yard'!E$121</f>
        <v>0</v>
      </c>
      <c r="F127" s="37">
        <f>(1-'AMD'!F$52)*'Yard'!F$121</f>
        <v>0</v>
      </c>
      <c r="G127" s="37">
        <f>(1-'AMD'!G$52)*'Yard'!G$121</f>
        <v>0</v>
      </c>
      <c r="H127" s="37">
        <f>(1-'AMD'!H$52)*'Yard'!H$121</f>
        <v>0</v>
      </c>
      <c r="I127" s="37">
        <f>(1-'AMD'!I$52)*'Yard'!I$121</f>
        <v>0</v>
      </c>
      <c r="J127" s="37">
        <f>(1-'AMD'!J$52)*'Yard'!J$121</f>
        <v>0</v>
      </c>
      <c r="K127" s="37">
        <f>(1-'AMD'!B$52)*'Yard'!K$121</f>
        <v>0</v>
      </c>
      <c r="L127" s="37">
        <f>(1-'AMD'!C$52)*'Yard'!L$121</f>
        <v>0</v>
      </c>
      <c r="M127" s="37">
        <f>(1-'AMD'!D$52)*'Yard'!M$121</f>
        <v>0</v>
      </c>
      <c r="N127" s="37">
        <f>(1-'AMD'!E$52)*'Yard'!N$121</f>
        <v>0</v>
      </c>
      <c r="O127" s="37">
        <f>(1-'AMD'!F$52)*'Yard'!O$121</f>
        <v>0</v>
      </c>
      <c r="P127" s="37">
        <f>(1-'AMD'!G$52)*'Yard'!P$121</f>
        <v>0</v>
      </c>
      <c r="Q127" s="37">
        <f>(1-'AMD'!H$52)*'Yard'!Q$121</f>
        <v>0</v>
      </c>
      <c r="R127" s="37">
        <f>(1-'AMD'!I$52)*'Yard'!R$121</f>
        <v>0</v>
      </c>
      <c r="S127" s="37">
        <f>(1-'AMD'!J$52)*'Yard'!S$121</f>
        <v>0</v>
      </c>
      <c r="T127" s="17"/>
    </row>
    <row r="128" spans="1:20">
      <c r="A128" s="4" t="s">
        <v>183</v>
      </c>
      <c r="B128" s="37">
        <f>(1-'AMD'!B$53)*'Yard'!B$122</f>
        <v>0</v>
      </c>
      <c r="C128" s="37">
        <f>(1-'AMD'!C$53)*'Yard'!C$122</f>
        <v>0</v>
      </c>
      <c r="D128" s="37">
        <f>(1-'AMD'!D$53)*'Yard'!D$122</f>
        <v>0</v>
      </c>
      <c r="E128" s="37">
        <f>(1-'AMD'!E$53)*'Yard'!E$122</f>
        <v>0</v>
      </c>
      <c r="F128" s="37">
        <f>(1-'AMD'!F$53)*'Yard'!F$122</f>
        <v>0</v>
      </c>
      <c r="G128" s="37">
        <f>(1-'AMD'!G$53)*'Yard'!G$122</f>
        <v>0</v>
      </c>
      <c r="H128" s="37">
        <f>(1-'AMD'!H$53)*'Yard'!H$122</f>
        <v>0</v>
      </c>
      <c r="I128" s="37">
        <f>(1-'AMD'!I$53)*'Yard'!I$122</f>
        <v>0</v>
      </c>
      <c r="J128" s="37">
        <f>(1-'AMD'!J$53)*'Yard'!J$122</f>
        <v>0</v>
      </c>
      <c r="K128" s="37">
        <f>(1-'AMD'!B$53)*'Yard'!K$122</f>
        <v>0</v>
      </c>
      <c r="L128" s="37">
        <f>(1-'AMD'!C$53)*'Yard'!L$122</f>
        <v>0</v>
      </c>
      <c r="M128" s="37">
        <f>(1-'AMD'!D$53)*'Yard'!M$122</f>
        <v>0</v>
      </c>
      <c r="N128" s="37">
        <f>(1-'AMD'!E$53)*'Yard'!N$122</f>
        <v>0</v>
      </c>
      <c r="O128" s="37">
        <f>(1-'AMD'!F$53)*'Yard'!O$122</f>
        <v>0</v>
      </c>
      <c r="P128" s="37">
        <f>(1-'AMD'!G$53)*'Yard'!P$122</f>
        <v>0</v>
      </c>
      <c r="Q128" s="37">
        <f>(1-'AMD'!H$53)*'Yard'!Q$122</f>
        <v>0</v>
      </c>
      <c r="R128" s="37">
        <f>(1-'AMD'!I$53)*'Yard'!R$122</f>
        <v>0</v>
      </c>
      <c r="S128" s="37">
        <f>(1-'AMD'!J$53)*'Yard'!S$122</f>
        <v>0</v>
      </c>
      <c r="T128" s="17"/>
    </row>
    <row r="129" spans="1:20">
      <c r="A129" s="4" t="s">
        <v>196</v>
      </c>
      <c r="B129" s="37">
        <f>(1-'AMD'!B$54)*'Yard'!B$123</f>
        <v>0</v>
      </c>
      <c r="C129" s="37">
        <f>(1-'AMD'!C$54)*'Yard'!C$123</f>
        <v>0</v>
      </c>
      <c r="D129" s="37">
        <f>(1-'AMD'!D$54)*'Yard'!D$123</f>
        <v>0</v>
      </c>
      <c r="E129" s="37">
        <f>(1-'AMD'!E$54)*'Yard'!E$123</f>
        <v>0</v>
      </c>
      <c r="F129" s="37">
        <f>(1-'AMD'!F$54)*'Yard'!F$123</f>
        <v>0</v>
      </c>
      <c r="G129" s="37">
        <f>(1-'AMD'!G$54)*'Yard'!G$123</f>
        <v>0</v>
      </c>
      <c r="H129" s="37">
        <f>(1-'AMD'!H$54)*'Yard'!H$123</f>
        <v>0</v>
      </c>
      <c r="I129" s="37">
        <f>(1-'AMD'!I$54)*'Yard'!I$123</f>
        <v>0</v>
      </c>
      <c r="J129" s="37">
        <f>(1-'AMD'!J$54)*'Yard'!J$123</f>
        <v>0</v>
      </c>
      <c r="K129" s="37">
        <f>(1-'AMD'!B$54)*'Yard'!K$123</f>
        <v>0</v>
      </c>
      <c r="L129" s="37">
        <f>(1-'AMD'!C$54)*'Yard'!L$123</f>
        <v>0</v>
      </c>
      <c r="M129" s="37">
        <f>(1-'AMD'!D$54)*'Yard'!M$123</f>
        <v>0</v>
      </c>
      <c r="N129" s="37">
        <f>(1-'AMD'!E$54)*'Yard'!N$123</f>
        <v>0</v>
      </c>
      <c r="O129" s="37">
        <f>(1-'AMD'!F$54)*'Yard'!O$123</f>
        <v>0</v>
      </c>
      <c r="P129" s="37">
        <f>(1-'AMD'!G$54)*'Yard'!P$123</f>
        <v>0</v>
      </c>
      <c r="Q129" s="37">
        <f>(1-'AMD'!H$54)*'Yard'!Q$123</f>
        <v>0</v>
      </c>
      <c r="R129" s="37">
        <f>(1-'AMD'!I$54)*'Yard'!R$123</f>
        <v>0</v>
      </c>
      <c r="S129" s="37">
        <f>(1-'AMD'!J$54)*'Yard'!S$123</f>
        <v>0</v>
      </c>
      <c r="T129" s="17"/>
    </row>
    <row r="130" spans="1:20">
      <c r="A130" s="4" t="s">
        <v>222</v>
      </c>
      <c r="B130" s="37">
        <f>(1-'AMD'!B$59)*'Yard'!B$124</f>
        <v>0</v>
      </c>
      <c r="C130" s="37">
        <f>(1-'AMD'!C$59)*'Yard'!C$124</f>
        <v>0</v>
      </c>
      <c r="D130" s="37">
        <f>(1-'AMD'!D$59)*'Yard'!D$124</f>
        <v>0</v>
      </c>
      <c r="E130" s="37">
        <f>(1-'AMD'!E$59)*'Yard'!E$124</f>
        <v>0</v>
      </c>
      <c r="F130" s="37">
        <f>(1-'AMD'!F$59)*'Yard'!F$124</f>
        <v>0</v>
      </c>
      <c r="G130" s="37">
        <f>(1-'AMD'!G$59)*'Yard'!G$124</f>
        <v>0</v>
      </c>
      <c r="H130" s="37">
        <f>(1-'AMD'!H$59)*'Yard'!H$124</f>
        <v>0</v>
      </c>
      <c r="I130" s="37">
        <f>(1-'AMD'!I$59)*'Yard'!I$124</f>
        <v>0</v>
      </c>
      <c r="J130" s="37">
        <f>(1-'AMD'!J$59)*'Yard'!J$124</f>
        <v>0</v>
      </c>
      <c r="K130" s="37">
        <f>(1-'AMD'!B$59)*'Yard'!K$124</f>
        <v>0</v>
      </c>
      <c r="L130" s="37">
        <f>(1-'AMD'!C$59)*'Yard'!L$124</f>
        <v>0</v>
      </c>
      <c r="M130" s="37">
        <f>(1-'AMD'!D$59)*'Yard'!M$124</f>
        <v>0</v>
      </c>
      <c r="N130" s="37">
        <f>(1-'AMD'!E$59)*'Yard'!N$124</f>
        <v>0</v>
      </c>
      <c r="O130" s="37">
        <f>(1-'AMD'!F$59)*'Yard'!O$124</f>
        <v>0</v>
      </c>
      <c r="P130" s="37">
        <f>(1-'AMD'!G$59)*'Yard'!P$124</f>
        <v>0</v>
      </c>
      <c r="Q130" s="37">
        <f>(1-'AMD'!H$59)*'Yard'!Q$124</f>
        <v>0</v>
      </c>
      <c r="R130" s="37">
        <f>(1-'AMD'!I$59)*'Yard'!R$124</f>
        <v>0</v>
      </c>
      <c r="S130" s="37">
        <f>(1-'AMD'!J$59)*'Yard'!S$124</f>
        <v>0</v>
      </c>
      <c r="T130" s="17"/>
    </row>
  </sheetData>
  <sheetProtection sheet="1" objects="1" scenarios="1"/>
  <hyperlinks>
    <hyperlink ref="A6" location="'Yard'!B10" display="x1 = 2901. Unit cost at each level, £/kW/year (relative to system simultaneous maximum load)"/>
    <hyperlink ref="A7" location="'AMD'!B201" display="x2 = 2612. Diversity allowances (including calculated LV value)"/>
    <hyperlink ref="A16" location="'AMD'!B40" display="x1 = 2602. Standing charges factors adapted to use 132kV/HV"/>
    <hyperlink ref="A17" location="'LAFs'!B236" display="x2 = 2012. Loss adjustment factors between end user meter reading and each network level, scaled by network use"/>
    <hyperlink ref="A18" location="'Standing'!B10" display="x3 = 3001. Costs based on aggregate maximum load (£/kW/year)"/>
    <hyperlink ref="A19" location="'Input'!E57" display="x4 = 1010. Power factor for all flows in the network model (in Financial and general assumptions)"/>
    <hyperlink ref="A20" location="'Input'!F57" display="x5 = 1010. Days in the charging year (in Financial and general assumptions)"/>
    <hyperlink ref="A21" location="'Contrib'!B93" display="x6 = 2804. Proportion of annual charge covered by contributions (for all charging levels)"/>
    <hyperlink ref="A47" location="'AMD'!B40" display="x1 = 2602. Standing charges factors adapted to use 132kV/HV"/>
    <hyperlink ref="A48" location="'Yard'!B22" display="x2 = 2902. Pay-as-you-go yardstick unit costs by charging level (p/kWh)"/>
    <hyperlink ref="A74" location="'AMD'!B40" display="x1 = 2602. Standing charges factors adapted to use 132kV/HV"/>
    <hyperlink ref="A75" location="'Yard'!B60" display="x2 = 2903. Contributions to pay-as-you-go unit rate 1 (p/kWh)"/>
    <hyperlink ref="A101" location="'AMD'!B40" display="x1 = 2602. Standing charges factors adapted to use 132kV/HV"/>
    <hyperlink ref="A102" location="'Yard'!B93" display="x2 = 2904. Contributions to pay-as-you-go unit rate 2 (p/kWh)"/>
    <hyperlink ref="A120" location="'AMD'!B40" display="x1 = 2602. Standing charges factors adapted to use 132kV/HV"/>
    <hyperlink ref="A121" location="'Yard'!B118" display="x2 = 2905. Contributions to pay-as-you-go unit rate 3 (p/kWh)"/>
  </hyperlinks>
  <pageMargins left="0.7" right="0.7" top="0.75" bottom="0.75" header="0.3" footer="0.3"/>
  <pageSetup paperSize="9" fitToHeight="0" orientation="landscape"/>
  <headerFooter>
    <oddHeader>&amp;L&amp;A&amp;C&amp;R&amp;P of &amp;N</oddHeader>
    <oddFooter>&amp;F</oddFooter>
  </headerFooter>
</worksheet>
</file>

<file path=xl/worksheets/sheet14.xml><?xml version="1.0" encoding="utf-8"?>
<worksheet xmlns="http://schemas.openxmlformats.org/spreadsheetml/2006/main" xmlns:r="http://schemas.openxmlformats.org/officeDocument/2006/relationships">
  <sheetPr>
    <pageSetUpPr fitToPage="1"/>
  </sheetPr>
  <dimension ref="A1:T97"/>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6" ht="21" customHeight="1">
      <c r="A1" s="1">
        <f>"Standing charges as fixed charges for "&amp;'Input'!B7&amp;" in "&amp;'Input'!C7&amp;" ("&amp;'Input'!D7&amp;")"</f>
        <v>0</v>
      </c>
    </row>
    <row r="2" spans="1:6">
      <c r="A2" s="2" t="s">
        <v>1007</v>
      </c>
    </row>
    <row r="4" spans="1:6" ht="21" customHeight="1">
      <c r="A4" s="1" t="s">
        <v>1008</v>
      </c>
    </row>
    <row r="6" spans="1:6">
      <c r="B6" s="15" t="s">
        <v>1009</v>
      </c>
      <c r="C6" s="15" t="s">
        <v>1010</v>
      </c>
      <c r="D6" s="15" t="s">
        <v>1011</v>
      </c>
      <c r="E6" s="15" t="s">
        <v>1012</v>
      </c>
    </row>
    <row r="7" spans="1:6">
      <c r="A7" s="4" t="s">
        <v>174</v>
      </c>
      <c r="B7" s="36">
        <v>1</v>
      </c>
      <c r="C7" s="36">
        <v>0</v>
      </c>
      <c r="D7" s="36">
        <v>0</v>
      </c>
      <c r="E7" s="36">
        <v>0</v>
      </c>
      <c r="F7" s="17"/>
    </row>
    <row r="8" spans="1:6">
      <c r="A8" s="4" t="s">
        <v>175</v>
      </c>
      <c r="B8" s="36">
        <v>1</v>
      </c>
      <c r="C8" s="36">
        <v>0</v>
      </c>
      <c r="D8" s="36">
        <v>0</v>
      </c>
      <c r="E8" s="36">
        <v>0</v>
      </c>
      <c r="F8" s="17"/>
    </row>
    <row r="9" spans="1:6">
      <c r="A9" s="4" t="s">
        <v>176</v>
      </c>
      <c r="B9" s="36">
        <v>1</v>
      </c>
      <c r="C9" s="36">
        <v>0</v>
      </c>
      <c r="D9" s="36">
        <v>0</v>
      </c>
      <c r="E9" s="36">
        <v>0</v>
      </c>
      <c r="F9" s="17"/>
    </row>
    <row r="10" spans="1:6">
      <c r="A10" s="4" t="s">
        <v>177</v>
      </c>
      <c r="B10" s="36">
        <v>1</v>
      </c>
      <c r="C10" s="36">
        <v>0</v>
      </c>
      <c r="D10" s="36">
        <v>0</v>
      </c>
      <c r="E10" s="36">
        <v>0</v>
      </c>
      <c r="F10" s="17"/>
    </row>
    <row r="11" spans="1:6">
      <c r="A11" s="4" t="s">
        <v>178</v>
      </c>
      <c r="B11" s="36">
        <v>0</v>
      </c>
      <c r="C11" s="36">
        <v>1</v>
      </c>
      <c r="D11" s="36">
        <v>0</v>
      </c>
      <c r="E11" s="36">
        <v>0</v>
      </c>
      <c r="F11" s="17"/>
    </row>
    <row r="12" spans="1:6">
      <c r="A12" s="4" t="s">
        <v>179</v>
      </c>
      <c r="B12" s="36">
        <v>0</v>
      </c>
      <c r="C12" s="36">
        <v>0</v>
      </c>
      <c r="D12" s="36">
        <v>1</v>
      </c>
      <c r="E12" s="36">
        <v>0</v>
      </c>
      <c r="F12" s="17"/>
    </row>
    <row r="13" spans="1:6">
      <c r="A13" s="4" t="s">
        <v>195</v>
      </c>
      <c r="B13" s="36">
        <v>0</v>
      </c>
      <c r="C13" s="36">
        <v>0</v>
      </c>
      <c r="D13" s="36">
        <v>0</v>
      </c>
      <c r="E13" s="36">
        <v>1</v>
      </c>
      <c r="F13" s="17"/>
    </row>
    <row r="14" spans="1:6">
      <c r="A14" s="4" t="s">
        <v>180</v>
      </c>
      <c r="B14" s="36">
        <v>1</v>
      </c>
      <c r="C14" s="36">
        <v>0</v>
      </c>
      <c r="D14" s="36">
        <v>0</v>
      </c>
      <c r="E14" s="36">
        <v>0</v>
      </c>
      <c r="F14" s="17"/>
    </row>
    <row r="15" spans="1:6">
      <c r="A15" s="4" t="s">
        <v>181</v>
      </c>
      <c r="B15" s="36">
        <v>1</v>
      </c>
      <c r="C15" s="36">
        <v>0</v>
      </c>
      <c r="D15" s="36">
        <v>0</v>
      </c>
      <c r="E15" s="36">
        <v>0</v>
      </c>
      <c r="F15" s="17"/>
    </row>
    <row r="17" spans="1:4" ht="21" customHeight="1">
      <c r="A17" s="1" t="s">
        <v>1013</v>
      </c>
    </row>
    <row r="18" spans="1:4">
      <c r="A18" s="2" t="s">
        <v>353</v>
      </c>
    </row>
    <row r="19" spans="1:4">
      <c r="A19" s="32" t="s">
        <v>576</v>
      </c>
    </row>
    <row r="20" spans="1:4">
      <c r="A20" s="32" t="s">
        <v>501</v>
      </c>
    </row>
    <row r="21" spans="1:4">
      <c r="A21" s="32" t="s">
        <v>406</v>
      </c>
    </row>
    <row r="22" spans="1:4">
      <c r="A22" s="32" t="s">
        <v>1014</v>
      </c>
    </row>
    <row r="23" spans="1:4">
      <c r="A23" s="33" t="s">
        <v>356</v>
      </c>
      <c r="B23" s="33" t="s">
        <v>486</v>
      </c>
      <c r="C23" s="33" t="s">
        <v>415</v>
      </c>
    </row>
    <row r="24" spans="1:4">
      <c r="A24" s="33" t="s">
        <v>359</v>
      </c>
      <c r="B24" s="33" t="s">
        <v>1015</v>
      </c>
      <c r="C24" s="33" t="s">
        <v>1016</v>
      </c>
    </row>
    <row r="26" spans="1:4">
      <c r="B26" s="15" t="s">
        <v>1017</v>
      </c>
      <c r="C26" s="15" t="s">
        <v>230</v>
      </c>
    </row>
    <row r="27" spans="1:4">
      <c r="A27" s="4" t="s">
        <v>174</v>
      </c>
      <c r="B27" s="21">
        <f>'Multi'!B$119/'Input'!C$165/(24*'Input'!F$58)*1000</f>
        <v>0</v>
      </c>
      <c r="C27" s="43">
        <f>'Loads'!E$302</f>
        <v>0</v>
      </c>
      <c r="D27" s="17"/>
    </row>
    <row r="28" spans="1:4">
      <c r="A28" s="4" t="s">
        <v>175</v>
      </c>
      <c r="B28" s="21">
        <f>'Multi'!B$120/'Input'!C$166/(24*'Input'!F$58)*1000</f>
        <v>0</v>
      </c>
      <c r="C28" s="43">
        <f>'Loads'!E$303</f>
        <v>0</v>
      </c>
      <c r="D28" s="17"/>
    </row>
    <row r="29" spans="1:4">
      <c r="A29" s="4" t="s">
        <v>176</v>
      </c>
      <c r="B29" s="21">
        <f>'Multi'!B$122/'Input'!C$168/(24*'Input'!F$58)*1000</f>
        <v>0</v>
      </c>
      <c r="C29" s="43">
        <f>'Loads'!E$305</f>
        <v>0</v>
      </c>
      <c r="D29" s="17"/>
    </row>
    <row r="30" spans="1:4">
      <c r="A30" s="4" t="s">
        <v>177</v>
      </c>
      <c r="B30" s="21">
        <f>'Multi'!B$123/'Input'!C$169/(24*'Input'!F$58)*1000</f>
        <v>0</v>
      </c>
      <c r="C30" s="43">
        <f>'Loads'!E$306</f>
        <v>0</v>
      </c>
      <c r="D30" s="17"/>
    </row>
    <row r="31" spans="1:4">
      <c r="A31" s="4" t="s">
        <v>178</v>
      </c>
      <c r="B31" s="21">
        <f>'Multi'!B$125/'Input'!C$171/(24*'Input'!F$58)*1000</f>
        <v>0</v>
      </c>
      <c r="C31" s="43">
        <f>'Loads'!E$308</f>
        <v>0</v>
      </c>
      <c r="D31" s="17"/>
    </row>
    <row r="32" spans="1:4">
      <c r="A32" s="4" t="s">
        <v>179</v>
      </c>
      <c r="B32" s="21">
        <f>'Multi'!B$126/'Input'!C$172/(24*'Input'!F$58)*1000</f>
        <v>0</v>
      </c>
      <c r="C32" s="43">
        <f>'Loads'!E$309</f>
        <v>0</v>
      </c>
      <c r="D32" s="17"/>
    </row>
    <row r="33" spans="1:6">
      <c r="A33" s="4" t="s">
        <v>195</v>
      </c>
      <c r="B33" s="21">
        <f>'Multi'!B$127/'Input'!C$173/(24*'Input'!F$58)*1000</f>
        <v>0</v>
      </c>
      <c r="C33" s="43">
        <f>'Loads'!E$310</f>
        <v>0</v>
      </c>
      <c r="D33" s="17"/>
    </row>
    <row r="34" spans="1:6">
      <c r="A34" s="4" t="s">
        <v>180</v>
      </c>
      <c r="B34" s="21">
        <f>'Multi'!B$128/'Input'!C$174/(24*'Input'!F$58)*1000</f>
        <v>0</v>
      </c>
      <c r="C34" s="43">
        <f>'Loads'!E$311</f>
        <v>0</v>
      </c>
      <c r="D34" s="17"/>
    </row>
    <row r="35" spans="1:6">
      <c r="A35" s="4" t="s">
        <v>181</v>
      </c>
      <c r="B35" s="21">
        <f>'Multi'!B$129/'Input'!C$175/(24*'Input'!F$58)*1000</f>
        <v>0</v>
      </c>
      <c r="C35" s="43">
        <f>'Loads'!E$312</f>
        <v>0</v>
      </c>
      <c r="D35" s="17"/>
    </row>
    <row r="37" spans="1:6" ht="21" customHeight="1">
      <c r="A37" s="1" t="s">
        <v>1018</v>
      </c>
    </row>
    <row r="38" spans="1:6">
      <c r="A38" s="2" t="s">
        <v>353</v>
      </c>
    </row>
    <row r="39" spans="1:6">
      <c r="A39" s="32" t="s">
        <v>1019</v>
      </c>
    </row>
    <row r="40" spans="1:6">
      <c r="A40" s="32" t="s">
        <v>1020</v>
      </c>
    </row>
    <row r="41" spans="1:6">
      <c r="A41" s="2" t="s">
        <v>366</v>
      </c>
    </row>
    <row r="43" spans="1:6">
      <c r="B43" s="15" t="s">
        <v>1009</v>
      </c>
      <c r="C43" s="15" t="s">
        <v>1010</v>
      </c>
      <c r="D43" s="15" t="s">
        <v>1011</v>
      </c>
      <c r="E43" s="15" t="s">
        <v>1012</v>
      </c>
    </row>
    <row r="44" spans="1:6">
      <c r="A44" s="4" t="s">
        <v>1021</v>
      </c>
      <c r="B44" s="21">
        <f>SUMPRODUCT(B$7:B$15,$B$27:$B$35)</f>
        <v>0</v>
      </c>
      <c r="C44" s="21">
        <f>SUMPRODUCT(C$7:C$15,$B$27:$B$35)</f>
        <v>0</v>
      </c>
      <c r="D44" s="21">
        <f>SUMPRODUCT(D$7:D$15,$B$27:$B$35)</f>
        <v>0</v>
      </c>
      <c r="E44" s="21">
        <f>SUMPRODUCT(E$7:E$15,$B$27:$B$35)</f>
        <v>0</v>
      </c>
      <c r="F44" s="17"/>
    </row>
    <row r="46" spans="1:6" ht="21" customHeight="1">
      <c r="A46" s="1" t="s">
        <v>1022</v>
      </c>
    </row>
    <row r="47" spans="1:6">
      <c r="A47" s="2" t="s">
        <v>353</v>
      </c>
    </row>
    <row r="48" spans="1:6">
      <c r="A48" s="32" t="s">
        <v>1019</v>
      </c>
    </row>
    <row r="49" spans="1:6">
      <c r="A49" s="32" t="s">
        <v>1023</v>
      </c>
    </row>
    <row r="50" spans="1:6">
      <c r="A50" s="2" t="s">
        <v>366</v>
      </c>
    </row>
    <row r="52" spans="1:6">
      <c r="B52" s="15" t="s">
        <v>1009</v>
      </c>
      <c r="C52" s="15" t="s">
        <v>1010</v>
      </c>
      <c r="D52" s="15" t="s">
        <v>1011</v>
      </c>
      <c r="E52" s="15" t="s">
        <v>1012</v>
      </c>
    </row>
    <row r="53" spans="1:6">
      <c r="A53" s="4" t="s">
        <v>1024</v>
      </c>
      <c r="B53" s="21">
        <f>SUMPRODUCT(B$7:B$15,$C$27:$C$35)</f>
        <v>0</v>
      </c>
      <c r="C53" s="21">
        <f>SUMPRODUCT(C$7:C$15,$C$27:$C$35)</f>
        <v>0</v>
      </c>
      <c r="D53" s="21">
        <f>SUMPRODUCT(D$7:D$15,$C$27:$C$35)</f>
        <v>0</v>
      </c>
      <c r="E53" s="21">
        <f>SUMPRODUCT(E$7:E$15,$C$27:$C$35)</f>
        <v>0</v>
      </c>
      <c r="F53" s="17"/>
    </row>
    <row r="55" spans="1:6" ht="21" customHeight="1">
      <c r="A55" s="1" t="s">
        <v>1025</v>
      </c>
    </row>
    <row r="56" spans="1:6">
      <c r="A56" s="2" t="s">
        <v>353</v>
      </c>
    </row>
    <row r="57" spans="1:6">
      <c r="A57" s="32" t="s">
        <v>1026</v>
      </c>
    </row>
    <row r="58" spans="1:6">
      <c r="A58" s="32" t="s">
        <v>1027</v>
      </c>
    </row>
    <row r="59" spans="1:6">
      <c r="A59" s="32" t="s">
        <v>1028</v>
      </c>
    </row>
    <row r="60" spans="1:6">
      <c r="A60" s="2" t="s">
        <v>1029</v>
      </c>
    </row>
    <row r="62" spans="1:6">
      <c r="B62" s="15" t="s">
        <v>1009</v>
      </c>
      <c r="C62" s="15" t="s">
        <v>1010</v>
      </c>
      <c r="D62" s="15" t="s">
        <v>1011</v>
      </c>
      <c r="E62" s="15" t="s">
        <v>1012</v>
      </c>
    </row>
    <row r="63" spans="1:6">
      <c r="A63" s="4" t="s">
        <v>1030</v>
      </c>
      <c r="B63" s="37">
        <f>IF(B53,B44/B53/'Input'!$E58,0)</f>
        <v>0</v>
      </c>
      <c r="C63" s="37">
        <f>IF(C53,C44/C53/'Input'!$E58,0)</f>
        <v>0</v>
      </c>
      <c r="D63" s="37">
        <f>IF(D53,D44/D53/'Input'!$E58,0)</f>
        <v>0</v>
      </c>
      <c r="E63" s="37">
        <f>IF(E53,E44/E53/'Input'!$E58,0)</f>
        <v>0</v>
      </c>
      <c r="F63" s="17"/>
    </row>
    <row r="65" spans="1:3" ht="21" customHeight="1">
      <c r="A65" s="1" t="s">
        <v>1031</v>
      </c>
    </row>
    <row r="66" spans="1:3">
      <c r="A66" s="2" t="s">
        <v>353</v>
      </c>
    </row>
    <row r="67" spans="1:3">
      <c r="A67" s="32" t="s">
        <v>1019</v>
      </c>
    </row>
    <row r="68" spans="1:3">
      <c r="A68" s="32" t="s">
        <v>1032</v>
      </c>
    </row>
    <row r="69" spans="1:3">
      <c r="A69" s="2" t="s">
        <v>366</v>
      </c>
    </row>
    <row r="71" spans="1:3">
      <c r="B71" s="15" t="s">
        <v>1033</v>
      </c>
    </row>
    <row r="72" spans="1:3">
      <c r="A72" s="4" t="s">
        <v>174</v>
      </c>
      <c r="B72" s="37">
        <f>SUMPRODUCT($B7:$E7,$B$63:$E$63)</f>
        <v>0</v>
      </c>
      <c r="C72" s="17"/>
    </row>
    <row r="73" spans="1:3">
      <c r="A73" s="4" t="s">
        <v>175</v>
      </c>
      <c r="B73" s="37">
        <f>SUMPRODUCT($B8:$E8,$B$63:$E$63)</f>
        <v>0</v>
      </c>
      <c r="C73" s="17"/>
    </row>
    <row r="74" spans="1:3">
      <c r="A74" s="4" t="s">
        <v>176</v>
      </c>
      <c r="B74" s="37">
        <f>SUMPRODUCT($B9:$E9,$B$63:$E$63)</f>
        <v>0</v>
      </c>
      <c r="C74" s="17"/>
    </row>
    <row r="75" spans="1:3">
      <c r="A75" s="4" t="s">
        <v>177</v>
      </c>
      <c r="B75" s="37">
        <f>SUMPRODUCT($B10:$E10,$B$63:$E$63)</f>
        <v>0</v>
      </c>
      <c r="C75" s="17"/>
    </row>
    <row r="76" spans="1:3">
      <c r="A76" s="4" t="s">
        <v>178</v>
      </c>
      <c r="B76" s="37">
        <f>SUMPRODUCT($B11:$E11,$B$63:$E$63)</f>
        <v>0</v>
      </c>
      <c r="C76" s="17"/>
    </row>
    <row r="77" spans="1:3">
      <c r="A77" s="4" t="s">
        <v>179</v>
      </c>
      <c r="B77" s="37">
        <f>SUMPRODUCT($B12:$E12,$B$63:$E$63)</f>
        <v>0</v>
      </c>
      <c r="C77" s="17"/>
    </row>
    <row r="78" spans="1:3">
      <c r="A78" s="4" t="s">
        <v>195</v>
      </c>
      <c r="B78" s="37">
        <f>SUMPRODUCT($B13:$E13,$B$63:$E$63)</f>
        <v>0</v>
      </c>
      <c r="C78" s="17"/>
    </row>
    <row r="79" spans="1:3">
      <c r="A79" s="4" t="s">
        <v>180</v>
      </c>
      <c r="B79" s="37">
        <f>SUMPRODUCT($B14:$E14,$B$63:$E$63)</f>
        <v>0</v>
      </c>
      <c r="C79" s="17"/>
    </row>
    <row r="80" spans="1:3">
      <c r="A80" s="4" t="s">
        <v>181</v>
      </c>
      <c r="B80" s="37">
        <f>SUMPRODUCT($B15:$E15,$B$63:$E$63)</f>
        <v>0</v>
      </c>
      <c r="C80" s="17"/>
    </row>
    <row r="82" spans="1:20" ht="21" customHeight="1">
      <c r="A82" s="1" t="s">
        <v>1034</v>
      </c>
    </row>
    <row r="83" spans="1:20">
      <c r="A83" s="2" t="s">
        <v>353</v>
      </c>
    </row>
    <row r="84" spans="1:20">
      <c r="A84" s="32" t="s">
        <v>1035</v>
      </c>
    </row>
    <row r="85" spans="1:20">
      <c r="A85" s="32" t="s">
        <v>1036</v>
      </c>
    </row>
    <row r="86" spans="1:20">
      <c r="A86" s="2" t="s">
        <v>691</v>
      </c>
    </row>
    <row r="88" spans="1:20">
      <c r="B88" s="15" t="s">
        <v>142</v>
      </c>
      <c r="C88" s="15" t="s">
        <v>316</v>
      </c>
      <c r="D88" s="15" t="s">
        <v>317</v>
      </c>
      <c r="E88" s="15" t="s">
        <v>318</v>
      </c>
      <c r="F88" s="15" t="s">
        <v>319</v>
      </c>
      <c r="G88" s="15" t="s">
        <v>320</v>
      </c>
      <c r="H88" s="15" t="s">
        <v>321</v>
      </c>
      <c r="I88" s="15" t="s">
        <v>322</v>
      </c>
      <c r="J88" s="15" t="s">
        <v>323</v>
      </c>
      <c r="K88" s="15" t="s">
        <v>304</v>
      </c>
      <c r="L88" s="15" t="s">
        <v>879</v>
      </c>
      <c r="M88" s="15" t="s">
        <v>880</v>
      </c>
      <c r="N88" s="15" t="s">
        <v>881</v>
      </c>
      <c r="O88" s="15" t="s">
        <v>882</v>
      </c>
      <c r="P88" s="15" t="s">
        <v>883</v>
      </c>
      <c r="Q88" s="15" t="s">
        <v>884</v>
      </c>
      <c r="R88" s="15" t="s">
        <v>885</v>
      </c>
      <c r="S88" s="15" t="s">
        <v>886</v>
      </c>
    </row>
    <row r="89" spans="1:20">
      <c r="A89" s="4" t="s">
        <v>174</v>
      </c>
      <c r="B89" s="37">
        <f>'Standing'!B$25*$B72</f>
        <v>0</v>
      </c>
      <c r="C89" s="37">
        <f>'Standing'!C$25*$B72</f>
        <v>0</v>
      </c>
      <c r="D89" s="37">
        <f>'Standing'!D$25*$B72</f>
        <v>0</v>
      </c>
      <c r="E89" s="37">
        <f>'Standing'!E$25*$B72</f>
        <v>0</v>
      </c>
      <c r="F89" s="37">
        <f>'Standing'!F$25*$B72</f>
        <v>0</v>
      </c>
      <c r="G89" s="37">
        <f>'Standing'!G$25*$B72</f>
        <v>0</v>
      </c>
      <c r="H89" s="37">
        <f>'Standing'!H$25*$B72</f>
        <v>0</v>
      </c>
      <c r="I89" s="37">
        <f>'Standing'!I$25*$B72</f>
        <v>0</v>
      </c>
      <c r="J89" s="37">
        <f>'Standing'!J$25*$B72</f>
        <v>0</v>
      </c>
      <c r="K89" s="37">
        <f>'Standing'!K$25*$B72</f>
        <v>0</v>
      </c>
      <c r="L89" s="37">
        <f>'Standing'!L$25*$B72</f>
        <v>0</v>
      </c>
      <c r="M89" s="37">
        <f>'Standing'!M$25*$B72</f>
        <v>0</v>
      </c>
      <c r="N89" s="37">
        <f>'Standing'!N$25*$B72</f>
        <v>0</v>
      </c>
      <c r="O89" s="37">
        <f>'Standing'!O$25*$B72</f>
        <v>0</v>
      </c>
      <c r="P89" s="37">
        <f>'Standing'!P$25*$B72</f>
        <v>0</v>
      </c>
      <c r="Q89" s="37">
        <f>'Standing'!Q$25*$B72</f>
        <v>0</v>
      </c>
      <c r="R89" s="37">
        <f>'Standing'!R$25*$B72</f>
        <v>0</v>
      </c>
      <c r="S89" s="37">
        <f>'Standing'!S$25*$B72</f>
        <v>0</v>
      </c>
      <c r="T89" s="17"/>
    </row>
    <row r="90" spans="1:20">
      <c r="A90" s="4" t="s">
        <v>175</v>
      </c>
      <c r="B90" s="37">
        <f>'Standing'!B$26*$B73</f>
        <v>0</v>
      </c>
      <c r="C90" s="37">
        <f>'Standing'!C$26*$B73</f>
        <v>0</v>
      </c>
      <c r="D90" s="37">
        <f>'Standing'!D$26*$B73</f>
        <v>0</v>
      </c>
      <c r="E90" s="37">
        <f>'Standing'!E$26*$B73</f>
        <v>0</v>
      </c>
      <c r="F90" s="37">
        <f>'Standing'!F$26*$B73</f>
        <v>0</v>
      </c>
      <c r="G90" s="37">
        <f>'Standing'!G$26*$B73</f>
        <v>0</v>
      </c>
      <c r="H90" s="37">
        <f>'Standing'!H$26*$B73</f>
        <v>0</v>
      </c>
      <c r="I90" s="37">
        <f>'Standing'!I$26*$B73</f>
        <v>0</v>
      </c>
      <c r="J90" s="37">
        <f>'Standing'!J$26*$B73</f>
        <v>0</v>
      </c>
      <c r="K90" s="37">
        <f>'Standing'!K$26*$B73</f>
        <v>0</v>
      </c>
      <c r="L90" s="37">
        <f>'Standing'!L$26*$B73</f>
        <v>0</v>
      </c>
      <c r="M90" s="37">
        <f>'Standing'!M$26*$B73</f>
        <v>0</v>
      </c>
      <c r="N90" s="37">
        <f>'Standing'!N$26*$B73</f>
        <v>0</v>
      </c>
      <c r="O90" s="37">
        <f>'Standing'!O$26*$B73</f>
        <v>0</v>
      </c>
      <c r="P90" s="37">
        <f>'Standing'!P$26*$B73</f>
        <v>0</v>
      </c>
      <c r="Q90" s="37">
        <f>'Standing'!Q$26*$B73</f>
        <v>0</v>
      </c>
      <c r="R90" s="37">
        <f>'Standing'!R$26*$B73</f>
        <v>0</v>
      </c>
      <c r="S90" s="37">
        <f>'Standing'!S$26*$B73</f>
        <v>0</v>
      </c>
      <c r="T90" s="17"/>
    </row>
    <row r="91" spans="1:20">
      <c r="A91" s="4" t="s">
        <v>176</v>
      </c>
      <c r="B91" s="37">
        <f>'Standing'!B$28*$B74</f>
        <v>0</v>
      </c>
      <c r="C91" s="37">
        <f>'Standing'!C$28*$B74</f>
        <v>0</v>
      </c>
      <c r="D91" s="37">
        <f>'Standing'!D$28*$B74</f>
        <v>0</v>
      </c>
      <c r="E91" s="37">
        <f>'Standing'!E$28*$B74</f>
        <v>0</v>
      </c>
      <c r="F91" s="37">
        <f>'Standing'!F$28*$B74</f>
        <v>0</v>
      </c>
      <c r="G91" s="37">
        <f>'Standing'!G$28*$B74</f>
        <v>0</v>
      </c>
      <c r="H91" s="37">
        <f>'Standing'!H$28*$B74</f>
        <v>0</v>
      </c>
      <c r="I91" s="37">
        <f>'Standing'!I$28*$B74</f>
        <v>0</v>
      </c>
      <c r="J91" s="37">
        <f>'Standing'!J$28*$B74</f>
        <v>0</v>
      </c>
      <c r="K91" s="37">
        <f>'Standing'!K$28*$B74</f>
        <v>0</v>
      </c>
      <c r="L91" s="37">
        <f>'Standing'!L$28*$B74</f>
        <v>0</v>
      </c>
      <c r="M91" s="37">
        <f>'Standing'!M$28*$B74</f>
        <v>0</v>
      </c>
      <c r="N91" s="37">
        <f>'Standing'!N$28*$B74</f>
        <v>0</v>
      </c>
      <c r="O91" s="37">
        <f>'Standing'!O$28*$B74</f>
        <v>0</v>
      </c>
      <c r="P91" s="37">
        <f>'Standing'!P$28*$B74</f>
        <v>0</v>
      </c>
      <c r="Q91" s="37">
        <f>'Standing'!Q$28*$B74</f>
        <v>0</v>
      </c>
      <c r="R91" s="37">
        <f>'Standing'!R$28*$B74</f>
        <v>0</v>
      </c>
      <c r="S91" s="37">
        <f>'Standing'!S$28*$B74</f>
        <v>0</v>
      </c>
      <c r="T91" s="17"/>
    </row>
    <row r="92" spans="1:20">
      <c r="A92" s="4" t="s">
        <v>177</v>
      </c>
      <c r="B92" s="37">
        <f>'Standing'!B$29*$B75</f>
        <v>0</v>
      </c>
      <c r="C92" s="37">
        <f>'Standing'!C$29*$B75</f>
        <v>0</v>
      </c>
      <c r="D92" s="37">
        <f>'Standing'!D$29*$B75</f>
        <v>0</v>
      </c>
      <c r="E92" s="37">
        <f>'Standing'!E$29*$B75</f>
        <v>0</v>
      </c>
      <c r="F92" s="37">
        <f>'Standing'!F$29*$B75</f>
        <v>0</v>
      </c>
      <c r="G92" s="37">
        <f>'Standing'!G$29*$B75</f>
        <v>0</v>
      </c>
      <c r="H92" s="37">
        <f>'Standing'!H$29*$B75</f>
        <v>0</v>
      </c>
      <c r="I92" s="37">
        <f>'Standing'!I$29*$B75</f>
        <v>0</v>
      </c>
      <c r="J92" s="37">
        <f>'Standing'!J$29*$B75</f>
        <v>0</v>
      </c>
      <c r="K92" s="37">
        <f>'Standing'!K$29*$B75</f>
        <v>0</v>
      </c>
      <c r="L92" s="37">
        <f>'Standing'!L$29*$B75</f>
        <v>0</v>
      </c>
      <c r="M92" s="37">
        <f>'Standing'!M$29*$B75</f>
        <v>0</v>
      </c>
      <c r="N92" s="37">
        <f>'Standing'!N$29*$B75</f>
        <v>0</v>
      </c>
      <c r="O92" s="37">
        <f>'Standing'!O$29*$B75</f>
        <v>0</v>
      </c>
      <c r="P92" s="37">
        <f>'Standing'!P$29*$B75</f>
        <v>0</v>
      </c>
      <c r="Q92" s="37">
        <f>'Standing'!Q$29*$B75</f>
        <v>0</v>
      </c>
      <c r="R92" s="37">
        <f>'Standing'!R$29*$B75</f>
        <v>0</v>
      </c>
      <c r="S92" s="37">
        <f>'Standing'!S$29*$B75</f>
        <v>0</v>
      </c>
      <c r="T92" s="17"/>
    </row>
    <row r="93" spans="1:20">
      <c r="A93" s="4" t="s">
        <v>178</v>
      </c>
      <c r="B93" s="37">
        <f>'Standing'!B$31*$B76</f>
        <v>0</v>
      </c>
      <c r="C93" s="37">
        <f>'Standing'!C$31*$B76</f>
        <v>0</v>
      </c>
      <c r="D93" s="37">
        <f>'Standing'!D$31*$B76</f>
        <v>0</v>
      </c>
      <c r="E93" s="37">
        <f>'Standing'!E$31*$B76</f>
        <v>0</v>
      </c>
      <c r="F93" s="37">
        <f>'Standing'!F$31*$B76</f>
        <v>0</v>
      </c>
      <c r="G93" s="37">
        <f>'Standing'!G$31*$B76</f>
        <v>0</v>
      </c>
      <c r="H93" s="37">
        <f>'Standing'!H$31*$B76</f>
        <v>0</v>
      </c>
      <c r="I93" s="37">
        <f>'Standing'!I$31*$B76</f>
        <v>0</v>
      </c>
      <c r="J93" s="37">
        <f>'Standing'!J$31*$B76</f>
        <v>0</v>
      </c>
      <c r="K93" s="37">
        <f>'Standing'!K$31*$B76</f>
        <v>0</v>
      </c>
      <c r="L93" s="37">
        <f>'Standing'!L$31*$B76</f>
        <v>0</v>
      </c>
      <c r="M93" s="37">
        <f>'Standing'!M$31*$B76</f>
        <v>0</v>
      </c>
      <c r="N93" s="37">
        <f>'Standing'!N$31*$B76</f>
        <v>0</v>
      </c>
      <c r="O93" s="37">
        <f>'Standing'!O$31*$B76</f>
        <v>0</v>
      </c>
      <c r="P93" s="37">
        <f>'Standing'!P$31*$B76</f>
        <v>0</v>
      </c>
      <c r="Q93" s="37">
        <f>'Standing'!Q$31*$B76</f>
        <v>0</v>
      </c>
      <c r="R93" s="37">
        <f>'Standing'!R$31*$B76</f>
        <v>0</v>
      </c>
      <c r="S93" s="37">
        <f>'Standing'!S$31*$B76</f>
        <v>0</v>
      </c>
      <c r="T93" s="17"/>
    </row>
    <row r="94" spans="1:20">
      <c r="A94" s="4" t="s">
        <v>179</v>
      </c>
      <c r="B94" s="37">
        <f>'Standing'!B$32*$B77</f>
        <v>0</v>
      </c>
      <c r="C94" s="37">
        <f>'Standing'!C$32*$B77</f>
        <v>0</v>
      </c>
      <c r="D94" s="37">
        <f>'Standing'!D$32*$B77</f>
        <v>0</v>
      </c>
      <c r="E94" s="37">
        <f>'Standing'!E$32*$B77</f>
        <v>0</v>
      </c>
      <c r="F94" s="37">
        <f>'Standing'!F$32*$B77</f>
        <v>0</v>
      </c>
      <c r="G94" s="37">
        <f>'Standing'!G$32*$B77</f>
        <v>0</v>
      </c>
      <c r="H94" s="37">
        <f>'Standing'!H$32*$B77</f>
        <v>0</v>
      </c>
      <c r="I94" s="37">
        <f>'Standing'!I$32*$B77</f>
        <v>0</v>
      </c>
      <c r="J94" s="37">
        <f>'Standing'!J$32*$B77</f>
        <v>0</v>
      </c>
      <c r="K94" s="37">
        <f>'Standing'!K$32*$B77</f>
        <v>0</v>
      </c>
      <c r="L94" s="37">
        <f>'Standing'!L$32*$B77</f>
        <v>0</v>
      </c>
      <c r="M94" s="37">
        <f>'Standing'!M$32*$B77</f>
        <v>0</v>
      </c>
      <c r="N94" s="37">
        <f>'Standing'!N$32*$B77</f>
        <v>0</v>
      </c>
      <c r="O94" s="37">
        <f>'Standing'!O$32*$B77</f>
        <v>0</v>
      </c>
      <c r="P94" s="37">
        <f>'Standing'!P$32*$B77</f>
        <v>0</v>
      </c>
      <c r="Q94" s="37">
        <f>'Standing'!Q$32*$B77</f>
        <v>0</v>
      </c>
      <c r="R94" s="37">
        <f>'Standing'!R$32*$B77</f>
        <v>0</v>
      </c>
      <c r="S94" s="37">
        <f>'Standing'!S$32*$B77</f>
        <v>0</v>
      </c>
      <c r="T94" s="17"/>
    </row>
    <row r="95" spans="1:20">
      <c r="A95" s="4" t="s">
        <v>195</v>
      </c>
      <c r="B95" s="37">
        <f>'Standing'!B$33*$B78</f>
        <v>0</v>
      </c>
      <c r="C95" s="37">
        <f>'Standing'!C$33*$B78</f>
        <v>0</v>
      </c>
      <c r="D95" s="37">
        <f>'Standing'!D$33*$B78</f>
        <v>0</v>
      </c>
      <c r="E95" s="37">
        <f>'Standing'!E$33*$B78</f>
        <v>0</v>
      </c>
      <c r="F95" s="37">
        <f>'Standing'!F$33*$B78</f>
        <v>0</v>
      </c>
      <c r="G95" s="37">
        <f>'Standing'!G$33*$B78</f>
        <v>0</v>
      </c>
      <c r="H95" s="37">
        <f>'Standing'!H$33*$B78</f>
        <v>0</v>
      </c>
      <c r="I95" s="37">
        <f>'Standing'!I$33*$B78</f>
        <v>0</v>
      </c>
      <c r="J95" s="37">
        <f>'Standing'!J$33*$B78</f>
        <v>0</v>
      </c>
      <c r="K95" s="37">
        <f>'Standing'!K$33*$B78</f>
        <v>0</v>
      </c>
      <c r="L95" s="37">
        <f>'Standing'!L$33*$B78</f>
        <v>0</v>
      </c>
      <c r="M95" s="37">
        <f>'Standing'!M$33*$B78</f>
        <v>0</v>
      </c>
      <c r="N95" s="37">
        <f>'Standing'!N$33*$B78</f>
        <v>0</v>
      </c>
      <c r="O95" s="37">
        <f>'Standing'!O$33*$B78</f>
        <v>0</v>
      </c>
      <c r="P95" s="37">
        <f>'Standing'!P$33*$B78</f>
        <v>0</v>
      </c>
      <c r="Q95" s="37">
        <f>'Standing'!Q$33*$B78</f>
        <v>0</v>
      </c>
      <c r="R95" s="37">
        <f>'Standing'!R$33*$B78</f>
        <v>0</v>
      </c>
      <c r="S95" s="37">
        <f>'Standing'!S$33*$B78</f>
        <v>0</v>
      </c>
      <c r="T95" s="17"/>
    </row>
    <row r="96" spans="1:20">
      <c r="A96" s="4" t="s">
        <v>180</v>
      </c>
      <c r="B96" s="37">
        <f>'Standing'!B$34*$B79</f>
        <v>0</v>
      </c>
      <c r="C96" s="37">
        <f>'Standing'!C$34*$B79</f>
        <v>0</v>
      </c>
      <c r="D96" s="37">
        <f>'Standing'!D$34*$B79</f>
        <v>0</v>
      </c>
      <c r="E96" s="37">
        <f>'Standing'!E$34*$B79</f>
        <v>0</v>
      </c>
      <c r="F96" s="37">
        <f>'Standing'!F$34*$B79</f>
        <v>0</v>
      </c>
      <c r="G96" s="37">
        <f>'Standing'!G$34*$B79</f>
        <v>0</v>
      </c>
      <c r="H96" s="37">
        <f>'Standing'!H$34*$B79</f>
        <v>0</v>
      </c>
      <c r="I96" s="37">
        <f>'Standing'!I$34*$B79</f>
        <v>0</v>
      </c>
      <c r="J96" s="37">
        <f>'Standing'!J$34*$B79</f>
        <v>0</v>
      </c>
      <c r="K96" s="37">
        <f>'Standing'!K$34*$B79</f>
        <v>0</v>
      </c>
      <c r="L96" s="37">
        <f>'Standing'!L$34*$B79</f>
        <v>0</v>
      </c>
      <c r="M96" s="37">
        <f>'Standing'!M$34*$B79</f>
        <v>0</v>
      </c>
      <c r="N96" s="37">
        <f>'Standing'!N$34*$B79</f>
        <v>0</v>
      </c>
      <c r="O96" s="37">
        <f>'Standing'!O$34*$B79</f>
        <v>0</v>
      </c>
      <c r="P96" s="37">
        <f>'Standing'!P$34*$B79</f>
        <v>0</v>
      </c>
      <c r="Q96" s="37">
        <f>'Standing'!Q$34*$B79</f>
        <v>0</v>
      </c>
      <c r="R96" s="37">
        <f>'Standing'!R$34*$B79</f>
        <v>0</v>
      </c>
      <c r="S96" s="37">
        <f>'Standing'!S$34*$B79</f>
        <v>0</v>
      </c>
      <c r="T96" s="17"/>
    </row>
    <row r="97" spans="1:20">
      <c r="A97" s="4" t="s">
        <v>181</v>
      </c>
      <c r="B97" s="37">
        <f>'Standing'!B$35*$B80</f>
        <v>0</v>
      </c>
      <c r="C97" s="37">
        <f>'Standing'!C$35*$B80</f>
        <v>0</v>
      </c>
      <c r="D97" s="37">
        <f>'Standing'!D$35*$B80</f>
        <v>0</v>
      </c>
      <c r="E97" s="37">
        <f>'Standing'!E$35*$B80</f>
        <v>0</v>
      </c>
      <c r="F97" s="37">
        <f>'Standing'!F$35*$B80</f>
        <v>0</v>
      </c>
      <c r="G97" s="37">
        <f>'Standing'!G$35*$B80</f>
        <v>0</v>
      </c>
      <c r="H97" s="37">
        <f>'Standing'!H$35*$B80</f>
        <v>0</v>
      </c>
      <c r="I97" s="37">
        <f>'Standing'!I$35*$B80</f>
        <v>0</v>
      </c>
      <c r="J97" s="37">
        <f>'Standing'!J$35*$B80</f>
        <v>0</v>
      </c>
      <c r="K97" s="37">
        <f>'Standing'!K$35*$B80</f>
        <v>0</v>
      </c>
      <c r="L97" s="37">
        <f>'Standing'!L$35*$B80</f>
        <v>0</v>
      </c>
      <c r="M97" s="37">
        <f>'Standing'!M$35*$B80</f>
        <v>0</v>
      </c>
      <c r="N97" s="37">
        <f>'Standing'!N$35*$B80</f>
        <v>0</v>
      </c>
      <c r="O97" s="37">
        <f>'Standing'!O$35*$B80</f>
        <v>0</v>
      </c>
      <c r="P97" s="37">
        <f>'Standing'!P$35*$B80</f>
        <v>0</v>
      </c>
      <c r="Q97" s="37">
        <f>'Standing'!Q$35*$B80</f>
        <v>0</v>
      </c>
      <c r="R97" s="37">
        <f>'Standing'!R$35*$B80</f>
        <v>0</v>
      </c>
      <c r="S97" s="37">
        <f>'Standing'!S$35*$B80</f>
        <v>0</v>
      </c>
      <c r="T97" s="17"/>
    </row>
  </sheetData>
  <sheetProtection sheet="1" objects="1" scenarios="1"/>
  <hyperlinks>
    <hyperlink ref="A19" location="'Multi'!B118" display="x1 = 2407. All units (MWh)"/>
    <hyperlink ref="A20" location="'Input'!C164" display="x2 = 1041. Load factor for each type of demand user (in Load profile data for demand users)"/>
    <hyperlink ref="A21" location="'Input'!F57" display="x3 = 1010. Days in the charging year (in Financial and general assumptions)"/>
    <hyperlink ref="A22" location="'Loads'!E301" display="x4 = 2305. MPANs (in Equivalent volume for each end user)"/>
    <hyperlink ref="A39" location="'AggCap'!B6" display="x1 = 3101. Mapping of tariffs to tariff groups"/>
    <hyperlink ref="A40" location="'AggCap'!B26" display="x2 = 3102. Unit-based contributions to aggregate maximum load (kW) (in Capacity use for tariffs charged for capacity on an exit point basis)"/>
    <hyperlink ref="A48" location="'AggCap'!B6" display="x1 = 3101. Mapping of tariffs to tariff groups"/>
    <hyperlink ref="A49" location="'AggCap'!C26" display="x2 = 3102. MPANs (in Equivalent volume for each end user) (in Capacity use for tariffs charged for capacity on an exit point basis)"/>
    <hyperlink ref="A57" location="'AggCap'!B52" display="x1 = 3104. Aggregate number of users charged for capacity on an exit point basis"/>
    <hyperlink ref="A58" location="'AggCap'!B43" display="x2 = 3103. Aggregate capacity (kW)"/>
    <hyperlink ref="A59" location="'Input'!E57" display="x3 = 1010. Power factor for all flows in the network model (in Financial and general assumptions)"/>
    <hyperlink ref="A67" location="'AggCap'!B6" display="x1 = 3101. Mapping of tariffs to tariff groups"/>
    <hyperlink ref="A68" location="'AggCap'!B62" display="x2 = 3105. Average maximum kVA by exit point"/>
    <hyperlink ref="A84" location="'Standing'!B24" display="x1 = 3002. Capacity elements p/kVA/day"/>
    <hyperlink ref="A85" location="'AggCap'!B71" display="x2 = 3106. Deemed average maximum kVA for each tariff"/>
  </hyperlinks>
  <pageMargins left="0.7" right="0.7" top="0.75" bottom="0.75" header="0.3" footer="0.3"/>
  <pageSetup paperSize="9" fitToHeight="0" orientation="landscape"/>
  <headerFooter>
    <oddHeader>&amp;L&amp;A&amp;C&amp;R&amp;P of &amp;N</oddHeader>
    <oddFooter>&amp;F</oddFooter>
  </headerFooter>
</worksheet>
</file>

<file path=xl/worksheets/sheet15.xml><?xml version="1.0" encoding="utf-8"?>
<worksheet xmlns="http://schemas.openxmlformats.org/spreadsheetml/2006/main" xmlns:r="http://schemas.openxmlformats.org/officeDocument/2006/relationships">
  <sheetPr>
    <pageSetUpPr fitToPage="1"/>
  </sheetPr>
  <dimension ref="A1:T8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11" ht="21" customHeight="1">
      <c r="A1" s="1">
        <f>"Reactive power unit charges for "&amp;'Input'!B7&amp;" in "&amp;'Input'!C7&amp;" ("&amp;'Input'!D7&amp;")"</f>
        <v>0</v>
      </c>
    </row>
    <row r="3" spans="1:11" ht="21" customHeight="1">
      <c r="A3" s="1" t="s">
        <v>1037</v>
      </c>
    </row>
    <row r="4" spans="1:11">
      <c r="A4" s="2" t="s">
        <v>1038</v>
      </c>
    </row>
    <row r="5" spans="1:11">
      <c r="A5" s="2" t="s">
        <v>1039</v>
      </c>
    </row>
    <row r="7" spans="1:11">
      <c r="B7" s="15" t="s">
        <v>142</v>
      </c>
      <c r="C7" s="15" t="s">
        <v>143</v>
      </c>
      <c r="D7" s="15" t="s">
        <v>144</v>
      </c>
      <c r="E7" s="15" t="s">
        <v>145</v>
      </c>
      <c r="F7" s="15" t="s">
        <v>146</v>
      </c>
      <c r="G7" s="15" t="s">
        <v>151</v>
      </c>
      <c r="H7" s="15" t="s">
        <v>147</v>
      </c>
      <c r="I7" s="15" t="s">
        <v>148</v>
      </c>
      <c r="J7" s="15" t="s">
        <v>149</v>
      </c>
    </row>
    <row r="8" spans="1:11">
      <c r="A8" s="4" t="s">
        <v>186</v>
      </c>
      <c r="B8" s="36">
        <v>1</v>
      </c>
      <c r="C8" s="36">
        <v>1</v>
      </c>
      <c r="D8" s="36">
        <v>1</v>
      </c>
      <c r="E8" s="36">
        <v>1</v>
      </c>
      <c r="F8" s="36">
        <v>1</v>
      </c>
      <c r="G8" s="36">
        <v>1</v>
      </c>
      <c r="H8" s="36">
        <v>1</v>
      </c>
      <c r="I8" s="36">
        <v>1</v>
      </c>
      <c r="J8" s="36">
        <v>1</v>
      </c>
      <c r="K8" s="17"/>
    </row>
    <row r="9" spans="1:11">
      <c r="A9" s="4" t="s">
        <v>187</v>
      </c>
      <c r="B9" s="36">
        <v>1</v>
      </c>
      <c r="C9" s="36">
        <v>1</v>
      </c>
      <c r="D9" s="36">
        <v>1</v>
      </c>
      <c r="E9" s="36">
        <v>1</v>
      </c>
      <c r="F9" s="36">
        <v>1</v>
      </c>
      <c r="G9" s="36">
        <v>1</v>
      </c>
      <c r="H9" s="36">
        <v>1</v>
      </c>
      <c r="I9" s="36">
        <v>1</v>
      </c>
      <c r="J9" s="36">
        <v>1</v>
      </c>
      <c r="K9" s="17"/>
    </row>
    <row r="10" spans="1:11">
      <c r="A10" s="4" t="s">
        <v>188</v>
      </c>
      <c r="B10" s="36">
        <v>1</v>
      </c>
      <c r="C10" s="36">
        <v>1</v>
      </c>
      <c r="D10" s="36">
        <v>1</v>
      </c>
      <c r="E10" s="36">
        <v>1</v>
      </c>
      <c r="F10" s="36">
        <v>1</v>
      </c>
      <c r="G10" s="36">
        <v>1</v>
      </c>
      <c r="H10" s="36">
        <v>1</v>
      </c>
      <c r="I10" s="36">
        <v>1</v>
      </c>
      <c r="J10" s="36">
        <v>0</v>
      </c>
      <c r="K10" s="17"/>
    </row>
    <row r="11" spans="1:11">
      <c r="A11" s="4" t="s">
        <v>189</v>
      </c>
      <c r="B11" s="36">
        <v>1</v>
      </c>
      <c r="C11" s="36">
        <v>1</v>
      </c>
      <c r="D11" s="36">
        <v>1</v>
      </c>
      <c r="E11" s="36">
        <v>1</v>
      </c>
      <c r="F11" s="36">
        <v>1</v>
      </c>
      <c r="G11" s="36">
        <v>1</v>
      </c>
      <c r="H11" s="36">
        <v>1</v>
      </c>
      <c r="I11" s="36">
        <v>1</v>
      </c>
      <c r="J11" s="36">
        <v>0</v>
      </c>
      <c r="K11" s="17"/>
    </row>
    <row r="12" spans="1:11">
      <c r="A12" s="4" t="s">
        <v>197</v>
      </c>
      <c r="B12" s="36">
        <v>1</v>
      </c>
      <c r="C12" s="36">
        <v>1</v>
      </c>
      <c r="D12" s="36">
        <v>1</v>
      </c>
      <c r="E12" s="36">
        <v>1</v>
      </c>
      <c r="F12" s="36">
        <v>1</v>
      </c>
      <c r="G12" s="36">
        <v>1</v>
      </c>
      <c r="H12" s="36">
        <v>1</v>
      </c>
      <c r="I12" s="36">
        <v>0</v>
      </c>
      <c r="J12" s="36">
        <v>0</v>
      </c>
      <c r="K12" s="17"/>
    </row>
    <row r="13" spans="1:11">
      <c r="A13" s="4" t="s">
        <v>198</v>
      </c>
      <c r="B13" s="36">
        <v>1</v>
      </c>
      <c r="C13" s="36">
        <v>1</v>
      </c>
      <c r="D13" s="36">
        <v>1</v>
      </c>
      <c r="E13" s="36">
        <v>1</v>
      </c>
      <c r="F13" s="36">
        <v>1</v>
      </c>
      <c r="G13" s="36">
        <v>1</v>
      </c>
      <c r="H13" s="36">
        <v>1</v>
      </c>
      <c r="I13" s="36">
        <v>0</v>
      </c>
      <c r="J13" s="36">
        <v>0</v>
      </c>
      <c r="K13" s="17"/>
    </row>
    <row r="15" spans="1:11" ht="21" customHeight="1">
      <c r="A15" s="1" t="s">
        <v>1040</v>
      </c>
    </row>
    <row r="16" spans="1:11">
      <c r="A16" s="2" t="s">
        <v>353</v>
      </c>
    </row>
    <row r="17" spans="1:20">
      <c r="A17" s="32" t="s">
        <v>1041</v>
      </c>
    </row>
    <row r="18" spans="1:20">
      <c r="A18" s="2" t="s">
        <v>1042</v>
      </c>
    </row>
    <row r="20" spans="1:20">
      <c r="B20" s="15" t="s">
        <v>142</v>
      </c>
      <c r="C20" s="15" t="s">
        <v>316</v>
      </c>
      <c r="D20" s="15" t="s">
        <v>317</v>
      </c>
      <c r="E20" s="15" t="s">
        <v>318</v>
      </c>
      <c r="F20" s="15" t="s">
        <v>319</v>
      </c>
      <c r="G20" s="15" t="s">
        <v>320</v>
      </c>
      <c r="H20" s="15" t="s">
        <v>321</v>
      </c>
      <c r="I20" s="15" t="s">
        <v>322</v>
      </c>
      <c r="J20" s="15" t="s">
        <v>323</v>
      </c>
      <c r="K20" s="15" t="s">
        <v>304</v>
      </c>
      <c r="L20" s="15" t="s">
        <v>879</v>
      </c>
      <c r="M20" s="15" t="s">
        <v>880</v>
      </c>
      <c r="N20" s="15" t="s">
        <v>881</v>
      </c>
      <c r="O20" s="15" t="s">
        <v>882</v>
      </c>
      <c r="P20" s="15" t="s">
        <v>883</v>
      </c>
      <c r="Q20" s="15" t="s">
        <v>884</v>
      </c>
      <c r="R20" s="15" t="s">
        <v>885</v>
      </c>
      <c r="S20" s="15" t="s">
        <v>886</v>
      </c>
    </row>
    <row r="21" spans="1:20">
      <c r="A21" s="4" t="s">
        <v>182</v>
      </c>
      <c r="B21" s="37">
        <f>ABS('Standing'!B$63)</f>
        <v>0</v>
      </c>
      <c r="C21" s="37">
        <f>ABS('Standing'!C$63)</f>
        <v>0</v>
      </c>
      <c r="D21" s="37">
        <f>ABS('Standing'!D$63)</f>
        <v>0</v>
      </c>
      <c r="E21" s="37">
        <f>ABS('Standing'!E$63)</f>
        <v>0</v>
      </c>
      <c r="F21" s="37">
        <f>ABS('Standing'!F$63)</f>
        <v>0</v>
      </c>
      <c r="G21" s="37">
        <f>ABS('Standing'!G$63)</f>
        <v>0</v>
      </c>
      <c r="H21" s="37">
        <f>ABS('Standing'!H$63)</f>
        <v>0</v>
      </c>
      <c r="I21" s="37">
        <f>ABS('Standing'!I$63)</f>
        <v>0</v>
      </c>
      <c r="J21" s="37">
        <f>ABS('Standing'!J$63)</f>
        <v>0</v>
      </c>
      <c r="K21" s="37">
        <f>ABS('Standing'!K$63)</f>
        <v>0</v>
      </c>
      <c r="L21" s="37">
        <f>ABS('Standing'!L$63)</f>
        <v>0</v>
      </c>
      <c r="M21" s="37">
        <f>ABS('Standing'!M$63)</f>
        <v>0</v>
      </c>
      <c r="N21" s="37">
        <f>ABS('Standing'!N$63)</f>
        <v>0</v>
      </c>
      <c r="O21" s="37">
        <f>ABS('Standing'!O$63)</f>
        <v>0</v>
      </c>
      <c r="P21" s="37">
        <f>ABS('Standing'!P$63)</f>
        <v>0</v>
      </c>
      <c r="Q21" s="37">
        <f>ABS('Standing'!Q$63)</f>
        <v>0</v>
      </c>
      <c r="R21" s="37">
        <f>ABS('Standing'!R$63)</f>
        <v>0</v>
      </c>
      <c r="S21" s="37">
        <f>ABS('Standing'!S$63)</f>
        <v>0</v>
      </c>
      <c r="T21" s="17"/>
    </row>
    <row r="22" spans="1:20">
      <c r="A22" s="4" t="s">
        <v>183</v>
      </c>
      <c r="B22" s="37">
        <f>ABS('Standing'!B$64)</f>
        <v>0</v>
      </c>
      <c r="C22" s="37">
        <f>ABS('Standing'!C$64)</f>
        <v>0</v>
      </c>
      <c r="D22" s="37">
        <f>ABS('Standing'!D$64)</f>
        <v>0</v>
      </c>
      <c r="E22" s="37">
        <f>ABS('Standing'!E$64)</f>
        <v>0</v>
      </c>
      <c r="F22" s="37">
        <f>ABS('Standing'!F$64)</f>
        <v>0</v>
      </c>
      <c r="G22" s="37">
        <f>ABS('Standing'!G$64)</f>
        <v>0</v>
      </c>
      <c r="H22" s="37">
        <f>ABS('Standing'!H$64)</f>
        <v>0</v>
      </c>
      <c r="I22" s="37">
        <f>ABS('Standing'!I$64)</f>
        <v>0</v>
      </c>
      <c r="J22" s="37">
        <f>ABS('Standing'!J$64)</f>
        <v>0</v>
      </c>
      <c r="K22" s="37">
        <f>ABS('Standing'!K$64)</f>
        <v>0</v>
      </c>
      <c r="L22" s="37">
        <f>ABS('Standing'!L$64)</f>
        <v>0</v>
      </c>
      <c r="M22" s="37">
        <f>ABS('Standing'!M$64)</f>
        <v>0</v>
      </c>
      <c r="N22" s="37">
        <f>ABS('Standing'!N$64)</f>
        <v>0</v>
      </c>
      <c r="O22" s="37">
        <f>ABS('Standing'!O$64)</f>
        <v>0</v>
      </c>
      <c r="P22" s="37">
        <f>ABS('Standing'!P$64)</f>
        <v>0</v>
      </c>
      <c r="Q22" s="37">
        <f>ABS('Standing'!Q$64)</f>
        <v>0</v>
      </c>
      <c r="R22" s="37">
        <f>ABS('Standing'!R$64)</f>
        <v>0</v>
      </c>
      <c r="S22" s="37">
        <f>ABS('Standing'!S$64)</f>
        <v>0</v>
      </c>
      <c r="T22" s="17"/>
    </row>
    <row r="23" spans="1:20">
      <c r="A23" s="4" t="s">
        <v>196</v>
      </c>
      <c r="B23" s="37">
        <f>ABS('Standing'!B$65)</f>
        <v>0</v>
      </c>
      <c r="C23" s="37">
        <f>ABS('Standing'!C$65)</f>
        <v>0</v>
      </c>
      <c r="D23" s="37">
        <f>ABS('Standing'!D$65)</f>
        <v>0</v>
      </c>
      <c r="E23" s="37">
        <f>ABS('Standing'!E$65)</f>
        <v>0</v>
      </c>
      <c r="F23" s="37">
        <f>ABS('Standing'!F$65)</f>
        <v>0</v>
      </c>
      <c r="G23" s="37">
        <f>ABS('Standing'!G$65)</f>
        <v>0</v>
      </c>
      <c r="H23" s="37">
        <f>ABS('Standing'!H$65)</f>
        <v>0</v>
      </c>
      <c r="I23" s="37">
        <f>ABS('Standing'!I$65)</f>
        <v>0</v>
      </c>
      <c r="J23" s="37">
        <f>ABS('Standing'!J$65)</f>
        <v>0</v>
      </c>
      <c r="K23" s="37">
        <f>ABS('Standing'!K$65)</f>
        <v>0</v>
      </c>
      <c r="L23" s="37">
        <f>ABS('Standing'!L$65)</f>
        <v>0</v>
      </c>
      <c r="M23" s="37">
        <f>ABS('Standing'!M$65)</f>
        <v>0</v>
      </c>
      <c r="N23" s="37">
        <f>ABS('Standing'!N$65)</f>
        <v>0</v>
      </c>
      <c r="O23" s="37">
        <f>ABS('Standing'!O$65)</f>
        <v>0</v>
      </c>
      <c r="P23" s="37">
        <f>ABS('Standing'!P$65)</f>
        <v>0</v>
      </c>
      <c r="Q23" s="37">
        <f>ABS('Standing'!Q$65)</f>
        <v>0</v>
      </c>
      <c r="R23" s="37">
        <f>ABS('Standing'!R$65)</f>
        <v>0</v>
      </c>
      <c r="S23" s="37">
        <f>ABS('Standing'!S$65)</f>
        <v>0</v>
      </c>
      <c r="T23" s="17"/>
    </row>
    <row r="25" spans="1:20" ht="21" customHeight="1">
      <c r="A25" s="1" t="s">
        <v>1043</v>
      </c>
    </row>
    <row r="26" spans="1:20">
      <c r="A26" s="2" t="s">
        <v>353</v>
      </c>
    </row>
    <row r="27" spans="1:20">
      <c r="A27" s="32" t="s">
        <v>1044</v>
      </c>
    </row>
    <row r="28" spans="1:20">
      <c r="A28" s="32" t="s">
        <v>1045</v>
      </c>
    </row>
    <row r="29" spans="1:20">
      <c r="A29" s="32" t="s">
        <v>1028</v>
      </c>
    </row>
    <row r="30" spans="1:20">
      <c r="A30" s="2" t="s">
        <v>696</v>
      </c>
    </row>
    <row r="32" spans="1:20">
      <c r="B32" s="15" t="s">
        <v>142</v>
      </c>
      <c r="C32" s="15" t="s">
        <v>316</v>
      </c>
      <c r="D32" s="15" t="s">
        <v>317</v>
      </c>
      <c r="E32" s="15" t="s">
        <v>318</v>
      </c>
      <c r="F32" s="15" t="s">
        <v>319</v>
      </c>
      <c r="G32" s="15" t="s">
        <v>320</v>
      </c>
      <c r="H32" s="15" t="s">
        <v>321</v>
      </c>
      <c r="I32" s="15" t="s">
        <v>322</v>
      </c>
      <c r="J32" s="15" t="s">
        <v>323</v>
      </c>
      <c r="K32" s="15" t="s">
        <v>304</v>
      </c>
      <c r="L32" s="15" t="s">
        <v>879</v>
      </c>
      <c r="M32" s="15" t="s">
        <v>880</v>
      </c>
      <c r="N32" s="15" t="s">
        <v>881</v>
      </c>
      <c r="O32" s="15" t="s">
        <v>882</v>
      </c>
      <c r="P32" s="15" t="s">
        <v>883</v>
      </c>
      <c r="Q32" s="15" t="s">
        <v>884</v>
      </c>
      <c r="R32" s="15" t="s">
        <v>885</v>
      </c>
      <c r="S32" s="15" t="s">
        <v>886</v>
      </c>
    </row>
    <row r="33" spans="1:20">
      <c r="A33" s="4" t="s">
        <v>182</v>
      </c>
      <c r="B33" s="37">
        <f>B21*'Input'!B$375*'Input'!$E$58</f>
        <v>0</v>
      </c>
      <c r="C33" s="37">
        <f>C21*'Input'!C$375*'Input'!$E$58</f>
        <v>0</v>
      </c>
      <c r="D33" s="37">
        <f>D21*'Input'!D$375*'Input'!$E$58</f>
        <v>0</v>
      </c>
      <c r="E33" s="37">
        <f>E21*'Input'!E$375*'Input'!$E$58</f>
        <v>0</v>
      </c>
      <c r="F33" s="37">
        <f>F21*'Input'!F$375*'Input'!$E$58</f>
        <v>0</v>
      </c>
      <c r="G33" s="37">
        <f>G21*'Input'!G$375*'Input'!$E$58</f>
        <v>0</v>
      </c>
      <c r="H33" s="37">
        <f>H21*'Input'!H$375*'Input'!$E$58</f>
        <v>0</v>
      </c>
      <c r="I33" s="37">
        <f>I21*'Input'!I$375*'Input'!$E$58</f>
        <v>0</v>
      </c>
      <c r="J33" s="37">
        <f>J21*'Input'!J$375*'Input'!$E$58</f>
        <v>0</v>
      </c>
      <c r="K33" s="37">
        <f>K21*'Input'!B$375*'Input'!$E$58</f>
        <v>0</v>
      </c>
      <c r="L33" s="37">
        <f>L21*'Input'!C$375*'Input'!$E$58</f>
        <v>0</v>
      </c>
      <c r="M33" s="37">
        <f>M21*'Input'!D$375*'Input'!$E$58</f>
        <v>0</v>
      </c>
      <c r="N33" s="37">
        <f>N21*'Input'!E$375*'Input'!$E$58</f>
        <v>0</v>
      </c>
      <c r="O33" s="37">
        <f>O21*'Input'!F$375*'Input'!$E$58</f>
        <v>0</v>
      </c>
      <c r="P33" s="37">
        <f>P21*'Input'!G$375*'Input'!$E$58</f>
        <v>0</v>
      </c>
      <c r="Q33" s="37">
        <f>Q21*'Input'!H$375*'Input'!$E$58</f>
        <v>0</v>
      </c>
      <c r="R33" s="37">
        <f>R21*'Input'!I$375*'Input'!$E$58</f>
        <v>0</v>
      </c>
      <c r="S33" s="37">
        <f>S21*'Input'!J$375*'Input'!$E$58</f>
        <v>0</v>
      </c>
      <c r="T33" s="17"/>
    </row>
    <row r="34" spans="1:20">
      <c r="A34" s="4" t="s">
        <v>183</v>
      </c>
      <c r="B34" s="37">
        <f>B22*'Input'!B$375*'Input'!$E$58</f>
        <v>0</v>
      </c>
      <c r="C34" s="37">
        <f>C22*'Input'!C$375*'Input'!$E$58</f>
        <v>0</v>
      </c>
      <c r="D34" s="37">
        <f>D22*'Input'!D$375*'Input'!$E$58</f>
        <v>0</v>
      </c>
      <c r="E34" s="37">
        <f>E22*'Input'!E$375*'Input'!$E$58</f>
        <v>0</v>
      </c>
      <c r="F34" s="37">
        <f>F22*'Input'!F$375*'Input'!$E$58</f>
        <v>0</v>
      </c>
      <c r="G34" s="37">
        <f>G22*'Input'!G$375*'Input'!$E$58</f>
        <v>0</v>
      </c>
      <c r="H34" s="37">
        <f>H22*'Input'!H$375*'Input'!$E$58</f>
        <v>0</v>
      </c>
      <c r="I34" s="37">
        <f>I22*'Input'!I$375*'Input'!$E$58</f>
        <v>0</v>
      </c>
      <c r="J34" s="37">
        <f>J22*'Input'!J$375*'Input'!$E$58</f>
        <v>0</v>
      </c>
      <c r="K34" s="37">
        <f>K22*'Input'!B$375*'Input'!$E$58</f>
        <v>0</v>
      </c>
      <c r="L34" s="37">
        <f>L22*'Input'!C$375*'Input'!$E$58</f>
        <v>0</v>
      </c>
      <c r="M34" s="37">
        <f>M22*'Input'!D$375*'Input'!$E$58</f>
        <v>0</v>
      </c>
      <c r="N34" s="37">
        <f>N22*'Input'!E$375*'Input'!$E$58</f>
        <v>0</v>
      </c>
      <c r="O34" s="37">
        <f>O22*'Input'!F$375*'Input'!$E$58</f>
        <v>0</v>
      </c>
      <c r="P34" s="37">
        <f>P22*'Input'!G$375*'Input'!$E$58</f>
        <v>0</v>
      </c>
      <c r="Q34" s="37">
        <f>Q22*'Input'!H$375*'Input'!$E$58</f>
        <v>0</v>
      </c>
      <c r="R34" s="37">
        <f>R22*'Input'!I$375*'Input'!$E$58</f>
        <v>0</v>
      </c>
      <c r="S34" s="37">
        <f>S22*'Input'!J$375*'Input'!$E$58</f>
        <v>0</v>
      </c>
      <c r="T34" s="17"/>
    </row>
    <row r="35" spans="1:20">
      <c r="A35" s="4" t="s">
        <v>196</v>
      </c>
      <c r="B35" s="37">
        <f>B23*'Input'!B$375*'Input'!$E$58</f>
        <v>0</v>
      </c>
      <c r="C35" s="37">
        <f>C23*'Input'!C$375*'Input'!$E$58</f>
        <v>0</v>
      </c>
      <c r="D35" s="37">
        <f>D23*'Input'!D$375*'Input'!$E$58</f>
        <v>0</v>
      </c>
      <c r="E35" s="37">
        <f>E23*'Input'!E$375*'Input'!$E$58</f>
        <v>0</v>
      </c>
      <c r="F35" s="37">
        <f>F23*'Input'!F$375*'Input'!$E$58</f>
        <v>0</v>
      </c>
      <c r="G35" s="37">
        <f>G23*'Input'!G$375*'Input'!$E$58</f>
        <v>0</v>
      </c>
      <c r="H35" s="37">
        <f>H23*'Input'!H$375*'Input'!$E$58</f>
        <v>0</v>
      </c>
      <c r="I35" s="37">
        <f>I23*'Input'!I$375*'Input'!$E$58</f>
        <v>0</v>
      </c>
      <c r="J35" s="37">
        <f>J23*'Input'!J$375*'Input'!$E$58</f>
        <v>0</v>
      </c>
      <c r="K35" s="37">
        <f>K23*'Input'!B$375*'Input'!$E$58</f>
        <v>0</v>
      </c>
      <c r="L35" s="37">
        <f>L23*'Input'!C$375*'Input'!$E$58</f>
        <v>0</v>
      </c>
      <c r="M35" s="37">
        <f>M23*'Input'!D$375*'Input'!$E$58</f>
        <v>0</v>
      </c>
      <c r="N35" s="37">
        <f>N23*'Input'!E$375*'Input'!$E$58</f>
        <v>0</v>
      </c>
      <c r="O35" s="37">
        <f>O23*'Input'!F$375*'Input'!$E$58</f>
        <v>0</v>
      </c>
      <c r="P35" s="37">
        <f>P23*'Input'!G$375*'Input'!$E$58</f>
        <v>0</v>
      </c>
      <c r="Q35" s="37">
        <f>Q23*'Input'!H$375*'Input'!$E$58</f>
        <v>0</v>
      </c>
      <c r="R35" s="37">
        <f>R23*'Input'!I$375*'Input'!$E$58</f>
        <v>0</v>
      </c>
      <c r="S35" s="37">
        <f>S23*'Input'!J$375*'Input'!$E$58</f>
        <v>0</v>
      </c>
      <c r="T35" s="17"/>
    </row>
    <row r="37" spans="1:20" ht="21" customHeight="1">
      <c r="A37" s="1" t="s">
        <v>1046</v>
      </c>
    </row>
    <row r="38" spans="1:20">
      <c r="A38" s="2" t="s">
        <v>353</v>
      </c>
    </row>
    <row r="39" spans="1:20">
      <c r="A39" s="32" t="s">
        <v>1047</v>
      </c>
    </row>
    <row r="40" spans="1:20">
      <c r="A40" s="2" t="s">
        <v>1042</v>
      </c>
    </row>
    <row r="42" spans="1:20">
      <c r="B42" s="15" t="s">
        <v>1048</v>
      </c>
    </row>
    <row r="43" spans="1:20">
      <c r="A43" s="4" t="s">
        <v>186</v>
      </c>
      <c r="B43" s="37">
        <f>ABS('Loads'!B$67)</f>
        <v>0</v>
      </c>
      <c r="C43" s="17"/>
    </row>
    <row r="44" spans="1:20">
      <c r="A44" s="4" t="s">
        <v>187</v>
      </c>
      <c r="B44" s="37">
        <f>ABS('Loads'!B$68)</f>
        <v>0</v>
      </c>
      <c r="C44" s="17"/>
    </row>
    <row r="45" spans="1:20">
      <c r="A45" s="4" t="s">
        <v>188</v>
      </c>
      <c r="B45" s="37">
        <f>ABS('Loads'!B$69)</f>
        <v>0</v>
      </c>
      <c r="C45" s="17"/>
    </row>
    <row r="46" spans="1:20">
      <c r="A46" s="4" t="s">
        <v>189</v>
      </c>
      <c r="B46" s="37">
        <f>ABS('Loads'!B$70)</f>
        <v>0</v>
      </c>
      <c r="C46" s="17"/>
    </row>
    <row r="47" spans="1:20">
      <c r="A47" s="4" t="s">
        <v>197</v>
      </c>
      <c r="B47" s="37">
        <f>ABS('Loads'!B$71)</f>
        <v>0</v>
      </c>
      <c r="C47" s="17"/>
    </row>
    <row r="48" spans="1:20">
      <c r="A48" s="4" t="s">
        <v>198</v>
      </c>
      <c r="B48" s="37">
        <f>ABS('Loads'!B$72)</f>
        <v>0</v>
      </c>
      <c r="C48" s="17"/>
    </row>
    <row r="50" spans="1:20" ht="21" customHeight="1">
      <c r="A50" s="1" t="s">
        <v>1049</v>
      </c>
    </row>
    <row r="51" spans="1:20">
      <c r="A51" s="2" t="s">
        <v>353</v>
      </c>
    </row>
    <row r="52" spans="1:20">
      <c r="A52" s="32" t="s">
        <v>974</v>
      </c>
    </row>
    <row r="53" spans="1:20">
      <c r="A53" s="32" t="s">
        <v>1050</v>
      </c>
    </row>
    <row r="54" spans="1:20">
      <c r="A54" s="32" t="s">
        <v>400</v>
      </c>
    </row>
    <row r="55" spans="1:20">
      <c r="A55" s="32" t="s">
        <v>1051</v>
      </c>
    </row>
    <row r="56" spans="1:20">
      <c r="A56" s="32" t="s">
        <v>1052</v>
      </c>
    </row>
    <row r="57" spans="1:20">
      <c r="A57" s="32" t="s">
        <v>1053</v>
      </c>
    </row>
    <row r="58" spans="1:20">
      <c r="A58" s="32" t="s">
        <v>1054</v>
      </c>
    </row>
    <row r="59" spans="1:20">
      <c r="A59" s="2" t="s">
        <v>1055</v>
      </c>
    </row>
    <row r="61" spans="1:20">
      <c r="B61" s="15" t="s">
        <v>142</v>
      </c>
      <c r="C61" s="15" t="s">
        <v>316</v>
      </c>
      <c r="D61" s="15" t="s">
        <v>317</v>
      </c>
      <c r="E61" s="15" t="s">
        <v>318</v>
      </c>
      <c r="F61" s="15" t="s">
        <v>319</v>
      </c>
      <c r="G61" s="15" t="s">
        <v>320</v>
      </c>
      <c r="H61" s="15" t="s">
        <v>321</v>
      </c>
      <c r="I61" s="15" t="s">
        <v>322</v>
      </c>
      <c r="J61" s="15" t="s">
        <v>323</v>
      </c>
      <c r="K61" s="15" t="s">
        <v>304</v>
      </c>
      <c r="L61" s="15" t="s">
        <v>879</v>
      </c>
      <c r="M61" s="15" t="s">
        <v>880</v>
      </c>
      <c r="N61" s="15" t="s">
        <v>881</v>
      </c>
      <c r="O61" s="15" t="s">
        <v>882</v>
      </c>
      <c r="P61" s="15" t="s">
        <v>883</v>
      </c>
      <c r="Q61" s="15" t="s">
        <v>884</v>
      </c>
      <c r="R61" s="15" t="s">
        <v>885</v>
      </c>
      <c r="S61" s="15" t="s">
        <v>886</v>
      </c>
    </row>
    <row r="62" spans="1:20">
      <c r="A62" s="4" t="s">
        <v>186</v>
      </c>
      <c r="B62" s="37">
        <f>'Yard'!B$11*$B$43*'LAFs'!$I$35/'LAFs'!B$77*(1-'Contrib'!B$115)*B8/(24*'Input'!$F$58)*100</f>
        <v>0</v>
      </c>
      <c r="C62" s="37">
        <f>'Yard'!C$11*$B$43*'LAFs'!$I$35/'LAFs'!C$77*(1-'Contrib'!C$115)*C8/(24*'Input'!$F$58)*100</f>
        <v>0</v>
      </c>
      <c r="D62" s="37">
        <f>'Yard'!D$11*$B$43*'LAFs'!$I$35/'LAFs'!D$77*(1-'Contrib'!D$115)*D8/(24*'Input'!$F$58)*100</f>
        <v>0</v>
      </c>
      <c r="E62" s="37">
        <f>'Yard'!E$11*$B$43*'LAFs'!$I$35/'LAFs'!E$77*(1-'Contrib'!E$115)*E8/(24*'Input'!$F$58)*100</f>
        <v>0</v>
      </c>
      <c r="F62" s="37">
        <f>'Yard'!F$11*$B$43*'LAFs'!$I$35/'LAFs'!F$77*(1-'Contrib'!F$115)*F8/(24*'Input'!$F$58)*100</f>
        <v>0</v>
      </c>
      <c r="G62" s="37">
        <f>'Yard'!G$11*$B$43*'LAFs'!$I$35/'LAFs'!G$77*(1-'Contrib'!G$115)*G8/(24*'Input'!$F$58)*100</f>
        <v>0</v>
      </c>
      <c r="H62" s="37">
        <f>'Yard'!H$11*$B$43*'LAFs'!$I$35/'LAFs'!H$77*(1-'Contrib'!H$115)*H8/(24*'Input'!$F$58)*100</f>
        <v>0</v>
      </c>
      <c r="I62" s="37">
        <f>'Yard'!I$11*$B$43*'LAFs'!$I$35/'LAFs'!I$77*(1-'Contrib'!I$115)*I8/(24*'Input'!$F$58)*100</f>
        <v>0</v>
      </c>
      <c r="J62" s="37">
        <f>'Yard'!J$11*$B$43*'LAFs'!$I$35/'LAFs'!J$77*(1-'Contrib'!J$115)*J8/(24*'Input'!$F$58)*100</f>
        <v>0</v>
      </c>
      <c r="K62" s="37">
        <f>'Yard'!K$11*$B$43*'LAFs'!$I$35/'LAFs'!B$77*(1-'Contrib'!K$115)*B8/(24*'Input'!$F$58)*100</f>
        <v>0</v>
      </c>
      <c r="L62" s="37">
        <f>'Yard'!L$11*$B$43*'LAFs'!$I$35/'LAFs'!C$77*(1-'Contrib'!L$115)*C8/(24*'Input'!$F$58)*100</f>
        <v>0</v>
      </c>
      <c r="M62" s="37">
        <f>'Yard'!M$11*$B$43*'LAFs'!$I$35/'LAFs'!D$77*(1-'Contrib'!M$115)*D8/(24*'Input'!$F$58)*100</f>
        <v>0</v>
      </c>
      <c r="N62" s="37">
        <f>'Yard'!N$11*$B$43*'LAFs'!$I$35/'LAFs'!E$77*(1-'Contrib'!N$115)*E8/(24*'Input'!$F$58)*100</f>
        <v>0</v>
      </c>
      <c r="O62" s="37">
        <f>'Yard'!O$11*$B$43*'LAFs'!$I$35/'LAFs'!F$77*(1-'Contrib'!O$115)*F8/(24*'Input'!$F$58)*100</f>
        <v>0</v>
      </c>
      <c r="P62" s="37">
        <f>'Yard'!P$11*$B$43*'LAFs'!$I$35/'LAFs'!G$77*(1-'Contrib'!P$115)*G8/(24*'Input'!$F$58)*100</f>
        <v>0</v>
      </c>
      <c r="Q62" s="37">
        <f>'Yard'!Q$11*$B$43*'LAFs'!$I$35/'LAFs'!H$77*(1-'Contrib'!Q$115)*H8/(24*'Input'!$F$58)*100</f>
        <v>0</v>
      </c>
      <c r="R62" s="37">
        <f>'Yard'!R$11*$B$43*'LAFs'!$I$35/'LAFs'!I$77*(1-'Contrib'!R$115)*I8/(24*'Input'!$F$58)*100</f>
        <v>0</v>
      </c>
      <c r="S62" s="37">
        <f>'Yard'!S$11*$B$43*'LAFs'!$I$35/'LAFs'!J$77*(1-'Contrib'!S$115)*J8/(24*'Input'!$F$58)*100</f>
        <v>0</v>
      </c>
      <c r="T62" s="17"/>
    </row>
    <row r="63" spans="1:20">
      <c r="A63" s="4" t="s">
        <v>187</v>
      </c>
      <c r="B63" s="37">
        <f>'Yard'!B$11*$B$44*'LAFs'!$I$36/'LAFs'!B$77*(1-'Contrib'!B$116)*B9/(24*'Input'!$F$58)*100</f>
        <v>0</v>
      </c>
      <c r="C63" s="37">
        <f>'Yard'!C$11*$B$44*'LAFs'!$I$36/'LAFs'!C$77*(1-'Contrib'!C$116)*C9/(24*'Input'!$F$58)*100</f>
        <v>0</v>
      </c>
      <c r="D63" s="37">
        <f>'Yard'!D$11*$B$44*'LAFs'!$I$36/'LAFs'!D$77*(1-'Contrib'!D$116)*D9/(24*'Input'!$F$58)*100</f>
        <v>0</v>
      </c>
      <c r="E63" s="37">
        <f>'Yard'!E$11*$B$44*'LAFs'!$I$36/'LAFs'!E$77*(1-'Contrib'!E$116)*E9/(24*'Input'!$F$58)*100</f>
        <v>0</v>
      </c>
      <c r="F63" s="37">
        <f>'Yard'!F$11*$B$44*'LAFs'!$I$36/'LAFs'!F$77*(1-'Contrib'!F$116)*F9/(24*'Input'!$F$58)*100</f>
        <v>0</v>
      </c>
      <c r="G63" s="37">
        <f>'Yard'!G$11*$B$44*'LAFs'!$I$36/'LAFs'!G$77*(1-'Contrib'!G$116)*G9/(24*'Input'!$F$58)*100</f>
        <v>0</v>
      </c>
      <c r="H63" s="37">
        <f>'Yard'!H$11*$B$44*'LAFs'!$I$36/'LAFs'!H$77*(1-'Contrib'!H$116)*H9/(24*'Input'!$F$58)*100</f>
        <v>0</v>
      </c>
      <c r="I63" s="37">
        <f>'Yard'!I$11*$B$44*'LAFs'!$I$36/'LAFs'!I$77*(1-'Contrib'!I$116)*I9/(24*'Input'!$F$58)*100</f>
        <v>0</v>
      </c>
      <c r="J63" s="37">
        <f>'Yard'!J$11*$B$44*'LAFs'!$I$36/'LAFs'!J$77*(1-'Contrib'!J$116)*J9/(24*'Input'!$F$58)*100</f>
        <v>0</v>
      </c>
      <c r="K63" s="37">
        <f>'Yard'!K$11*$B$44*'LAFs'!$I$36/'LAFs'!B$77*(1-'Contrib'!K$116)*B9/(24*'Input'!$F$58)*100</f>
        <v>0</v>
      </c>
      <c r="L63" s="37">
        <f>'Yard'!L$11*$B$44*'LAFs'!$I$36/'LAFs'!C$77*(1-'Contrib'!L$116)*C9/(24*'Input'!$F$58)*100</f>
        <v>0</v>
      </c>
      <c r="M63" s="37">
        <f>'Yard'!M$11*$B$44*'LAFs'!$I$36/'LAFs'!D$77*(1-'Contrib'!M$116)*D9/(24*'Input'!$F$58)*100</f>
        <v>0</v>
      </c>
      <c r="N63" s="37">
        <f>'Yard'!N$11*$B$44*'LAFs'!$I$36/'LAFs'!E$77*(1-'Contrib'!N$116)*E9/(24*'Input'!$F$58)*100</f>
        <v>0</v>
      </c>
      <c r="O63" s="37">
        <f>'Yard'!O$11*$B$44*'LAFs'!$I$36/'LAFs'!F$77*(1-'Contrib'!O$116)*F9/(24*'Input'!$F$58)*100</f>
        <v>0</v>
      </c>
      <c r="P63" s="37">
        <f>'Yard'!P$11*$B$44*'LAFs'!$I$36/'LAFs'!G$77*(1-'Contrib'!P$116)*G9/(24*'Input'!$F$58)*100</f>
        <v>0</v>
      </c>
      <c r="Q63" s="37">
        <f>'Yard'!Q$11*$B$44*'LAFs'!$I$36/'LAFs'!H$77*(1-'Contrib'!Q$116)*H9/(24*'Input'!$F$58)*100</f>
        <v>0</v>
      </c>
      <c r="R63" s="37">
        <f>'Yard'!R$11*$B$44*'LAFs'!$I$36/'LAFs'!I$77*(1-'Contrib'!R$116)*I9/(24*'Input'!$F$58)*100</f>
        <v>0</v>
      </c>
      <c r="S63" s="37">
        <f>'Yard'!S$11*$B$44*'LAFs'!$I$36/'LAFs'!J$77*(1-'Contrib'!S$116)*J9/(24*'Input'!$F$58)*100</f>
        <v>0</v>
      </c>
      <c r="T63" s="17"/>
    </row>
    <row r="64" spans="1:20">
      <c r="A64" s="4" t="s">
        <v>188</v>
      </c>
      <c r="B64" s="37">
        <f>'Yard'!B$11*$B$45*'LAFs'!$I$37/'LAFs'!B$77*(1-'Contrib'!B$117)*B10/(24*'Input'!$F$58)*100</f>
        <v>0</v>
      </c>
      <c r="C64" s="37">
        <f>'Yard'!C$11*$B$45*'LAFs'!$I$37/'LAFs'!C$77*(1-'Contrib'!C$117)*C10/(24*'Input'!$F$58)*100</f>
        <v>0</v>
      </c>
      <c r="D64" s="37">
        <f>'Yard'!D$11*$B$45*'LAFs'!$I$37/'LAFs'!D$77*(1-'Contrib'!D$117)*D10/(24*'Input'!$F$58)*100</f>
        <v>0</v>
      </c>
      <c r="E64" s="37">
        <f>'Yard'!E$11*$B$45*'LAFs'!$I$37/'LAFs'!E$77*(1-'Contrib'!E$117)*E10/(24*'Input'!$F$58)*100</f>
        <v>0</v>
      </c>
      <c r="F64" s="37">
        <f>'Yard'!F$11*$B$45*'LAFs'!$I$37/'LAFs'!F$77*(1-'Contrib'!F$117)*F10/(24*'Input'!$F$58)*100</f>
        <v>0</v>
      </c>
      <c r="G64" s="37">
        <f>'Yard'!G$11*$B$45*'LAFs'!$I$37/'LAFs'!G$77*(1-'Contrib'!G$117)*G10/(24*'Input'!$F$58)*100</f>
        <v>0</v>
      </c>
      <c r="H64" s="37">
        <f>'Yard'!H$11*$B$45*'LAFs'!$I$37/'LAFs'!H$77*(1-'Contrib'!H$117)*H10/(24*'Input'!$F$58)*100</f>
        <v>0</v>
      </c>
      <c r="I64" s="37">
        <f>'Yard'!I$11*$B$45*'LAFs'!$I$37/'LAFs'!I$77*(1-'Contrib'!I$117)*I10/(24*'Input'!$F$58)*100</f>
        <v>0</v>
      </c>
      <c r="J64" s="37">
        <f>'Yard'!J$11*$B$45*'LAFs'!$I$37/'LAFs'!J$77*(1-'Contrib'!J$117)*J10/(24*'Input'!$F$58)*100</f>
        <v>0</v>
      </c>
      <c r="K64" s="37">
        <f>'Yard'!K$11*$B$45*'LAFs'!$I$37/'LAFs'!B$77*(1-'Contrib'!K$117)*B10/(24*'Input'!$F$58)*100</f>
        <v>0</v>
      </c>
      <c r="L64" s="37">
        <f>'Yard'!L$11*$B$45*'LAFs'!$I$37/'LAFs'!C$77*(1-'Contrib'!L$117)*C10/(24*'Input'!$F$58)*100</f>
        <v>0</v>
      </c>
      <c r="M64" s="37">
        <f>'Yard'!M$11*$B$45*'LAFs'!$I$37/'LAFs'!D$77*(1-'Contrib'!M$117)*D10/(24*'Input'!$F$58)*100</f>
        <v>0</v>
      </c>
      <c r="N64" s="37">
        <f>'Yard'!N$11*$B$45*'LAFs'!$I$37/'LAFs'!E$77*(1-'Contrib'!N$117)*E10/(24*'Input'!$F$58)*100</f>
        <v>0</v>
      </c>
      <c r="O64" s="37">
        <f>'Yard'!O$11*$B$45*'LAFs'!$I$37/'LAFs'!F$77*(1-'Contrib'!O$117)*F10/(24*'Input'!$F$58)*100</f>
        <v>0</v>
      </c>
      <c r="P64" s="37">
        <f>'Yard'!P$11*$B$45*'LAFs'!$I$37/'LAFs'!G$77*(1-'Contrib'!P$117)*G10/(24*'Input'!$F$58)*100</f>
        <v>0</v>
      </c>
      <c r="Q64" s="37">
        <f>'Yard'!Q$11*$B$45*'LAFs'!$I$37/'LAFs'!H$77*(1-'Contrib'!Q$117)*H10/(24*'Input'!$F$58)*100</f>
        <v>0</v>
      </c>
      <c r="R64" s="37">
        <f>'Yard'!R$11*$B$45*'LAFs'!$I$37/'LAFs'!I$77*(1-'Contrib'!R$117)*I10/(24*'Input'!$F$58)*100</f>
        <v>0</v>
      </c>
      <c r="S64" s="37">
        <f>'Yard'!S$11*$B$45*'LAFs'!$I$37/'LAFs'!J$77*(1-'Contrib'!S$117)*J10/(24*'Input'!$F$58)*100</f>
        <v>0</v>
      </c>
      <c r="T64" s="17"/>
    </row>
    <row r="65" spans="1:20">
      <c r="A65" s="4" t="s">
        <v>189</v>
      </c>
      <c r="B65" s="37">
        <f>'Yard'!B$11*$B$46*'LAFs'!$I$38/'LAFs'!B$77*(1-'Contrib'!B$118)*B11/(24*'Input'!$F$58)*100</f>
        <v>0</v>
      </c>
      <c r="C65" s="37">
        <f>'Yard'!C$11*$B$46*'LAFs'!$I$38/'LAFs'!C$77*(1-'Contrib'!C$118)*C11/(24*'Input'!$F$58)*100</f>
        <v>0</v>
      </c>
      <c r="D65" s="37">
        <f>'Yard'!D$11*$B$46*'LAFs'!$I$38/'LAFs'!D$77*(1-'Contrib'!D$118)*D11/(24*'Input'!$F$58)*100</f>
        <v>0</v>
      </c>
      <c r="E65" s="37">
        <f>'Yard'!E$11*$B$46*'LAFs'!$I$38/'LAFs'!E$77*(1-'Contrib'!E$118)*E11/(24*'Input'!$F$58)*100</f>
        <v>0</v>
      </c>
      <c r="F65" s="37">
        <f>'Yard'!F$11*$B$46*'LAFs'!$I$38/'LAFs'!F$77*(1-'Contrib'!F$118)*F11/(24*'Input'!$F$58)*100</f>
        <v>0</v>
      </c>
      <c r="G65" s="37">
        <f>'Yard'!G$11*$B$46*'LAFs'!$I$38/'LAFs'!G$77*(1-'Contrib'!G$118)*G11/(24*'Input'!$F$58)*100</f>
        <v>0</v>
      </c>
      <c r="H65" s="37">
        <f>'Yard'!H$11*$B$46*'LAFs'!$I$38/'LAFs'!H$77*(1-'Contrib'!H$118)*H11/(24*'Input'!$F$58)*100</f>
        <v>0</v>
      </c>
      <c r="I65" s="37">
        <f>'Yard'!I$11*$B$46*'LAFs'!$I$38/'LAFs'!I$77*(1-'Contrib'!I$118)*I11/(24*'Input'!$F$58)*100</f>
        <v>0</v>
      </c>
      <c r="J65" s="37">
        <f>'Yard'!J$11*$B$46*'LAFs'!$I$38/'LAFs'!J$77*(1-'Contrib'!J$118)*J11/(24*'Input'!$F$58)*100</f>
        <v>0</v>
      </c>
      <c r="K65" s="37">
        <f>'Yard'!K$11*$B$46*'LAFs'!$I$38/'LAFs'!B$77*(1-'Contrib'!K$118)*B11/(24*'Input'!$F$58)*100</f>
        <v>0</v>
      </c>
      <c r="L65" s="37">
        <f>'Yard'!L$11*$B$46*'LAFs'!$I$38/'LAFs'!C$77*(1-'Contrib'!L$118)*C11/(24*'Input'!$F$58)*100</f>
        <v>0</v>
      </c>
      <c r="M65" s="37">
        <f>'Yard'!M$11*$B$46*'LAFs'!$I$38/'LAFs'!D$77*(1-'Contrib'!M$118)*D11/(24*'Input'!$F$58)*100</f>
        <v>0</v>
      </c>
      <c r="N65" s="37">
        <f>'Yard'!N$11*$B$46*'LAFs'!$I$38/'LAFs'!E$77*(1-'Contrib'!N$118)*E11/(24*'Input'!$F$58)*100</f>
        <v>0</v>
      </c>
      <c r="O65" s="37">
        <f>'Yard'!O$11*$B$46*'LAFs'!$I$38/'LAFs'!F$77*(1-'Contrib'!O$118)*F11/(24*'Input'!$F$58)*100</f>
        <v>0</v>
      </c>
      <c r="P65" s="37">
        <f>'Yard'!P$11*$B$46*'LAFs'!$I$38/'LAFs'!G$77*(1-'Contrib'!P$118)*G11/(24*'Input'!$F$58)*100</f>
        <v>0</v>
      </c>
      <c r="Q65" s="37">
        <f>'Yard'!Q$11*$B$46*'LAFs'!$I$38/'LAFs'!H$77*(1-'Contrib'!Q$118)*H11/(24*'Input'!$F$58)*100</f>
        <v>0</v>
      </c>
      <c r="R65" s="37">
        <f>'Yard'!R$11*$B$46*'LAFs'!$I$38/'LAFs'!I$77*(1-'Contrib'!R$118)*I11/(24*'Input'!$F$58)*100</f>
        <v>0</v>
      </c>
      <c r="S65" s="37">
        <f>'Yard'!S$11*$B$46*'LAFs'!$I$38/'LAFs'!J$77*(1-'Contrib'!S$118)*J11/(24*'Input'!$F$58)*100</f>
        <v>0</v>
      </c>
      <c r="T65" s="17"/>
    </row>
    <row r="66" spans="1:20">
      <c r="A66" s="4" t="s">
        <v>197</v>
      </c>
      <c r="B66" s="37">
        <f>'Yard'!B$11*$B$47*'LAFs'!$I$39/'LAFs'!B$77*(1-'Contrib'!B$119)*B12/(24*'Input'!$F$58)*100</f>
        <v>0</v>
      </c>
      <c r="C66" s="37">
        <f>'Yard'!C$11*$B$47*'LAFs'!$I$39/'LAFs'!C$77*(1-'Contrib'!C$119)*C12/(24*'Input'!$F$58)*100</f>
        <v>0</v>
      </c>
      <c r="D66" s="37">
        <f>'Yard'!D$11*$B$47*'LAFs'!$I$39/'LAFs'!D$77*(1-'Contrib'!D$119)*D12/(24*'Input'!$F$58)*100</f>
        <v>0</v>
      </c>
      <c r="E66" s="37">
        <f>'Yard'!E$11*$B$47*'LAFs'!$I$39/'LAFs'!E$77*(1-'Contrib'!E$119)*E12/(24*'Input'!$F$58)*100</f>
        <v>0</v>
      </c>
      <c r="F66" s="37">
        <f>'Yard'!F$11*$B$47*'LAFs'!$I$39/'LAFs'!F$77*(1-'Contrib'!F$119)*F12/(24*'Input'!$F$58)*100</f>
        <v>0</v>
      </c>
      <c r="G66" s="37">
        <f>'Yard'!G$11*$B$47*'LAFs'!$I$39/'LAFs'!G$77*(1-'Contrib'!G$119)*G12/(24*'Input'!$F$58)*100</f>
        <v>0</v>
      </c>
      <c r="H66" s="37">
        <f>'Yard'!H$11*$B$47*'LAFs'!$I$39/'LAFs'!H$77*(1-'Contrib'!H$119)*H12/(24*'Input'!$F$58)*100</f>
        <v>0</v>
      </c>
      <c r="I66" s="37">
        <f>'Yard'!I$11*$B$47*'LAFs'!$I$39/'LAFs'!I$77*(1-'Contrib'!I$119)*I12/(24*'Input'!$F$58)*100</f>
        <v>0</v>
      </c>
      <c r="J66" s="37">
        <f>'Yard'!J$11*$B$47*'LAFs'!$I$39/'LAFs'!J$77*(1-'Contrib'!J$119)*J12/(24*'Input'!$F$58)*100</f>
        <v>0</v>
      </c>
      <c r="K66" s="37">
        <f>'Yard'!K$11*$B$47*'LAFs'!$I$39/'LAFs'!B$77*(1-'Contrib'!K$119)*B12/(24*'Input'!$F$58)*100</f>
        <v>0</v>
      </c>
      <c r="L66" s="37">
        <f>'Yard'!L$11*$B$47*'LAFs'!$I$39/'LAFs'!C$77*(1-'Contrib'!L$119)*C12/(24*'Input'!$F$58)*100</f>
        <v>0</v>
      </c>
      <c r="M66" s="37">
        <f>'Yard'!M$11*$B$47*'LAFs'!$I$39/'LAFs'!D$77*(1-'Contrib'!M$119)*D12/(24*'Input'!$F$58)*100</f>
        <v>0</v>
      </c>
      <c r="N66" s="37">
        <f>'Yard'!N$11*$B$47*'LAFs'!$I$39/'LAFs'!E$77*(1-'Contrib'!N$119)*E12/(24*'Input'!$F$58)*100</f>
        <v>0</v>
      </c>
      <c r="O66" s="37">
        <f>'Yard'!O$11*$B$47*'LAFs'!$I$39/'LAFs'!F$77*(1-'Contrib'!O$119)*F12/(24*'Input'!$F$58)*100</f>
        <v>0</v>
      </c>
      <c r="P66" s="37">
        <f>'Yard'!P$11*$B$47*'LAFs'!$I$39/'LAFs'!G$77*(1-'Contrib'!P$119)*G12/(24*'Input'!$F$58)*100</f>
        <v>0</v>
      </c>
      <c r="Q66" s="37">
        <f>'Yard'!Q$11*$B$47*'LAFs'!$I$39/'LAFs'!H$77*(1-'Contrib'!Q$119)*H12/(24*'Input'!$F$58)*100</f>
        <v>0</v>
      </c>
      <c r="R66" s="37">
        <f>'Yard'!R$11*$B$47*'LAFs'!$I$39/'LAFs'!I$77*(1-'Contrib'!R$119)*I12/(24*'Input'!$F$58)*100</f>
        <v>0</v>
      </c>
      <c r="S66" s="37">
        <f>'Yard'!S$11*$B$47*'LAFs'!$I$39/'LAFs'!J$77*(1-'Contrib'!S$119)*J12/(24*'Input'!$F$58)*100</f>
        <v>0</v>
      </c>
      <c r="T66" s="17"/>
    </row>
    <row r="67" spans="1:20">
      <c r="A67" s="4" t="s">
        <v>198</v>
      </c>
      <c r="B67" s="37">
        <f>'Yard'!B$11*$B$48*'LAFs'!$I$40/'LAFs'!B$77*(1-'Contrib'!B$120)*B13/(24*'Input'!$F$58)*100</f>
        <v>0</v>
      </c>
      <c r="C67" s="37">
        <f>'Yard'!C$11*$B$48*'LAFs'!$I$40/'LAFs'!C$77*(1-'Contrib'!C$120)*C13/(24*'Input'!$F$58)*100</f>
        <v>0</v>
      </c>
      <c r="D67" s="37">
        <f>'Yard'!D$11*$B$48*'LAFs'!$I$40/'LAFs'!D$77*(1-'Contrib'!D$120)*D13/(24*'Input'!$F$58)*100</f>
        <v>0</v>
      </c>
      <c r="E67" s="37">
        <f>'Yard'!E$11*$B$48*'LAFs'!$I$40/'LAFs'!E$77*(1-'Contrib'!E$120)*E13/(24*'Input'!$F$58)*100</f>
        <v>0</v>
      </c>
      <c r="F67" s="37">
        <f>'Yard'!F$11*$B$48*'LAFs'!$I$40/'LAFs'!F$77*(1-'Contrib'!F$120)*F13/(24*'Input'!$F$58)*100</f>
        <v>0</v>
      </c>
      <c r="G67" s="37">
        <f>'Yard'!G$11*$B$48*'LAFs'!$I$40/'LAFs'!G$77*(1-'Contrib'!G$120)*G13/(24*'Input'!$F$58)*100</f>
        <v>0</v>
      </c>
      <c r="H67" s="37">
        <f>'Yard'!H$11*$B$48*'LAFs'!$I$40/'LAFs'!H$77*(1-'Contrib'!H$120)*H13/(24*'Input'!$F$58)*100</f>
        <v>0</v>
      </c>
      <c r="I67" s="37">
        <f>'Yard'!I$11*$B$48*'LAFs'!$I$40/'LAFs'!I$77*(1-'Contrib'!I$120)*I13/(24*'Input'!$F$58)*100</f>
        <v>0</v>
      </c>
      <c r="J67" s="37">
        <f>'Yard'!J$11*$B$48*'LAFs'!$I$40/'LAFs'!J$77*(1-'Contrib'!J$120)*J13/(24*'Input'!$F$58)*100</f>
        <v>0</v>
      </c>
      <c r="K67" s="37">
        <f>'Yard'!K$11*$B$48*'LAFs'!$I$40/'LAFs'!B$77*(1-'Contrib'!K$120)*B13/(24*'Input'!$F$58)*100</f>
        <v>0</v>
      </c>
      <c r="L67" s="37">
        <f>'Yard'!L$11*$B$48*'LAFs'!$I$40/'LAFs'!C$77*(1-'Contrib'!L$120)*C13/(24*'Input'!$F$58)*100</f>
        <v>0</v>
      </c>
      <c r="M67" s="37">
        <f>'Yard'!M$11*$B$48*'LAFs'!$I$40/'LAFs'!D$77*(1-'Contrib'!M$120)*D13/(24*'Input'!$F$58)*100</f>
        <v>0</v>
      </c>
      <c r="N67" s="37">
        <f>'Yard'!N$11*$B$48*'LAFs'!$I$40/'LAFs'!E$77*(1-'Contrib'!N$120)*E13/(24*'Input'!$F$58)*100</f>
        <v>0</v>
      </c>
      <c r="O67" s="37">
        <f>'Yard'!O$11*$B$48*'LAFs'!$I$40/'LAFs'!F$77*(1-'Contrib'!O$120)*F13/(24*'Input'!$F$58)*100</f>
        <v>0</v>
      </c>
      <c r="P67" s="37">
        <f>'Yard'!P$11*$B$48*'LAFs'!$I$40/'LAFs'!G$77*(1-'Contrib'!P$120)*G13/(24*'Input'!$F$58)*100</f>
        <v>0</v>
      </c>
      <c r="Q67" s="37">
        <f>'Yard'!Q$11*$B$48*'LAFs'!$I$40/'LAFs'!H$77*(1-'Contrib'!Q$120)*H13/(24*'Input'!$F$58)*100</f>
        <v>0</v>
      </c>
      <c r="R67" s="37">
        <f>'Yard'!R$11*$B$48*'LAFs'!$I$40/'LAFs'!I$77*(1-'Contrib'!R$120)*I13/(24*'Input'!$F$58)*100</f>
        <v>0</v>
      </c>
      <c r="S67" s="37">
        <f>'Yard'!S$11*$B$48*'LAFs'!$I$40/'LAFs'!J$77*(1-'Contrib'!S$120)*J13/(24*'Input'!$F$58)*100</f>
        <v>0</v>
      </c>
      <c r="T67" s="17"/>
    </row>
    <row r="69" spans="1:20" ht="21" customHeight="1">
      <c r="A69" s="1" t="s">
        <v>1056</v>
      </c>
    </row>
    <row r="70" spans="1:20">
      <c r="A70" s="2" t="s">
        <v>353</v>
      </c>
    </row>
    <row r="71" spans="1:20">
      <c r="A71" s="32" t="s">
        <v>1057</v>
      </c>
    </row>
    <row r="72" spans="1:20">
      <c r="A72" s="32" t="s">
        <v>1045</v>
      </c>
    </row>
    <row r="73" spans="1:20">
      <c r="A73" s="32" t="s">
        <v>1028</v>
      </c>
    </row>
    <row r="74" spans="1:20">
      <c r="A74" s="2" t="s">
        <v>696</v>
      </c>
    </row>
    <row r="76" spans="1:20">
      <c r="B76" s="15" t="s">
        <v>142</v>
      </c>
      <c r="C76" s="15" t="s">
        <v>316</v>
      </c>
      <c r="D76" s="15" t="s">
        <v>317</v>
      </c>
      <c r="E76" s="15" t="s">
        <v>318</v>
      </c>
      <c r="F76" s="15" t="s">
        <v>319</v>
      </c>
      <c r="G76" s="15" t="s">
        <v>320</v>
      </c>
      <c r="H76" s="15" t="s">
        <v>321</v>
      </c>
      <c r="I76" s="15" t="s">
        <v>322</v>
      </c>
      <c r="J76" s="15" t="s">
        <v>323</v>
      </c>
      <c r="K76" s="15" t="s">
        <v>304</v>
      </c>
      <c r="L76" s="15" t="s">
        <v>879</v>
      </c>
      <c r="M76" s="15" t="s">
        <v>880</v>
      </c>
      <c r="N76" s="15" t="s">
        <v>881</v>
      </c>
      <c r="O76" s="15" t="s">
        <v>882</v>
      </c>
      <c r="P76" s="15" t="s">
        <v>883</v>
      </c>
      <c r="Q76" s="15" t="s">
        <v>884</v>
      </c>
      <c r="R76" s="15" t="s">
        <v>885</v>
      </c>
      <c r="S76" s="15" t="s">
        <v>886</v>
      </c>
    </row>
    <row r="77" spans="1:20">
      <c r="A77" s="4" t="s">
        <v>186</v>
      </c>
      <c r="B77" s="37">
        <f>B62*'Input'!B$375*'Input'!$E$58</f>
        <v>0</v>
      </c>
      <c r="C77" s="37">
        <f>C62*'Input'!C$375*'Input'!$E$58</f>
        <v>0</v>
      </c>
      <c r="D77" s="37">
        <f>D62*'Input'!D$375*'Input'!$E$58</f>
        <v>0</v>
      </c>
      <c r="E77" s="37">
        <f>E62*'Input'!E$375*'Input'!$E$58</f>
        <v>0</v>
      </c>
      <c r="F77" s="37">
        <f>F62*'Input'!F$375*'Input'!$E$58</f>
        <v>0</v>
      </c>
      <c r="G77" s="37">
        <f>G62*'Input'!G$375*'Input'!$E$58</f>
        <v>0</v>
      </c>
      <c r="H77" s="37">
        <f>H62*'Input'!H$375*'Input'!$E$58</f>
        <v>0</v>
      </c>
      <c r="I77" s="37">
        <f>I62*'Input'!I$375*'Input'!$E$58</f>
        <v>0</v>
      </c>
      <c r="J77" s="37">
        <f>J62*'Input'!J$375*'Input'!$E$58</f>
        <v>0</v>
      </c>
      <c r="K77" s="37">
        <f>K62*'Input'!B$375*'Input'!$E$58</f>
        <v>0</v>
      </c>
      <c r="L77" s="37">
        <f>L62*'Input'!C$375*'Input'!$E$58</f>
        <v>0</v>
      </c>
      <c r="M77" s="37">
        <f>M62*'Input'!D$375*'Input'!$E$58</f>
        <v>0</v>
      </c>
      <c r="N77" s="37">
        <f>N62*'Input'!E$375*'Input'!$E$58</f>
        <v>0</v>
      </c>
      <c r="O77" s="37">
        <f>O62*'Input'!F$375*'Input'!$E$58</f>
        <v>0</v>
      </c>
      <c r="P77" s="37">
        <f>P62*'Input'!G$375*'Input'!$E$58</f>
        <v>0</v>
      </c>
      <c r="Q77" s="37">
        <f>Q62*'Input'!H$375*'Input'!$E$58</f>
        <v>0</v>
      </c>
      <c r="R77" s="37">
        <f>R62*'Input'!I$375*'Input'!$E$58</f>
        <v>0</v>
      </c>
      <c r="S77" s="37">
        <f>S62*'Input'!J$375*'Input'!$E$58</f>
        <v>0</v>
      </c>
      <c r="T77" s="17"/>
    </row>
    <row r="78" spans="1:20">
      <c r="A78" s="4" t="s">
        <v>187</v>
      </c>
      <c r="B78" s="37">
        <f>B63*'Input'!B$375*'Input'!$E$58</f>
        <v>0</v>
      </c>
      <c r="C78" s="37">
        <f>C63*'Input'!C$375*'Input'!$E$58</f>
        <v>0</v>
      </c>
      <c r="D78" s="37">
        <f>D63*'Input'!D$375*'Input'!$E$58</f>
        <v>0</v>
      </c>
      <c r="E78" s="37">
        <f>E63*'Input'!E$375*'Input'!$E$58</f>
        <v>0</v>
      </c>
      <c r="F78" s="37">
        <f>F63*'Input'!F$375*'Input'!$E$58</f>
        <v>0</v>
      </c>
      <c r="G78" s="37">
        <f>G63*'Input'!G$375*'Input'!$E$58</f>
        <v>0</v>
      </c>
      <c r="H78" s="37">
        <f>H63*'Input'!H$375*'Input'!$E$58</f>
        <v>0</v>
      </c>
      <c r="I78" s="37">
        <f>I63*'Input'!I$375*'Input'!$E$58</f>
        <v>0</v>
      </c>
      <c r="J78" s="37">
        <f>J63*'Input'!J$375*'Input'!$E$58</f>
        <v>0</v>
      </c>
      <c r="K78" s="37">
        <f>K63*'Input'!B$375*'Input'!$E$58</f>
        <v>0</v>
      </c>
      <c r="L78" s="37">
        <f>L63*'Input'!C$375*'Input'!$E$58</f>
        <v>0</v>
      </c>
      <c r="M78" s="37">
        <f>M63*'Input'!D$375*'Input'!$E$58</f>
        <v>0</v>
      </c>
      <c r="N78" s="37">
        <f>N63*'Input'!E$375*'Input'!$E$58</f>
        <v>0</v>
      </c>
      <c r="O78" s="37">
        <f>O63*'Input'!F$375*'Input'!$E$58</f>
        <v>0</v>
      </c>
      <c r="P78" s="37">
        <f>P63*'Input'!G$375*'Input'!$E$58</f>
        <v>0</v>
      </c>
      <c r="Q78" s="37">
        <f>Q63*'Input'!H$375*'Input'!$E$58</f>
        <v>0</v>
      </c>
      <c r="R78" s="37">
        <f>R63*'Input'!I$375*'Input'!$E$58</f>
        <v>0</v>
      </c>
      <c r="S78" s="37">
        <f>S63*'Input'!J$375*'Input'!$E$58</f>
        <v>0</v>
      </c>
      <c r="T78" s="17"/>
    </row>
    <row r="79" spans="1:20">
      <c r="A79" s="4" t="s">
        <v>188</v>
      </c>
      <c r="B79" s="37">
        <f>B64*'Input'!B$375*'Input'!$E$58</f>
        <v>0</v>
      </c>
      <c r="C79" s="37">
        <f>C64*'Input'!C$375*'Input'!$E$58</f>
        <v>0</v>
      </c>
      <c r="D79" s="37">
        <f>D64*'Input'!D$375*'Input'!$E$58</f>
        <v>0</v>
      </c>
      <c r="E79" s="37">
        <f>E64*'Input'!E$375*'Input'!$E$58</f>
        <v>0</v>
      </c>
      <c r="F79" s="37">
        <f>F64*'Input'!F$375*'Input'!$E$58</f>
        <v>0</v>
      </c>
      <c r="G79" s="37">
        <f>G64*'Input'!G$375*'Input'!$E$58</f>
        <v>0</v>
      </c>
      <c r="H79" s="37">
        <f>H64*'Input'!H$375*'Input'!$E$58</f>
        <v>0</v>
      </c>
      <c r="I79" s="37">
        <f>I64*'Input'!I$375*'Input'!$E$58</f>
        <v>0</v>
      </c>
      <c r="J79" s="37">
        <f>J64*'Input'!J$375*'Input'!$E$58</f>
        <v>0</v>
      </c>
      <c r="K79" s="37">
        <f>K64*'Input'!B$375*'Input'!$E$58</f>
        <v>0</v>
      </c>
      <c r="L79" s="37">
        <f>L64*'Input'!C$375*'Input'!$E$58</f>
        <v>0</v>
      </c>
      <c r="M79" s="37">
        <f>M64*'Input'!D$375*'Input'!$E$58</f>
        <v>0</v>
      </c>
      <c r="N79" s="37">
        <f>N64*'Input'!E$375*'Input'!$E$58</f>
        <v>0</v>
      </c>
      <c r="O79" s="37">
        <f>O64*'Input'!F$375*'Input'!$E$58</f>
        <v>0</v>
      </c>
      <c r="P79" s="37">
        <f>P64*'Input'!G$375*'Input'!$E$58</f>
        <v>0</v>
      </c>
      <c r="Q79" s="37">
        <f>Q64*'Input'!H$375*'Input'!$E$58</f>
        <v>0</v>
      </c>
      <c r="R79" s="37">
        <f>R64*'Input'!I$375*'Input'!$E$58</f>
        <v>0</v>
      </c>
      <c r="S79" s="37">
        <f>S64*'Input'!J$375*'Input'!$E$58</f>
        <v>0</v>
      </c>
      <c r="T79" s="17"/>
    </row>
    <row r="80" spans="1:20">
      <c r="A80" s="4" t="s">
        <v>189</v>
      </c>
      <c r="B80" s="37">
        <f>B65*'Input'!B$375*'Input'!$E$58</f>
        <v>0</v>
      </c>
      <c r="C80" s="37">
        <f>C65*'Input'!C$375*'Input'!$E$58</f>
        <v>0</v>
      </c>
      <c r="D80" s="37">
        <f>D65*'Input'!D$375*'Input'!$E$58</f>
        <v>0</v>
      </c>
      <c r="E80" s="37">
        <f>E65*'Input'!E$375*'Input'!$E$58</f>
        <v>0</v>
      </c>
      <c r="F80" s="37">
        <f>F65*'Input'!F$375*'Input'!$E$58</f>
        <v>0</v>
      </c>
      <c r="G80" s="37">
        <f>G65*'Input'!G$375*'Input'!$E$58</f>
        <v>0</v>
      </c>
      <c r="H80" s="37">
        <f>H65*'Input'!H$375*'Input'!$E$58</f>
        <v>0</v>
      </c>
      <c r="I80" s="37">
        <f>I65*'Input'!I$375*'Input'!$E$58</f>
        <v>0</v>
      </c>
      <c r="J80" s="37">
        <f>J65*'Input'!J$375*'Input'!$E$58</f>
        <v>0</v>
      </c>
      <c r="K80" s="37">
        <f>K65*'Input'!B$375*'Input'!$E$58</f>
        <v>0</v>
      </c>
      <c r="L80" s="37">
        <f>L65*'Input'!C$375*'Input'!$E$58</f>
        <v>0</v>
      </c>
      <c r="M80" s="37">
        <f>M65*'Input'!D$375*'Input'!$E$58</f>
        <v>0</v>
      </c>
      <c r="N80" s="37">
        <f>N65*'Input'!E$375*'Input'!$E$58</f>
        <v>0</v>
      </c>
      <c r="O80" s="37">
        <f>O65*'Input'!F$375*'Input'!$E$58</f>
        <v>0</v>
      </c>
      <c r="P80" s="37">
        <f>P65*'Input'!G$375*'Input'!$E$58</f>
        <v>0</v>
      </c>
      <c r="Q80" s="37">
        <f>Q65*'Input'!H$375*'Input'!$E$58</f>
        <v>0</v>
      </c>
      <c r="R80" s="37">
        <f>R65*'Input'!I$375*'Input'!$E$58</f>
        <v>0</v>
      </c>
      <c r="S80" s="37">
        <f>S65*'Input'!J$375*'Input'!$E$58</f>
        <v>0</v>
      </c>
      <c r="T80" s="17"/>
    </row>
    <row r="81" spans="1:20">
      <c r="A81" s="4" t="s">
        <v>197</v>
      </c>
      <c r="B81" s="37">
        <f>B66*'Input'!B$375*'Input'!$E$58</f>
        <v>0</v>
      </c>
      <c r="C81" s="37">
        <f>C66*'Input'!C$375*'Input'!$E$58</f>
        <v>0</v>
      </c>
      <c r="D81" s="37">
        <f>D66*'Input'!D$375*'Input'!$E$58</f>
        <v>0</v>
      </c>
      <c r="E81" s="37">
        <f>E66*'Input'!E$375*'Input'!$E$58</f>
        <v>0</v>
      </c>
      <c r="F81" s="37">
        <f>F66*'Input'!F$375*'Input'!$E$58</f>
        <v>0</v>
      </c>
      <c r="G81" s="37">
        <f>G66*'Input'!G$375*'Input'!$E$58</f>
        <v>0</v>
      </c>
      <c r="H81" s="37">
        <f>H66*'Input'!H$375*'Input'!$E$58</f>
        <v>0</v>
      </c>
      <c r="I81" s="37">
        <f>I66*'Input'!I$375*'Input'!$E$58</f>
        <v>0</v>
      </c>
      <c r="J81" s="37">
        <f>J66*'Input'!J$375*'Input'!$E$58</f>
        <v>0</v>
      </c>
      <c r="K81" s="37">
        <f>K66*'Input'!B$375*'Input'!$E$58</f>
        <v>0</v>
      </c>
      <c r="L81" s="37">
        <f>L66*'Input'!C$375*'Input'!$E$58</f>
        <v>0</v>
      </c>
      <c r="M81" s="37">
        <f>M66*'Input'!D$375*'Input'!$E$58</f>
        <v>0</v>
      </c>
      <c r="N81" s="37">
        <f>N66*'Input'!E$375*'Input'!$E$58</f>
        <v>0</v>
      </c>
      <c r="O81" s="37">
        <f>O66*'Input'!F$375*'Input'!$E$58</f>
        <v>0</v>
      </c>
      <c r="P81" s="37">
        <f>P66*'Input'!G$375*'Input'!$E$58</f>
        <v>0</v>
      </c>
      <c r="Q81" s="37">
        <f>Q66*'Input'!H$375*'Input'!$E$58</f>
        <v>0</v>
      </c>
      <c r="R81" s="37">
        <f>R66*'Input'!I$375*'Input'!$E$58</f>
        <v>0</v>
      </c>
      <c r="S81" s="37">
        <f>S66*'Input'!J$375*'Input'!$E$58</f>
        <v>0</v>
      </c>
      <c r="T81" s="17"/>
    </row>
    <row r="82" spans="1:20">
      <c r="A82" s="4" t="s">
        <v>198</v>
      </c>
      <c r="B82" s="37">
        <f>B67*'Input'!B$375*'Input'!$E$58</f>
        <v>0</v>
      </c>
      <c r="C82" s="37">
        <f>C67*'Input'!C$375*'Input'!$E$58</f>
        <v>0</v>
      </c>
      <c r="D82" s="37">
        <f>D67*'Input'!D$375*'Input'!$E$58</f>
        <v>0</v>
      </c>
      <c r="E82" s="37">
        <f>E67*'Input'!E$375*'Input'!$E$58</f>
        <v>0</v>
      </c>
      <c r="F82" s="37">
        <f>F67*'Input'!F$375*'Input'!$E$58</f>
        <v>0</v>
      </c>
      <c r="G82" s="37">
        <f>G67*'Input'!G$375*'Input'!$E$58</f>
        <v>0</v>
      </c>
      <c r="H82" s="37">
        <f>H67*'Input'!H$375*'Input'!$E$58</f>
        <v>0</v>
      </c>
      <c r="I82" s="37">
        <f>I67*'Input'!I$375*'Input'!$E$58</f>
        <v>0</v>
      </c>
      <c r="J82" s="37">
        <f>J67*'Input'!J$375*'Input'!$E$58</f>
        <v>0</v>
      </c>
      <c r="K82" s="37">
        <f>K67*'Input'!B$375*'Input'!$E$58</f>
        <v>0</v>
      </c>
      <c r="L82" s="37">
        <f>L67*'Input'!C$375*'Input'!$E$58</f>
        <v>0</v>
      </c>
      <c r="M82" s="37">
        <f>M67*'Input'!D$375*'Input'!$E$58</f>
        <v>0</v>
      </c>
      <c r="N82" s="37">
        <f>N67*'Input'!E$375*'Input'!$E$58</f>
        <v>0</v>
      </c>
      <c r="O82" s="37">
        <f>O67*'Input'!F$375*'Input'!$E$58</f>
        <v>0</v>
      </c>
      <c r="P82" s="37">
        <f>P67*'Input'!G$375*'Input'!$E$58</f>
        <v>0</v>
      </c>
      <c r="Q82" s="37">
        <f>Q67*'Input'!H$375*'Input'!$E$58</f>
        <v>0</v>
      </c>
      <c r="R82" s="37">
        <f>R67*'Input'!I$375*'Input'!$E$58</f>
        <v>0</v>
      </c>
      <c r="S82" s="37">
        <f>S67*'Input'!J$375*'Input'!$E$58</f>
        <v>0</v>
      </c>
      <c r="T82" s="17"/>
    </row>
  </sheetData>
  <sheetProtection sheet="1" objects="1" scenarios="1"/>
  <hyperlinks>
    <hyperlink ref="A17" location="'Standing'!B51" display="x1 = 3003. Yardstick components p/kWh (taking account of standing charges)"/>
    <hyperlink ref="A27" location="'Reactive'!B20" display="x1 = 3202. Standard components p/kWh for reactive power (absolute value)"/>
    <hyperlink ref="A28" location="'Input'!B374" display="x2 = 1092. Average kVAr by kVA, by network level"/>
    <hyperlink ref="A29" location="'Input'!E57" display="x3 = 1010. Power factor for all flows in the network model (in Financial and general assumptions)"/>
    <hyperlink ref="A39" location="'Loads'!B45" display="x1 = 2302. Load coefficient"/>
    <hyperlink ref="A52" location="'Yard'!B10" display="x1 = 2901. Unit cost at each level, £/kW/year (relative to system simultaneous maximum load)"/>
    <hyperlink ref="A53" location="'Reactive'!B42" display="x2 = 3204. Absolute value of load coefficient (kW peak / average kW)"/>
    <hyperlink ref="A54" location="'LAFs'!I13" display="x3 = 2001. Loss adjustment factor to transmission (in Loss adjustment factors to transmission)"/>
    <hyperlink ref="A55" location="'LAFs'!B76" display="x4 = 2004. Loss adjustment factor to transmission for each network level"/>
    <hyperlink ref="A56" location="'Contrib'!B93" display="x5 = 2804. Proportion of annual charge covered by contributions (for all charging levels)"/>
    <hyperlink ref="A57" location="'Reactive'!B7" display="x6 = 3201. Network use factors for generator reactive unit charges"/>
    <hyperlink ref="A58" location="'Input'!F57" display="x7 = 1010. Days in the charging year (in Financial and general assumptions)"/>
    <hyperlink ref="A71" location="'Reactive'!B61" display="x1 = 3205. Pay-as-you-go components p/kWh for reactive power (absolute value)"/>
    <hyperlink ref="A72" location="'Input'!B374" display="x2 = 1092. Average kVAr by kVA, by network level"/>
    <hyperlink ref="A73" location="'Input'!E57" display="x3 = 1010. Power factor for all flows in the network model (in Financial and general assumptions)"/>
  </hyperlinks>
  <pageMargins left="0.7" right="0.7" top="0.75" bottom="0.75" header="0.3" footer="0.3"/>
  <pageSetup paperSize="9" fitToHeight="0" orientation="landscape"/>
  <headerFooter>
    <oddHeader>&amp;L&amp;A&amp;C&amp;R&amp;P of &amp;N</oddHeader>
    <oddFooter>&amp;F</oddFooter>
  </headerFooter>
</worksheet>
</file>

<file path=xl/worksheets/sheet16.xml><?xml version="1.0" encoding="utf-8"?>
<worksheet xmlns="http://schemas.openxmlformats.org/spreadsheetml/2006/main" xmlns:r="http://schemas.openxmlformats.org/officeDocument/2006/relationships">
  <sheetPr>
    <pageSetUpPr fitToPage="1"/>
  </sheetPr>
  <dimension ref="A1:X264"/>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24" ht="21" customHeight="1">
      <c r="A1" s="1">
        <f>"Aggregation for "&amp;'Input'!B7&amp;" in "&amp;'Input'!C7&amp;" ("&amp;'Input'!D7&amp;")"</f>
        <v>0</v>
      </c>
    </row>
    <row r="2" spans="1:24">
      <c r="A2" s="2" t="s">
        <v>1058</v>
      </c>
    </row>
    <row r="4" spans="1:24" ht="21" customHeight="1">
      <c r="A4" s="1" t="s">
        <v>1059</v>
      </c>
    </row>
    <row r="5" spans="1:24">
      <c r="A5" s="2" t="s">
        <v>353</v>
      </c>
    </row>
    <row r="6" spans="1:24">
      <c r="A6" s="32" t="s">
        <v>1060</v>
      </c>
    </row>
    <row r="7" spans="1:24">
      <c r="A7" s="32" t="s">
        <v>1061</v>
      </c>
    </row>
    <row r="8" spans="1:24">
      <c r="A8" s="32" t="s">
        <v>1062</v>
      </c>
    </row>
    <row r="9" spans="1:24">
      <c r="A9" s="32" t="s">
        <v>1063</v>
      </c>
    </row>
    <row r="10" spans="1:24">
      <c r="A10" s="32" t="s">
        <v>1064</v>
      </c>
    </row>
    <row r="11" spans="1:24">
      <c r="A11" s="32" t="s">
        <v>1065</v>
      </c>
    </row>
    <row r="12" spans="1:24">
      <c r="A12" s="2" t="s">
        <v>388</v>
      </c>
    </row>
    <row r="14" spans="1:24">
      <c r="B14" s="15" t="s">
        <v>142</v>
      </c>
      <c r="C14" s="15" t="s">
        <v>316</v>
      </c>
      <c r="D14" s="15" t="s">
        <v>317</v>
      </c>
      <c r="E14" s="15" t="s">
        <v>318</v>
      </c>
      <c r="F14" s="15" t="s">
        <v>319</v>
      </c>
      <c r="G14" s="15" t="s">
        <v>320</v>
      </c>
      <c r="H14" s="15" t="s">
        <v>321</v>
      </c>
      <c r="I14" s="15" t="s">
        <v>322</v>
      </c>
      <c r="J14" s="15" t="s">
        <v>323</v>
      </c>
      <c r="K14" s="15" t="s">
        <v>465</v>
      </c>
      <c r="L14" s="15" t="s">
        <v>477</v>
      </c>
      <c r="M14" s="15" t="s">
        <v>304</v>
      </c>
      <c r="N14" s="15" t="s">
        <v>879</v>
      </c>
      <c r="O14" s="15" t="s">
        <v>880</v>
      </c>
      <c r="P14" s="15" t="s">
        <v>881</v>
      </c>
      <c r="Q14" s="15" t="s">
        <v>882</v>
      </c>
      <c r="R14" s="15" t="s">
        <v>883</v>
      </c>
      <c r="S14" s="15" t="s">
        <v>884</v>
      </c>
      <c r="T14" s="15" t="s">
        <v>885</v>
      </c>
      <c r="U14" s="15" t="s">
        <v>886</v>
      </c>
      <c r="V14" s="15" t="s">
        <v>887</v>
      </c>
      <c r="W14" s="15" t="s">
        <v>888</v>
      </c>
    </row>
    <row r="15" spans="1:24">
      <c r="A15" s="4" t="s">
        <v>174</v>
      </c>
      <c r="B15" s="38">
        <f>'Standing'!$B$79</f>
        <v>0</v>
      </c>
      <c r="C15" s="38">
        <f>'Standing'!$C$79</f>
        <v>0</v>
      </c>
      <c r="D15" s="38">
        <f>'Standing'!$D$79</f>
        <v>0</v>
      </c>
      <c r="E15" s="38">
        <f>'Standing'!$E$79</f>
        <v>0</v>
      </c>
      <c r="F15" s="38">
        <f>'Standing'!$F$79</f>
        <v>0</v>
      </c>
      <c r="G15" s="38">
        <f>'Standing'!$G$79</f>
        <v>0</v>
      </c>
      <c r="H15" s="38">
        <f>'Standing'!$H$79</f>
        <v>0</v>
      </c>
      <c r="I15" s="38">
        <f>'Standing'!$I$79</f>
        <v>0</v>
      </c>
      <c r="J15" s="38">
        <f>'Standing'!$J$79</f>
        <v>0</v>
      </c>
      <c r="K15" s="10"/>
      <c r="L15" s="10"/>
      <c r="M15" s="38">
        <f>'Standing'!$K$79</f>
        <v>0</v>
      </c>
      <c r="N15" s="38">
        <f>'Standing'!$L$79</f>
        <v>0</v>
      </c>
      <c r="O15" s="38">
        <f>'Standing'!$M$79</f>
        <v>0</v>
      </c>
      <c r="P15" s="38">
        <f>'Standing'!$N$79</f>
        <v>0</v>
      </c>
      <c r="Q15" s="38">
        <f>'Standing'!$O$79</f>
        <v>0</v>
      </c>
      <c r="R15" s="38">
        <f>'Standing'!$P$79</f>
        <v>0</v>
      </c>
      <c r="S15" s="38">
        <f>'Standing'!$Q$79</f>
        <v>0</v>
      </c>
      <c r="T15" s="38">
        <f>'Standing'!$R$79</f>
        <v>0</v>
      </c>
      <c r="U15" s="38">
        <f>'Standing'!$S$79</f>
        <v>0</v>
      </c>
      <c r="V15" s="10"/>
      <c r="W15" s="10"/>
      <c r="X15" s="17"/>
    </row>
    <row r="16" spans="1:24">
      <c r="A16" s="4" t="s">
        <v>175</v>
      </c>
      <c r="B16" s="38">
        <f>'Standing'!$B$80</f>
        <v>0</v>
      </c>
      <c r="C16" s="38">
        <f>'Standing'!$C$80</f>
        <v>0</v>
      </c>
      <c r="D16" s="38">
        <f>'Standing'!$D$80</f>
        <v>0</v>
      </c>
      <c r="E16" s="38">
        <f>'Standing'!$E$80</f>
        <v>0</v>
      </c>
      <c r="F16" s="38">
        <f>'Standing'!$F$80</f>
        <v>0</v>
      </c>
      <c r="G16" s="38">
        <f>'Standing'!$G$80</f>
        <v>0</v>
      </c>
      <c r="H16" s="38">
        <f>'Standing'!$H$80</f>
        <v>0</v>
      </c>
      <c r="I16" s="38">
        <f>'Standing'!$I$80</f>
        <v>0</v>
      </c>
      <c r="J16" s="38">
        <f>'Standing'!$J$80</f>
        <v>0</v>
      </c>
      <c r="K16" s="10"/>
      <c r="L16" s="10"/>
      <c r="M16" s="38">
        <f>'Standing'!$K$80</f>
        <v>0</v>
      </c>
      <c r="N16" s="38">
        <f>'Standing'!$L$80</f>
        <v>0</v>
      </c>
      <c r="O16" s="38">
        <f>'Standing'!$M$80</f>
        <v>0</v>
      </c>
      <c r="P16" s="38">
        <f>'Standing'!$N$80</f>
        <v>0</v>
      </c>
      <c r="Q16" s="38">
        <f>'Standing'!$O$80</f>
        <v>0</v>
      </c>
      <c r="R16" s="38">
        <f>'Standing'!$P$80</f>
        <v>0</v>
      </c>
      <c r="S16" s="38">
        <f>'Standing'!$Q$80</f>
        <v>0</v>
      </c>
      <c r="T16" s="38">
        <f>'Standing'!$R$80</f>
        <v>0</v>
      </c>
      <c r="U16" s="38">
        <f>'Standing'!$S$80</f>
        <v>0</v>
      </c>
      <c r="V16" s="10"/>
      <c r="W16" s="10"/>
      <c r="X16" s="17"/>
    </row>
    <row r="17" spans="1:24">
      <c r="A17" s="4" t="s">
        <v>216</v>
      </c>
      <c r="B17" s="38">
        <f>'Standing'!$B$81</f>
        <v>0</v>
      </c>
      <c r="C17" s="38">
        <f>'Standing'!$C$81</f>
        <v>0</v>
      </c>
      <c r="D17" s="38">
        <f>'Standing'!$D$81</f>
        <v>0</v>
      </c>
      <c r="E17" s="38">
        <f>'Standing'!$E$81</f>
        <v>0</v>
      </c>
      <c r="F17" s="38">
        <f>'Standing'!$F$81</f>
        <v>0</v>
      </c>
      <c r="G17" s="38">
        <f>'Standing'!$G$81</f>
        <v>0</v>
      </c>
      <c r="H17" s="38">
        <f>'Standing'!$H$81</f>
        <v>0</v>
      </c>
      <c r="I17" s="38">
        <f>'Standing'!$I$81</f>
        <v>0</v>
      </c>
      <c r="J17" s="38">
        <f>'Standing'!$J$81</f>
        <v>0</v>
      </c>
      <c r="K17" s="10"/>
      <c r="L17" s="10"/>
      <c r="M17" s="38">
        <f>'Standing'!$K$81</f>
        <v>0</v>
      </c>
      <c r="N17" s="38">
        <f>'Standing'!$L$81</f>
        <v>0</v>
      </c>
      <c r="O17" s="38">
        <f>'Standing'!$M$81</f>
        <v>0</v>
      </c>
      <c r="P17" s="38">
        <f>'Standing'!$N$81</f>
        <v>0</v>
      </c>
      <c r="Q17" s="38">
        <f>'Standing'!$O$81</f>
        <v>0</v>
      </c>
      <c r="R17" s="38">
        <f>'Standing'!$P$81</f>
        <v>0</v>
      </c>
      <c r="S17" s="38">
        <f>'Standing'!$Q$81</f>
        <v>0</v>
      </c>
      <c r="T17" s="38">
        <f>'Standing'!$R$81</f>
        <v>0</v>
      </c>
      <c r="U17" s="38">
        <f>'Standing'!$S$81</f>
        <v>0</v>
      </c>
      <c r="V17" s="10"/>
      <c r="W17" s="10"/>
      <c r="X17" s="17"/>
    </row>
    <row r="18" spans="1:24">
      <c r="A18" s="4" t="s">
        <v>176</v>
      </c>
      <c r="B18" s="38">
        <f>'Standing'!$B$82</f>
        <v>0</v>
      </c>
      <c r="C18" s="38">
        <f>'Standing'!$C$82</f>
        <v>0</v>
      </c>
      <c r="D18" s="38">
        <f>'Standing'!$D$82</f>
        <v>0</v>
      </c>
      <c r="E18" s="38">
        <f>'Standing'!$E$82</f>
        <v>0</v>
      </c>
      <c r="F18" s="38">
        <f>'Standing'!$F$82</f>
        <v>0</v>
      </c>
      <c r="G18" s="38">
        <f>'Standing'!$G$82</f>
        <v>0</v>
      </c>
      <c r="H18" s="38">
        <f>'Standing'!$H$82</f>
        <v>0</v>
      </c>
      <c r="I18" s="38">
        <f>'Standing'!$I$82</f>
        <v>0</v>
      </c>
      <c r="J18" s="38">
        <f>'Standing'!$J$82</f>
        <v>0</v>
      </c>
      <c r="K18" s="10"/>
      <c r="L18" s="10"/>
      <c r="M18" s="38">
        <f>'Standing'!$K$82</f>
        <v>0</v>
      </c>
      <c r="N18" s="38">
        <f>'Standing'!$L$82</f>
        <v>0</v>
      </c>
      <c r="O18" s="38">
        <f>'Standing'!$M$82</f>
        <v>0</v>
      </c>
      <c r="P18" s="38">
        <f>'Standing'!$N$82</f>
        <v>0</v>
      </c>
      <c r="Q18" s="38">
        <f>'Standing'!$O$82</f>
        <v>0</v>
      </c>
      <c r="R18" s="38">
        <f>'Standing'!$P$82</f>
        <v>0</v>
      </c>
      <c r="S18" s="38">
        <f>'Standing'!$Q$82</f>
        <v>0</v>
      </c>
      <c r="T18" s="38">
        <f>'Standing'!$R$82</f>
        <v>0</v>
      </c>
      <c r="U18" s="38">
        <f>'Standing'!$S$82</f>
        <v>0</v>
      </c>
      <c r="V18" s="10"/>
      <c r="W18" s="10"/>
      <c r="X18" s="17"/>
    </row>
    <row r="19" spans="1:24">
      <c r="A19" s="4" t="s">
        <v>177</v>
      </c>
      <c r="B19" s="38">
        <f>'Standing'!$B$83</f>
        <v>0</v>
      </c>
      <c r="C19" s="38">
        <f>'Standing'!$C$83</f>
        <v>0</v>
      </c>
      <c r="D19" s="38">
        <f>'Standing'!$D$83</f>
        <v>0</v>
      </c>
      <c r="E19" s="38">
        <f>'Standing'!$E$83</f>
        <v>0</v>
      </c>
      <c r="F19" s="38">
        <f>'Standing'!$F$83</f>
        <v>0</v>
      </c>
      <c r="G19" s="38">
        <f>'Standing'!$G$83</f>
        <v>0</v>
      </c>
      <c r="H19" s="38">
        <f>'Standing'!$H$83</f>
        <v>0</v>
      </c>
      <c r="I19" s="38">
        <f>'Standing'!$I$83</f>
        <v>0</v>
      </c>
      <c r="J19" s="38">
        <f>'Standing'!$J$83</f>
        <v>0</v>
      </c>
      <c r="K19" s="10"/>
      <c r="L19" s="10"/>
      <c r="M19" s="38">
        <f>'Standing'!$K$83</f>
        <v>0</v>
      </c>
      <c r="N19" s="38">
        <f>'Standing'!$L$83</f>
        <v>0</v>
      </c>
      <c r="O19" s="38">
        <f>'Standing'!$M$83</f>
        <v>0</v>
      </c>
      <c r="P19" s="38">
        <f>'Standing'!$N$83</f>
        <v>0</v>
      </c>
      <c r="Q19" s="38">
        <f>'Standing'!$O$83</f>
        <v>0</v>
      </c>
      <c r="R19" s="38">
        <f>'Standing'!$P$83</f>
        <v>0</v>
      </c>
      <c r="S19" s="38">
        <f>'Standing'!$Q$83</f>
        <v>0</v>
      </c>
      <c r="T19" s="38">
        <f>'Standing'!$R$83</f>
        <v>0</v>
      </c>
      <c r="U19" s="38">
        <f>'Standing'!$S$83</f>
        <v>0</v>
      </c>
      <c r="V19" s="10"/>
      <c r="W19" s="10"/>
      <c r="X19" s="17"/>
    </row>
    <row r="20" spans="1:24">
      <c r="A20" s="4" t="s">
        <v>217</v>
      </c>
      <c r="B20" s="38">
        <f>'Standing'!$B$84</f>
        <v>0</v>
      </c>
      <c r="C20" s="38">
        <f>'Standing'!$C$84</f>
        <v>0</v>
      </c>
      <c r="D20" s="38">
        <f>'Standing'!$D$84</f>
        <v>0</v>
      </c>
      <c r="E20" s="38">
        <f>'Standing'!$E$84</f>
        <v>0</v>
      </c>
      <c r="F20" s="38">
        <f>'Standing'!$F$84</f>
        <v>0</v>
      </c>
      <c r="G20" s="38">
        <f>'Standing'!$G$84</f>
        <v>0</v>
      </c>
      <c r="H20" s="38">
        <f>'Standing'!$H$84</f>
        <v>0</v>
      </c>
      <c r="I20" s="38">
        <f>'Standing'!$I$84</f>
        <v>0</v>
      </c>
      <c r="J20" s="38">
        <f>'Standing'!$J$84</f>
        <v>0</v>
      </c>
      <c r="K20" s="10"/>
      <c r="L20" s="10"/>
      <c r="M20" s="38">
        <f>'Standing'!$K$84</f>
        <v>0</v>
      </c>
      <c r="N20" s="38">
        <f>'Standing'!$L$84</f>
        <v>0</v>
      </c>
      <c r="O20" s="38">
        <f>'Standing'!$M$84</f>
        <v>0</v>
      </c>
      <c r="P20" s="38">
        <f>'Standing'!$N$84</f>
        <v>0</v>
      </c>
      <c r="Q20" s="38">
        <f>'Standing'!$O$84</f>
        <v>0</v>
      </c>
      <c r="R20" s="38">
        <f>'Standing'!$P$84</f>
        <v>0</v>
      </c>
      <c r="S20" s="38">
        <f>'Standing'!$Q$84</f>
        <v>0</v>
      </c>
      <c r="T20" s="38">
        <f>'Standing'!$R$84</f>
        <v>0</v>
      </c>
      <c r="U20" s="38">
        <f>'Standing'!$S$84</f>
        <v>0</v>
      </c>
      <c r="V20" s="10"/>
      <c r="W20" s="10"/>
      <c r="X20" s="17"/>
    </row>
    <row r="21" spans="1:24">
      <c r="A21" s="4" t="s">
        <v>178</v>
      </c>
      <c r="B21" s="38">
        <f>'Standing'!$B$85</f>
        <v>0</v>
      </c>
      <c r="C21" s="38">
        <f>'Standing'!$C$85</f>
        <v>0</v>
      </c>
      <c r="D21" s="38">
        <f>'Standing'!$D$85</f>
        <v>0</v>
      </c>
      <c r="E21" s="38">
        <f>'Standing'!$E$85</f>
        <v>0</v>
      </c>
      <c r="F21" s="38">
        <f>'Standing'!$F$85</f>
        <v>0</v>
      </c>
      <c r="G21" s="38">
        <f>'Standing'!$G$85</f>
        <v>0</v>
      </c>
      <c r="H21" s="38">
        <f>'Standing'!$H$85</f>
        <v>0</v>
      </c>
      <c r="I21" s="38">
        <f>'Standing'!$I$85</f>
        <v>0</v>
      </c>
      <c r="J21" s="38">
        <f>'Standing'!$J$85</f>
        <v>0</v>
      </c>
      <c r="K21" s="10"/>
      <c r="L21" s="10"/>
      <c r="M21" s="38">
        <f>'Standing'!$K$85</f>
        <v>0</v>
      </c>
      <c r="N21" s="38">
        <f>'Standing'!$L$85</f>
        <v>0</v>
      </c>
      <c r="O21" s="38">
        <f>'Standing'!$M$85</f>
        <v>0</v>
      </c>
      <c r="P21" s="38">
        <f>'Standing'!$N$85</f>
        <v>0</v>
      </c>
      <c r="Q21" s="38">
        <f>'Standing'!$O$85</f>
        <v>0</v>
      </c>
      <c r="R21" s="38">
        <f>'Standing'!$P$85</f>
        <v>0</v>
      </c>
      <c r="S21" s="38">
        <f>'Standing'!$Q$85</f>
        <v>0</v>
      </c>
      <c r="T21" s="38">
        <f>'Standing'!$R$85</f>
        <v>0</v>
      </c>
      <c r="U21" s="38">
        <f>'Standing'!$S$85</f>
        <v>0</v>
      </c>
      <c r="V21" s="10"/>
      <c r="W21" s="10"/>
      <c r="X21" s="17"/>
    </row>
    <row r="22" spans="1:24">
      <c r="A22" s="4" t="s">
        <v>179</v>
      </c>
      <c r="B22" s="38">
        <f>'Standing'!$B$86</f>
        <v>0</v>
      </c>
      <c r="C22" s="38">
        <f>'Standing'!$C$86</f>
        <v>0</v>
      </c>
      <c r="D22" s="38">
        <f>'Standing'!$D$86</f>
        <v>0</v>
      </c>
      <c r="E22" s="38">
        <f>'Standing'!$E$86</f>
        <v>0</v>
      </c>
      <c r="F22" s="38">
        <f>'Standing'!$F$86</f>
        <v>0</v>
      </c>
      <c r="G22" s="38">
        <f>'Standing'!$G$86</f>
        <v>0</v>
      </c>
      <c r="H22" s="38">
        <f>'Standing'!$H$86</f>
        <v>0</v>
      </c>
      <c r="I22" s="38">
        <f>'Standing'!$I$86</f>
        <v>0</v>
      </c>
      <c r="J22" s="38">
        <f>'Standing'!$J$86</f>
        <v>0</v>
      </c>
      <c r="K22" s="10"/>
      <c r="L22" s="10"/>
      <c r="M22" s="38">
        <f>'Standing'!$K$86</f>
        <v>0</v>
      </c>
      <c r="N22" s="38">
        <f>'Standing'!$L$86</f>
        <v>0</v>
      </c>
      <c r="O22" s="38">
        <f>'Standing'!$M$86</f>
        <v>0</v>
      </c>
      <c r="P22" s="38">
        <f>'Standing'!$N$86</f>
        <v>0</v>
      </c>
      <c r="Q22" s="38">
        <f>'Standing'!$O$86</f>
        <v>0</v>
      </c>
      <c r="R22" s="38">
        <f>'Standing'!$P$86</f>
        <v>0</v>
      </c>
      <c r="S22" s="38">
        <f>'Standing'!$Q$86</f>
        <v>0</v>
      </c>
      <c r="T22" s="38">
        <f>'Standing'!$R$86</f>
        <v>0</v>
      </c>
      <c r="U22" s="38">
        <f>'Standing'!$S$86</f>
        <v>0</v>
      </c>
      <c r="V22" s="10"/>
      <c r="W22" s="10"/>
      <c r="X22" s="17"/>
    </row>
    <row r="23" spans="1:24">
      <c r="A23" s="4" t="s">
        <v>195</v>
      </c>
      <c r="B23" s="38">
        <f>'Standing'!$B$87</f>
        <v>0</v>
      </c>
      <c r="C23" s="38">
        <f>'Standing'!$C$87</f>
        <v>0</v>
      </c>
      <c r="D23" s="38">
        <f>'Standing'!$D$87</f>
        <v>0</v>
      </c>
      <c r="E23" s="38">
        <f>'Standing'!$E$87</f>
        <v>0</v>
      </c>
      <c r="F23" s="38">
        <f>'Standing'!$F$87</f>
        <v>0</v>
      </c>
      <c r="G23" s="38">
        <f>'Standing'!$G$87</f>
        <v>0</v>
      </c>
      <c r="H23" s="38">
        <f>'Standing'!$H$87</f>
        <v>0</v>
      </c>
      <c r="I23" s="38">
        <f>'Standing'!$I$87</f>
        <v>0</v>
      </c>
      <c r="J23" s="38">
        <f>'Standing'!$J$87</f>
        <v>0</v>
      </c>
      <c r="K23" s="10"/>
      <c r="L23" s="10"/>
      <c r="M23" s="38">
        <f>'Standing'!$K$87</f>
        <v>0</v>
      </c>
      <c r="N23" s="38">
        <f>'Standing'!$L$87</f>
        <v>0</v>
      </c>
      <c r="O23" s="38">
        <f>'Standing'!$M$87</f>
        <v>0</v>
      </c>
      <c r="P23" s="38">
        <f>'Standing'!$N$87</f>
        <v>0</v>
      </c>
      <c r="Q23" s="38">
        <f>'Standing'!$O$87</f>
        <v>0</v>
      </c>
      <c r="R23" s="38">
        <f>'Standing'!$P$87</f>
        <v>0</v>
      </c>
      <c r="S23" s="38">
        <f>'Standing'!$Q$87</f>
        <v>0</v>
      </c>
      <c r="T23" s="38">
        <f>'Standing'!$R$87</f>
        <v>0</v>
      </c>
      <c r="U23" s="38">
        <f>'Standing'!$S$87</f>
        <v>0</v>
      </c>
      <c r="V23" s="10"/>
      <c r="W23" s="10"/>
      <c r="X23" s="17"/>
    </row>
    <row r="24" spans="1:24">
      <c r="A24" s="4" t="s">
        <v>180</v>
      </c>
      <c r="B24" s="38">
        <f>'Standing'!$B$88</f>
        <v>0</v>
      </c>
      <c r="C24" s="38">
        <f>'Standing'!$C$88</f>
        <v>0</v>
      </c>
      <c r="D24" s="38">
        <f>'Standing'!$D$88</f>
        <v>0</v>
      </c>
      <c r="E24" s="38">
        <f>'Standing'!$E$88</f>
        <v>0</v>
      </c>
      <c r="F24" s="38">
        <f>'Standing'!$F$88</f>
        <v>0</v>
      </c>
      <c r="G24" s="38">
        <f>'Standing'!$G$88</f>
        <v>0</v>
      </c>
      <c r="H24" s="38">
        <f>'Standing'!$H$88</f>
        <v>0</v>
      </c>
      <c r="I24" s="38">
        <f>'Standing'!$I$88</f>
        <v>0</v>
      </c>
      <c r="J24" s="38">
        <f>'Standing'!$J$88</f>
        <v>0</v>
      </c>
      <c r="K24" s="10"/>
      <c r="L24" s="10"/>
      <c r="M24" s="38">
        <f>'Standing'!$K$88</f>
        <v>0</v>
      </c>
      <c r="N24" s="38">
        <f>'Standing'!$L$88</f>
        <v>0</v>
      </c>
      <c r="O24" s="38">
        <f>'Standing'!$M$88</f>
        <v>0</v>
      </c>
      <c r="P24" s="38">
        <f>'Standing'!$N$88</f>
        <v>0</v>
      </c>
      <c r="Q24" s="38">
        <f>'Standing'!$O$88</f>
        <v>0</v>
      </c>
      <c r="R24" s="38">
        <f>'Standing'!$P$88</f>
        <v>0</v>
      </c>
      <c r="S24" s="38">
        <f>'Standing'!$Q$88</f>
        <v>0</v>
      </c>
      <c r="T24" s="38">
        <f>'Standing'!$R$88</f>
        <v>0</v>
      </c>
      <c r="U24" s="38">
        <f>'Standing'!$S$88</f>
        <v>0</v>
      </c>
      <c r="V24" s="10"/>
      <c r="W24" s="10"/>
      <c r="X24" s="17"/>
    </row>
    <row r="25" spans="1:24">
      <c r="A25" s="4" t="s">
        <v>181</v>
      </c>
      <c r="B25" s="38">
        <f>'Standing'!$B$89</f>
        <v>0</v>
      </c>
      <c r="C25" s="38">
        <f>'Standing'!$C$89</f>
        <v>0</v>
      </c>
      <c r="D25" s="38">
        <f>'Standing'!$D$89</f>
        <v>0</v>
      </c>
      <c r="E25" s="38">
        <f>'Standing'!$E$89</f>
        <v>0</v>
      </c>
      <c r="F25" s="38">
        <f>'Standing'!$F$89</f>
        <v>0</v>
      </c>
      <c r="G25" s="38">
        <f>'Standing'!$G$89</f>
        <v>0</v>
      </c>
      <c r="H25" s="38">
        <f>'Standing'!$H$89</f>
        <v>0</v>
      </c>
      <c r="I25" s="38">
        <f>'Standing'!$I$89</f>
        <v>0</v>
      </c>
      <c r="J25" s="38">
        <f>'Standing'!$J$89</f>
        <v>0</v>
      </c>
      <c r="K25" s="10"/>
      <c r="L25" s="10"/>
      <c r="M25" s="38">
        <f>'Standing'!$K$89</f>
        <v>0</v>
      </c>
      <c r="N25" s="38">
        <f>'Standing'!$L$89</f>
        <v>0</v>
      </c>
      <c r="O25" s="38">
        <f>'Standing'!$M$89</f>
        <v>0</v>
      </c>
      <c r="P25" s="38">
        <f>'Standing'!$N$89</f>
        <v>0</v>
      </c>
      <c r="Q25" s="38">
        <f>'Standing'!$O$89</f>
        <v>0</v>
      </c>
      <c r="R25" s="38">
        <f>'Standing'!$P$89</f>
        <v>0</v>
      </c>
      <c r="S25" s="38">
        <f>'Standing'!$Q$89</f>
        <v>0</v>
      </c>
      <c r="T25" s="38">
        <f>'Standing'!$R$89</f>
        <v>0</v>
      </c>
      <c r="U25" s="38">
        <f>'Standing'!$S$89</f>
        <v>0</v>
      </c>
      <c r="V25" s="10"/>
      <c r="W25" s="10"/>
      <c r="X25" s="17"/>
    </row>
    <row r="26" spans="1:24">
      <c r="A26" s="4" t="s">
        <v>182</v>
      </c>
      <c r="B26" s="38">
        <f>'Standing'!$B$90</f>
        <v>0</v>
      </c>
      <c r="C26" s="38">
        <f>'Standing'!$C$90</f>
        <v>0</v>
      </c>
      <c r="D26" s="38">
        <f>'Standing'!$D$90</f>
        <v>0</v>
      </c>
      <c r="E26" s="38">
        <f>'Standing'!$E$90</f>
        <v>0</v>
      </c>
      <c r="F26" s="38">
        <f>'Standing'!$F$90</f>
        <v>0</v>
      </c>
      <c r="G26" s="38">
        <f>'Standing'!$G$90</f>
        <v>0</v>
      </c>
      <c r="H26" s="38">
        <f>'Standing'!$H$90</f>
        <v>0</v>
      </c>
      <c r="I26" s="38">
        <f>'Standing'!$I$90</f>
        <v>0</v>
      </c>
      <c r="J26" s="38">
        <f>'Standing'!$J$90</f>
        <v>0</v>
      </c>
      <c r="K26" s="10"/>
      <c r="L26" s="10"/>
      <c r="M26" s="38">
        <f>'Standing'!$K$90</f>
        <v>0</v>
      </c>
      <c r="N26" s="38">
        <f>'Standing'!$L$90</f>
        <v>0</v>
      </c>
      <c r="O26" s="38">
        <f>'Standing'!$M$90</f>
        <v>0</v>
      </c>
      <c r="P26" s="38">
        <f>'Standing'!$N$90</f>
        <v>0</v>
      </c>
      <c r="Q26" s="38">
        <f>'Standing'!$O$90</f>
        <v>0</v>
      </c>
      <c r="R26" s="38">
        <f>'Standing'!$P$90</f>
        <v>0</v>
      </c>
      <c r="S26" s="38">
        <f>'Standing'!$Q$90</f>
        <v>0</v>
      </c>
      <c r="T26" s="38">
        <f>'Standing'!$R$90</f>
        <v>0</v>
      </c>
      <c r="U26" s="38">
        <f>'Standing'!$S$90</f>
        <v>0</v>
      </c>
      <c r="V26" s="10"/>
      <c r="W26" s="10"/>
      <c r="X26" s="17"/>
    </row>
    <row r="27" spans="1:24">
      <c r="A27" s="4" t="s">
        <v>183</v>
      </c>
      <c r="B27" s="38">
        <f>'Standing'!$B$91</f>
        <v>0</v>
      </c>
      <c r="C27" s="38">
        <f>'Standing'!$C$91</f>
        <v>0</v>
      </c>
      <c r="D27" s="38">
        <f>'Standing'!$D$91</f>
        <v>0</v>
      </c>
      <c r="E27" s="38">
        <f>'Standing'!$E$91</f>
        <v>0</v>
      </c>
      <c r="F27" s="38">
        <f>'Standing'!$F$91</f>
        <v>0</v>
      </c>
      <c r="G27" s="38">
        <f>'Standing'!$G$91</f>
        <v>0</v>
      </c>
      <c r="H27" s="38">
        <f>'Standing'!$H$91</f>
        <v>0</v>
      </c>
      <c r="I27" s="38">
        <f>'Standing'!$I$91</f>
        <v>0</v>
      </c>
      <c r="J27" s="38">
        <f>'Standing'!$J$91</f>
        <v>0</v>
      </c>
      <c r="K27" s="10"/>
      <c r="L27" s="10"/>
      <c r="M27" s="38">
        <f>'Standing'!$K$91</f>
        <v>0</v>
      </c>
      <c r="N27" s="38">
        <f>'Standing'!$L$91</f>
        <v>0</v>
      </c>
      <c r="O27" s="38">
        <f>'Standing'!$M$91</f>
        <v>0</v>
      </c>
      <c r="P27" s="38">
        <f>'Standing'!$N$91</f>
        <v>0</v>
      </c>
      <c r="Q27" s="38">
        <f>'Standing'!$O$91</f>
        <v>0</v>
      </c>
      <c r="R27" s="38">
        <f>'Standing'!$P$91</f>
        <v>0</v>
      </c>
      <c r="S27" s="38">
        <f>'Standing'!$Q$91</f>
        <v>0</v>
      </c>
      <c r="T27" s="38">
        <f>'Standing'!$R$91</f>
        <v>0</v>
      </c>
      <c r="U27" s="38">
        <f>'Standing'!$S$91</f>
        <v>0</v>
      </c>
      <c r="V27" s="10"/>
      <c r="W27" s="10"/>
      <c r="X27" s="17"/>
    </row>
    <row r="28" spans="1:24">
      <c r="A28" s="4" t="s">
        <v>196</v>
      </c>
      <c r="B28" s="38">
        <f>'Standing'!$B$92</f>
        <v>0</v>
      </c>
      <c r="C28" s="38">
        <f>'Standing'!$C$92</f>
        <v>0</v>
      </c>
      <c r="D28" s="38">
        <f>'Standing'!$D$92</f>
        <v>0</v>
      </c>
      <c r="E28" s="38">
        <f>'Standing'!$E$92</f>
        <v>0</v>
      </c>
      <c r="F28" s="38">
        <f>'Standing'!$F$92</f>
        <v>0</v>
      </c>
      <c r="G28" s="38">
        <f>'Standing'!$G$92</f>
        <v>0</v>
      </c>
      <c r="H28" s="38">
        <f>'Standing'!$H$92</f>
        <v>0</v>
      </c>
      <c r="I28" s="38">
        <f>'Standing'!$I$92</f>
        <v>0</v>
      </c>
      <c r="J28" s="38">
        <f>'Standing'!$J$92</f>
        <v>0</v>
      </c>
      <c r="K28" s="10"/>
      <c r="L28" s="10"/>
      <c r="M28" s="38">
        <f>'Standing'!$K$92</f>
        <v>0</v>
      </c>
      <c r="N28" s="38">
        <f>'Standing'!$L$92</f>
        <v>0</v>
      </c>
      <c r="O28" s="38">
        <f>'Standing'!$M$92</f>
        <v>0</v>
      </c>
      <c r="P28" s="38">
        <f>'Standing'!$N$92</f>
        <v>0</v>
      </c>
      <c r="Q28" s="38">
        <f>'Standing'!$O$92</f>
        <v>0</v>
      </c>
      <c r="R28" s="38">
        <f>'Standing'!$P$92</f>
        <v>0</v>
      </c>
      <c r="S28" s="38">
        <f>'Standing'!$Q$92</f>
        <v>0</v>
      </c>
      <c r="T28" s="38">
        <f>'Standing'!$R$92</f>
        <v>0</v>
      </c>
      <c r="U28" s="38">
        <f>'Standing'!$S$92</f>
        <v>0</v>
      </c>
      <c r="V28" s="10"/>
      <c r="W28" s="10"/>
      <c r="X28" s="17"/>
    </row>
    <row r="29" spans="1:24">
      <c r="A29" s="4" t="s">
        <v>218</v>
      </c>
      <c r="B29" s="38">
        <f>'Yard'!$B$75</f>
        <v>0</v>
      </c>
      <c r="C29" s="38">
        <f>'Yard'!$C$75</f>
        <v>0</v>
      </c>
      <c r="D29" s="38">
        <f>'Yard'!$D$75</f>
        <v>0</v>
      </c>
      <c r="E29" s="38">
        <f>'Yard'!$E$75</f>
        <v>0</v>
      </c>
      <c r="F29" s="38">
        <f>'Yard'!$F$75</f>
        <v>0</v>
      </c>
      <c r="G29" s="38">
        <f>'Yard'!$G$75</f>
        <v>0</v>
      </c>
      <c r="H29" s="38">
        <f>'Yard'!$H$75</f>
        <v>0</v>
      </c>
      <c r="I29" s="38">
        <f>'Yard'!$I$75</f>
        <v>0</v>
      </c>
      <c r="J29" s="38">
        <f>'Yard'!$J$75</f>
        <v>0</v>
      </c>
      <c r="K29" s="10"/>
      <c r="L29" s="10"/>
      <c r="M29" s="38">
        <f>'Yard'!$K$75</f>
        <v>0</v>
      </c>
      <c r="N29" s="38">
        <f>'Yard'!$L$75</f>
        <v>0</v>
      </c>
      <c r="O29" s="38">
        <f>'Yard'!$M$75</f>
        <v>0</v>
      </c>
      <c r="P29" s="38">
        <f>'Yard'!$N$75</f>
        <v>0</v>
      </c>
      <c r="Q29" s="38">
        <f>'Yard'!$O$75</f>
        <v>0</v>
      </c>
      <c r="R29" s="38">
        <f>'Yard'!$P$75</f>
        <v>0</v>
      </c>
      <c r="S29" s="38">
        <f>'Yard'!$Q$75</f>
        <v>0</v>
      </c>
      <c r="T29" s="38">
        <f>'Yard'!$R$75</f>
        <v>0</v>
      </c>
      <c r="U29" s="38">
        <f>'Yard'!$S$75</f>
        <v>0</v>
      </c>
      <c r="V29" s="38">
        <f>'Otex'!$B$156</f>
        <v>0</v>
      </c>
      <c r="W29" s="10"/>
      <c r="X29" s="17"/>
    </row>
    <row r="30" spans="1:24">
      <c r="A30" s="4" t="s">
        <v>219</v>
      </c>
      <c r="B30" s="38">
        <f>'Yard'!$B$76</f>
        <v>0</v>
      </c>
      <c r="C30" s="38">
        <f>'Yard'!$C$76</f>
        <v>0</v>
      </c>
      <c r="D30" s="38">
        <f>'Yard'!$D$76</f>
        <v>0</v>
      </c>
      <c r="E30" s="38">
        <f>'Yard'!$E$76</f>
        <v>0</v>
      </c>
      <c r="F30" s="38">
        <f>'Yard'!$F$76</f>
        <v>0</v>
      </c>
      <c r="G30" s="38">
        <f>'Yard'!$G$76</f>
        <v>0</v>
      </c>
      <c r="H30" s="38">
        <f>'Yard'!$H$76</f>
        <v>0</v>
      </c>
      <c r="I30" s="38">
        <f>'Yard'!$I$76</f>
        <v>0</v>
      </c>
      <c r="J30" s="38">
        <f>'Yard'!$J$76</f>
        <v>0</v>
      </c>
      <c r="K30" s="10"/>
      <c r="L30" s="10"/>
      <c r="M30" s="38">
        <f>'Yard'!$K$76</f>
        <v>0</v>
      </c>
      <c r="N30" s="38">
        <f>'Yard'!$L$76</f>
        <v>0</v>
      </c>
      <c r="O30" s="38">
        <f>'Yard'!$M$76</f>
        <v>0</v>
      </c>
      <c r="P30" s="38">
        <f>'Yard'!$N$76</f>
        <v>0</v>
      </c>
      <c r="Q30" s="38">
        <f>'Yard'!$O$76</f>
        <v>0</v>
      </c>
      <c r="R30" s="38">
        <f>'Yard'!$P$76</f>
        <v>0</v>
      </c>
      <c r="S30" s="38">
        <f>'Yard'!$Q$76</f>
        <v>0</v>
      </c>
      <c r="T30" s="38">
        <f>'Yard'!$R$76</f>
        <v>0</v>
      </c>
      <c r="U30" s="38">
        <f>'Yard'!$S$76</f>
        <v>0</v>
      </c>
      <c r="V30" s="38">
        <f>'Otex'!$B$157</f>
        <v>0</v>
      </c>
      <c r="W30" s="10"/>
      <c r="X30" s="17"/>
    </row>
    <row r="31" spans="1:24">
      <c r="A31" s="4" t="s">
        <v>220</v>
      </c>
      <c r="B31" s="38">
        <f>'Yard'!$B$77</f>
        <v>0</v>
      </c>
      <c r="C31" s="38">
        <f>'Yard'!$C$77</f>
        <v>0</v>
      </c>
      <c r="D31" s="38">
        <f>'Yard'!$D$77</f>
        <v>0</v>
      </c>
      <c r="E31" s="38">
        <f>'Yard'!$E$77</f>
        <v>0</v>
      </c>
      <c r="F31" s="38">
        <f>'Yard'!$F$77</f>
        <v>0</v>
      </c>
      <c r="G31" s="38">
        <f>'Yard'!$G$77</f>
        <v>0</v>
      </c>
      <c r="H31" s="38">
        <f>'Yard'!$H$77</f>
        <v>0</v>
      </c>
      <c r="I31" s="38">
        <f>'Yard'!$I$77</f>
        <v>0</v>
      </c>
      <c r="J31" s="38">
        <f>'Yard'!$J$77</f>
        <v>0</v>
      </c>
      <c r="K31" s="10"/>
      <c r="L31" s="10"/>
      <c r="M31" s="38">
        <f>'Yard'!$K$77</f>
        <v>0</v>
      </c>
      <c r="N31" s="38">
        <f>'Yard'!$L$77</f>
        <v>0</v>
      </c>
      <c r="O31" s="38">
        <f>'Yard'!$M$77</f>
        <v>0</v>
      </c>
      <c r="P31" s="38">
        <f>'Yard'!$N$77</f>
        <v>0</v>
      </c>
      <c r="Q31" s="38">
        <f>'Yard'!$O$77</f>
        <v>0</v>
      </c>
      <c r="R31" s="38">
        <f>'Yard'!$P$77</f>
        <v>0</v>
      </c>
      <c r="S31" s="38">
        <f>'Yard'!$Q$77</f>
        <v>0</v>
      </c>
      <c r="T31" s="38">
        <f>'Yard'!$R$77</f>
        <v>0</v>
      </c>
      <c r="U31" s="38">
        <f>'Yard'!$S$77</f>
        <v>0</v>
      </c>
      <c r="V31" s="38">
        <f>'Otex'!$B$158</f>
        <v>0</v>
      </c>
      <c r="W31" s="10"/>
      <c r="X31" s="17"/>
    </row>
    <row r="32" spans="1:24">
      <c r="A32" s="4" t="s">
        <v>221</v>
      </c>
      <c r="B32" s="38">
        <f>'Yard'!$B$78</f>
        <v>0</v>
      </c>
      <c r="C32" s="38">
        <f>'Yard'!$C$78</f>
        <v>0</v>
      </c>
      <c r="D32" s="38">
        <f>'Yard'!$D$78</f>
        <v>0</v>
      </c>
      <c r="E32" s="38">
        <f>'Yard'!$E$78</f>
        <v>0</v>
      </c>
      <c r="F32" s="38">
        <f>'Yard'!$F$78</f>
        <v>0</v>
      </c>
      <c r="G32" s="38">
        <f>'Yard'!$G$78</f>
        <v>0</v>
      </c>
      <c r="H32" s="38">
        <f>'Yard'!$H$78</f>
        <v>0</v>
      </c>
      <c r="I32" s="38">
        <f>'Yard'!$I$78</f>
        <v>0</v>
      </c>
      <c r="J32" s="38">
        <f>'Yard'!$J$78</f>
        <v>0</v>
      </c>
      <c r="K32" s="10"/>
      <c r="L32" s="10"/>
      <c r="M32" s="38">
        <f>'Yard'!$K$78</f>
        <v>0</v>
      </c>
      <c r="N32" s="38">
        <f>'Yard'!$L$78</f>
        <v>0</v>
      </c>
      <c r="O32" s="38">
        <f>'Yard'!$M$78</f>
        <v>0</v>
      </c>
      <c r="P32" s="38">
        <f>'Yard'!$N$78</f>
        <v>0</v>
      </c>
      <c r="Q32" s="38">
        <f>'Yard'!$O$78</f>
        <v>0</v>
      </c>
      <c r="R32" s="38">
        <f>'Yard'!$P$78</f>
        <v>0</v>
      </c>
      <c r="S32" s="38">
        <f>'Yard'!$Q$78</f>
        <v>0</v>
      </c>
      <c r="T32" s="38">
        <f>'Yard'!$R$78</f>
        <v>0</v>
      </c>
      <c r="U32" s="38">
        <f>'Yard'!$S$78</f>
        <v>0</v>
      </c>
      <c r="V32" s="38">
        <f>'Otex'!$B$159</f>
        <v>0</v>
      </c>
      <c r="W32" s="10"/>
      <c r="X32" s="17"/>
    </row>
    <row r="33" spans="1:24">
      <c r="A33" s="4" t="s">
        <v>222</v>
      </c>
      <c r="B33" s="38">
        <f>'Yard'!$B$79</f>
        <v>0</v>
      </c>
      <c r="C33" s="38">
        <f>'Yard'!$C$79</f>
        <v>0</v>
      </c>
      <c r="D33" s="38">
        <f>'Yard'!$D$79</f>
        <v>0</v>
      </c>
      <c r="E33" s="38">
        <f>'Yard'!$E$79</f>
        <v>0</v>
      </c>
      <c r="F33" s="38">
        <f>'Yard'!$F$79</f>
        <v>0</v>
      </c>
      <c r="G33" s="38">
        <f>'Yard'!$G$79</f>
        <v>0</v>
      </c>
      <c r="H33" s="38">
        <f>'Yard'!$H$79</f>
        <v>0</v>
      </c>
      <c r="I33" s="38">
        <f>'Yard'!$I$79</f>
        <v>0</v>
      </c>
      <c r="J33" s="38">
        <f>'Yard'!$J$79</f>
        <v>0</v>
      </c>
      <c r="K33" s="10"/>
      <c r="L33" s="10"/>
      <c r="M33" s="38">
        <f>'Yard'!$K$79</f>
        <v>0</v>
      </c>
      <c r="N33" s="38">
        <f>'Yard'!$L$79</f>
        <v>0</v>
      </c>
      <c r="O33" s="38">
        <f>'Yard'!$M$79</f>
        <v>0</v>
      </c>
      <c r="P33" s="38">
        <f>'Yard'!$N$79</f>
        <v>0</v>
      </c>
      <c r="Q33" s="38">
        <f>'Yard'!$O$79</f>
        <v>0</v>
      </c>
      <c r="R33" s="38">
        <f>'Yard'!$P$79</f>
        <v>0</v>
      </c>
      <c r="S33" s="38">
        <f>'Yard'!$Q$79</f>
        <v>0</v>
      </c>
      <c r="T33" s="38">
        <f>'Yard'!$R$79</f>
        <v>0</v>
      </c>
      <c r="U33" s="38">
        <f>'Yard'!$S$79</f>
        <v>0</v>
      </c>
      <c r="V33" s="38">
        <f>'Otex'!$B$160</f>
        <v>0</v>
      </c>
      <c r="W33" s="10"/>
      <c r="X33" s="17"/>
    </row>
    <row r="34" spans="1:24">
      <c r="A34" s="4" t="s">
        <v>184</v>
      </c>
      <c r="B34" s="38">
        <f>'Yard'!$B$42</f>
        <v>0</v>
      </c>
      <c r="C34" s="38">
        <f>'Yard'!$C$42</f>
        <v>0</v>
      </c>
      <c r="D34" s="38">
        <f>'Yard'!$D$42</f>
        <v>0</v>
      </c>
      <c r="E34" s="38">
        <f>'Yard'!$E$42</f>
        <v>0</v>
      </c>
      <c r="F34" s="38">
        <f>'Yard'!$F$42</f>
        <v>0</v>
      </c>
      <c r="G34" s="38">
        <f>'Yard'!$G$42</f>
        <v>0</v>
      </c>
      <c r="H34" s="38">
        <f>'Yard'!$H$42</f>
        <v>0</v>
      </c>
      <c r="I34" s="38">
        <f>'Yard'!$I$42</f>
        <v>0</v>
      </c>
      <c r="J34" s="38">
        <f>'Yard'!$J$42</f>
        <v>0</v>
      </c>
      <c r="K34" s="10"/>
      <c r="L34" s="10"/>
      <c r="M34" s="38">
        <f>'Yard'!$K$42</f>
        <v>0</v>
      </c>
      <c r="N34" s="38">
        <f>'Yard'!$L$42</f>
        <v>0</v>
      </c>
      <c r="O34" s="38">
        <f>'Yard'!$M$42</f>
        <v>0</v>
      </c>
      <c r="P34" s="38">
        <f>'Yard'!$N$42</f>
        <v>0</v>
      </c>
      <c r="Q34" s="38">
        <f>'Yard'!$O$42</f>
        <v>0</v>
      </c>
      <c r="R34" s="38">
        <f>'Yard'!$P$42</f>
        <v>0</v>
      </c>
      <c r="S34" s="38">
        <f>'Yard'!$Q$42</f>
        <v>0</v>
      </c>
      <c r="T34" s="38">
        <f>'Yard'!$R$42</f>
        <v>0</v>
      </c>
      <c r="U34" s="38">
        <f>'Yard'!$S$42</f>
        <v>0</v>
      </c>
      <c r="V34" s="10"/>
      <c r="W34" s="10"/>
      <c r="X34" s="17"/>
    </row>
    <row r="35" spans="1:24">
      <c r="A35" s="4" t="s">
        <v>185</v>
      </c>
      <c r="B35" s="38">
        <f>'Yard'!$B$43</f>
        <v>0</v>
      </c>
      <c r="C35" s="38">
        <f>'Yard'!$C$43</f>
        <v>0</v>
      </c>
      <c r="D35" s="38">
        <f>'Yard'!$D$43</f>
        <v>0</v>
      </c>
      <c r="E35" s="38">
        <f>'Yard'!$E$43</f>
        <v>0</v>
      </c>
      <c r="F35" s="38">
        <f>'Yard'!$F$43</f>
        <v>0</v>
      </c>
      <c r="G35" s="38">
        <f>'Yard'!$G$43</f>
        <v>0</v>
      </c>
      <c r="H35" s="38">
        <f>'Yard'!$H$43</f>
        <v>0</v>
      </c>
      <c r="I35" s="38">
        <f>'Yard'!$I$43</f>
        <v>0</v>
      </c>
      <c r="J35" s="38">
        <f>'Yard'!$J$43</f>
        <v>0</v>
      </c>
      <c r="K35" s="10"/>
      <c r="L35" s="10"/>
      <c r="M35" s="38">
        <f>'Yard'!$K$43</f>
        <v>0</v>
      </c>
      <c r="N35" s="38">
        <f>'Yard'!$L$43</f>
        <v>0</v>
      </c>
      <c r="O35" s="38">
        <f>'Yard'!$M$43</f>
        <v>0</v>
      </c>
      <c r="P35" s="38">
        <f>'Yard'!$N$43</f>
        <v>0</v>
      </c>
      <c r="Q35" s="38">
        <f>'Yard'!$O$43</f>
        <v>0</v>
      </c>
      <c r="R35" s="38">
        <f>'Yard'!$P$43</f>
        <v>0</v>
      </c>
      <c r="S35" s="38">
        <f>'Yard'!$Q$43</f>
        <v>0</v>
      </c>
      <c r="T35" s="38">
        <f>'Yard'!$R$43</f>
        <v>0</v>
      </c>
      <c r="U35" s="38">
        <f>'Yard'!$S$43</f>
        <v>0</v>
      </c>
      <c r="V35" s="10"/>
      <c r="W35" s="10"/>
      <c r="X35" s="17"/>
    </row>
    <row r="36" spans="1:24">
      <c r="A36" s="4" t="s">
        <v>186</v>
      </c>
      <c r="B36" s="38">
        <f>'Yard'!$B$44</f>
        <v>0</v>
      </c>
      <c r="C36" s="38">
        <f>'Yard'!$C$44</f>
        <v>0</v>
      </c>
      <c r="D36" s="38">
        <f>'Yard'!$D$44</f>
        <v>0</v>
      </c>
      <c r="E36" s="38">
        <f>'Yard'!$E$44</f>
        <v>0</v>
      </c>
      <c r="F36" s="38">
        <f>'Yard'!$F$44</f>
        <v>0</v>
      </c>
      <c r="G36" s="38">
        <f>'Yard'!$G$44</f>
        <v>0</v>
      </c>
      <c r="H36" s="38">
        <f>'Yard'!$H$44</f>
        <v>0</v>
      </c>
      <c r="I36" s="38">
        <f>'Yard'!$I$44</f>
        <v>0</v>
      </c>
      <c r="J36" s="38">
        <f>'Yard'!$J$44</f>
        <v>0</v>
      </c>
      <c r="K36" s="10"/>
      <c r="L36" s="10"/>
      <c r="M36" s="38">
        <f>'Yard'!$K$44</f>
        <v>0</v>
      </c>
      <c r="N36" s="38">
        <f>'Yard'!$L$44</f>
        <v>0</v>
      </c>
      <c r="O36" s="38">
        <f>'Yard'!$M$44</f>
        <v>0</v>
      </c>
      <c r="P36" s="38">
        <f>'Yard'!$N$44</f>
        <v>0</v>
      </c>
      <c r="Q36" s="38">
        <f>'Yard'!$O$44</f>
        <v>0</v>
      </c>
      <c r="R36" s="38">
        <f>'Yard'!$P$44</f>
        <v>0</v>
      </c>
      <c r="S36" s="38">
        <f>'Yard'!$Q$44</f>
        <v>0</v>
      </c>
      <c r="T36" s="38">
        <f>'Yard'!$R$44</f>
        <v>0</v>
      </c>
      <c r="U36" s="38">
        <f>'Yard'!$S$44</f>
        <v>0</v>
      </c>
      <c r="V36" s="10"/>
      <c r="W36" s="10"/>
      <c r="X36" s="17"/>
    </row>
    <row r="37" spans="1:24">
      <c r="A37" s="4" t="s">
        <v>187</v>
      </c>
      <c r="B37" s="38">
        <f>'Yard'!$B$80</f>
        <v>0</v>
      </c>
      <c r="C37" s="38">
        <f>'Yard'!$C$80</f>
        <v>0</v>
      </c>
      <c r="D37" s="38">
        <f>'Yard'!$D$80</f>
        <v>0</v>
      </c>
      <c r="E37" s="38">
        <f>'Yard'!$E$80</f>
        <v>0</v>
      </c>
      <c r="F37" s="38">
        <f>'Yard'!$F$80</f>
        <v>0</v>
      </c>
      <c r="G37" s="38">
        <f>'Yard'!$G$80</f>
        <v>0</v>
      </c>
      <c r="H37" s="38">
        <f>'Yard'!$H$80</f>
        <v>0</v>
      </c>
      <c r="I37" s="38">
        <f>'Yard'!$I$80</f>
        <v>0</v>
      </c>
      <c r="J37" s="38">
        <f>'Yard'!$J$80</f>
        <v>0</v>
      </c>
      <c r="K37" s="10"/>
      <c r="L37" s="10"/>
      <c r="M37" s="38">
        <f>'Yard'!$K$80</f>
        <v>0</v>
      </c>
      <c r="N37" s="38">
        <f>'Yard'!$L$80</f>
        <v>0</v>
      </c>
      <c r="O37" s="38">
        <f>'Yard'!$M$80</f>
        <v>0</v>
      </c>
      <c r="P37" s="38">
        <f>'Yard'!$N$80</f>
        <v>0</v>
      </c>
      <c r="Q37" s="38">
        <f>'Yard'!$O$80</f>
        <v>0</v>
      </c>
      <c r="R37" s="38">
        <f>'Yard'!$P$80</f>
        <v>0</v>
      </c>
      <c r="S37" s="38">
        <f>'Yard'!$Q$80</f>
        <v>0</v>
      </c>
      <c r="T37" s="38">
        <f>'Yard'!$R$80</f>
        <v>0</v>
      </c>
      <c r="U37" s="38">
        <f>'Yard'!$S$80</f>
        <v>0</v>
      </c>
      <c r="V37" s="10"/>
      <c r="W37" s="10"/>
      <c r="X37" s="17"/>
    </row>
    <row r="38" spans="1:24">
      <c r="A38" s="4" t="s">
        <v>188</v>
      </c>
      <c r="B38" s="38">
        <f>'Yard'!$B$46</f>
        <v>0</v>
      </c>
      <c r="C38" s="38">
        <f>'Yard'!$C$46</f>
        <v>0</v>
      </c>
      <c r="D38" s="38">
        <f>'Yard'!$D$46</f>
        <v>0</v>
      </c>
      <c r="E38" s="38">
        <f>'Yard'!$E$46</f>
        <v>0</v>
      </c>
      <c r="F38" s="38">
        <f>'Yard'!$F$46</f>
        <v>0</v>
      </c>
      <c r="G38" s="38">
        <f>'Yard'!$G$46</f>
        <v>0</v>
      </c>
      <c r="H38" s="38">
        <f>'Yard'!$H$46</f>
        <v>0</v>
      </c>
      <c r="I38" s="38">
        <f>'Yard'!$I$46</f>
        <v>0</v>
      </c>
      <c r="J38" s="38">
        <f>'Yard'!$J$46</f>
        <v>0</v>
      </c>
      <c r="K38" s="10"/>
      <c r="L38" s="10"/>
      <c r="M38" s="38">
        <f>'Yard'!$K$46</f>
        <v>0</v>
      </c>
      <c r="N38" s="38">
        <f>'Yard'!$L$46</f>
        <v>0</v>
      </c>
      <c r="O38" s="38">
        <f>'Yard'!$M$46</f>
        <v>0</v>
      </c>
      <c r="P38" s="38">
        <f>'Yard'!$N$46</f>
        <v>0</v>
      </c>
      <c r="Q38" s="38">
        <f>'Yard'!$O$46</f>
        <v>0</v>
      </c>
      <c r="R38" s="38">
        <f>'Yard'!$P$46</f>
        <v>0</v>
      </c>
      <c r="S38" s="38">
        <f>'Yard'!$Q$46</f>
        <v>0</v>
      </c>
      <c r="T38" s="38">
        <f>'Yard'!$R$46</f>
        <v>0</v>
      </c>
      <c r="U38" s="38">
        <f>'Yard'!$S$46</f>
        <v>0</v>
      </c>
      <c r="V38" s="10"/>
      <c r="W38" s="10"/>
      <c r="X38" s="17"/>
    </row>
    <row r="39" spans="1:24">
      <c r="A39" s="4" t="s">
        <v>189</v>
      </c>
      <c r="B39" s="38">
        <f>'Yard'!$B$81</f>
        <v>0</v>
      </c>
      <c r="C39" s="38">
        <f>'Yard'!$C$81</f>
        <v>0</v>
      </c>
      <c r="D39" s="38">
        <f>'Yard'!$D$81</f>
        <v>0</v>
      </c>
      <c r="E39" s="38">
        <f>'Yard'!$E$81</f>
        <v>0</v>
      </c>
      <c r="F39" s="38">
        <f>'Yard'!$F$81</f>
        <v>0</v>
      </c>
      <c r="G39" s="38">
        <f>'Yard'!$G$81</f>
        <v>0</v>
      </c>
      <c r="H39" s="38">
        <f>'Yard'!$H$81</f>
        <v>0</v>
      </c>
      <c r="I39" s="38">
        <f>'Yard'!$I$81</f>
        <v>0</v>
      </c>
      <c r="J39" s="38">
        <f>'Yard'!$J$81</f>
        <v>0</v>
      </c>
      <c r="K39" s="10"/>
      <c r="L39" s="10"/>
      <c r="M39" s="38">
        <f>'Yard'!$K$81</f>
        <v>0</v>
      </c>
      <c r="N39" s="38">
        <f>'Yard'!$L$81</f>
        <v>0</v>
      </c>
      <c r="O39" s="38">
        <f>'Yard'!$M$81</f>
        <v>0</v>
      </c>
      <c r="P39" s="38">
        <f>'Yard'!$N$81</f>
        <v>0</v>
      </c>
      <c r="Q39" s="38">
        <f>'Yard'!$O$81</f>
        <v>0</v>
      </c>
      <c r="R39" s="38">
        <f>'Yard'!$P$81</f>
        <v>0</v>
      </c>
      <c r="S39" s="38">
        <f>'Yard'!$Q$81</f>
        <v>0</v>
      </c>
      <c r="T39" s="38">
        <f>'Yard'!$R$81</f>
        <v>0</v>
      </c>
      <c r="U39" s="38">
        <f>'Yard'!$S$81</f>
        <v>0</v>
      </c>
      <c r="V39" s="10"/>
      <c r="W39" s="10"/>
      <c r="X39" s="17"/>
    </row>
    <row r="40" spans="1:24">
      <c r="A40" s="4" t="s">
        <v>197</v>
      </c>
      <c r="B40" s="38">
        <f>'Yard'!$B$48</f>
        <v>0</v>
      </c>
      <c r="C40" s="38">
        <f>'Yard'!$C$48</f>
        <v>0</v>
      </c>
      <c r="D40" s="38">
        <f>'Yard'!$D$48</f>
        <v>0</v>
      </c>
      <c r="E40" s="38">
        <f>'Yard'!$E$48</f>
        <v>0</v>
      </c>
      <c r="F40" s="38">
        <f>'Yard'!$F$48</f>
        <v>0</v>
      </c>
      <c r="G40" s="38">
        <f>'Yard'!$G$48</f>
        <v>0</v>
      </c>
      <c r="H40" s="38">
        <f>'Yard'!$H$48</f>
        <v>0</v>
      </c>
      <c r="I40" s="38">
        <f>'Yard'!$I$48</f>
        <v>0</v>
      </c>
      <c r="J40" s="38">
        <f>'Yard'!$J$48</f>
        <v>0</v>
      </c>
      <c r="K40" s="10"/>
      <c r="L40" s="10"/>
      <c r="M40" s="38">
        <f>'Yard'!$K$48</f>
        <v>0</v>
      </c>
      <c r="N40" s="38">
        <f>'Yard'!$L$48</f>
        <v>0</v>
      </c>
      <c r="O40" s="38">
        <f>'Yard'!$M$48</f>
        <v>0</v>
      </c>
      <c r="P40" s="38">
        <f>'Yard'!$N$48</f>
        <v>0</v>
      </c>
      <c r="Q40" s="38">
        <f>'Yard'!$O$48</f>
        <v>0</v>
      </c>
      <c r="R40" s="38">
        <f>'Yard'!$P$48</f>
        <v>0</v>
      </c>
      <c r="S40" s="38">
        <f>'Yard'!$Q$48</f>
        <v>0</v>
      </c>
      <c r="T40" s="38">
        <f>'Yard'!$R$48</f>
        <v>0</v>
      </c>
      <c r="U40" s="38">
        <f>'Yard'!$S$48</f>
        <v>0</v>
      </c>
      <c r="V40" s="10"/>
      <c r="W40" s="10"/>
      <c r="X40" s="17"/>
    </row>
    <row r="41" spans="1:24">
      <c r="A41" s="4" t="s">
        <v>198</v>
      </c>
      <c r="B41" s="38">
        <f>'Yard'!$B$82</f>
        <v>0</v>
      </c>
      <c r="C41" s="38">
        <f>'Yard'!$C$82</f>
        <v>0</v>
      </c>
      <c r="D41" s="38">
        <f>'Yard'!$D$82</f>
        <v>0</v>
      </c>
      <c r="E41" s="38">
        <f>'Yard'!$E$82</f>
        <v>0</v>
      </c>
      <c r="F41" s="38">
        <f>'Yard'!$F$82</f>
        <v>0</v>
      </c>
      <c r="G41" s="38">
        <f>'Yard'!$G$82</f>
        <v>0</v>
      </c>
      <c r="H41" s="38">
        <f>'Yard'!$H$82</f>
        <v>0</v>
      </c>
      <c r="I41" s="38">
        <f>'Yard'!$I$82</f>
        <v>0</v>
      </c>
      <c r="J41" s="38">
        <f>'Yard'!$J$82</f>
        <v>0</v>
      </c>
      <c r="K41" s="10"/>
      <c r="L41" s="10"/>
      <c r="M41" s="38">
        <f>'Yard'!$K$82</f>
        <v>0</v>
      </c>
      <c r="N41" s="38">
        <f>'Yard'!$L$82</f>
        <v>0</v>
      </c>
      <c r="O41" s="38">
        <f>'Yard'!$M$82</f>
        <v>0</v>
      </c>
      <c r="P41" s="38">
        <f>'Yard'!$N$82</f>
        <v>0</v>
      </c>
      <c r="Q41" s="38">
        <f>'Yard'!$O$82</f>
        <v>0</v>
      </c>
      <c r="R41" s="38">
        <f>'Yard'!$P$82</f>
        <v>0</v>
      </c>
      <c r="S41" s="38">
        <f>'Yard'!$Q$82</f>
        <v>0</v>
      </c>
      <c r="T41" s="38">
        <f>'Yard'!$R$82</f>
        <v>0</v>
      </c>
      <c r="U41" s="38">
        <f>'Yard'!$S$82</f>
        <v>0</v>
      </c>
      <c r="V41" s="10"/>
      <c r="W41" s="10"/>
      <c r="X41" s="17"/>
    </row>
    <row r="43" spans="1:24" ht="21" customHeight="1">
      <c r="A43" s="1" t="s">
        <v>1066</v>
      </c>
    </row>
    <row r="44" spans="1:24">
      <c r="A44" s="2" t="s">
        <v>353</v>
      </c>
    </row>
    <row r="45" spans="1:24">
      <c r="A45" s="32" t="s">
        <v>1067</v>
      </c>
    </row>
    <row r="46" spans="1:24">
      <c r="A46" s="32" t="s">
        <v>1068</v>
      </c>
    </row>
    <row r="47" spans="1:24">
      <c r="A47" s="32" t="s">
        <v>1069</v>
      </c>
    </row>
    <row r="48" spans="1:24">
      <c r="A48" s="32" t="s">
        <v>1070</v>
      </c>
    </row>
    <row r="49" spans="1:24">
      <c r="A49" s="32" t="s">
        <v>1071</v>
      </c>
    </row>
    <row r="50" spans="1:24">
      <c r="A50" s="2" t="s">
        <v>442</v>
      </c>
    </row>
    <row r="52" spans="1:24">
      <c r="B52" s="15" t="s">
        <v>142</v>
      </c>
      <c r="C52" s="15" t="s">
        <v>316</v>
      </c>
      <c r="D52" s="15" t="s">
        <v>317</v>
      </c>
      <c r="E52" s="15" t="s">
        <v>318</v>
      </c>
      <c r="F52" s="15" t="s">
        <v>319</v>
      </c>
      <c r="G52" s="15" t="s">
        <v>320</v>
      </c>
      <c r="H52" s="15" t="s">
        <v>321</v>
      </c>
      <c r="I52" s="15" t="s">
        <v>322</v>
      </c>
      <c r="J52" s="15" t="s">
        <v>323</v>
      </c>
      <c r="K52" s="15" t="s">
        <v>465</v>
      </c>
      <c r="L52" s="15" t="s">
        <v>477</v>
      </c>
      <c r="M52" s="15" t="s">
        <v>304</v>
      </c>
      <c r="N52" s="15" t="s">
        <v>879</v>
      </c>
      <c r="O52" s="15" t="s">
        <v>880</v>
      </c>
      <c r="P52" s="15" t="s">
        <v>881</v>
      </c>
      <c r="Q52" s="15" t="s">
        <v>882</v>
      </c>
      <c r="R52" s="15" t="s">
        <v>883</v>
      </c>
      <c r="S52" s="15" t="s">
        <v>884</v>
      </c>
      <c r="T52" s="15" t="s">
        <v>885</v>
      </c>
      <c r="U52" s="15" t="s">
        <v>886</v>
      </c>
      <c r="V52" s="15" t="s">
        <v>887</v>
      </c>
      <c r="W52" s="15" t="s">
        <v>888</v>
      </c>
    </row>
    <row r="53" spans="1:24">
      <c r="A53" s="4" t="s">
        <v>174</v>
      </c>
      <c r="B53" s="10"/>
      <c r="C53" s="10"/>
      <c r="D53" s="10"/>
      <c r="E53" s="10"/>
      <c r="F53" s="10"/>
      <c r="G53" s="10"/>
      <c r="H53" s="10"/>
      <c r="I53" s="10"/>
      <c r="J53" s="10"/>
      <c r="K53" s="10"/>
      <c r="L53" s="10"/>
      <c r="M53" s="10"/>
      <c r="N53" s="10"/>
      <c r="O53" s="10"/>
      <c r="P53" s="10"/>
      <c r="Q53" s="10"/>
      <c r="R53" s="10"/>
      <c r="S53" s="10"/>
      <c r="T53" s="10"/>
      <c r="U53" s="10"/>
      <c r="V53" s="10"/>
      <c r="W53" s="10"/>
      <c r="X53" s="17"/>
    </row>
    <row r="54" spans="1:24">
      <c r="A54" s="4" t="s">
        <v>175</v>
      </c>
      <c r="B54" s="38">
        <f>'Standing'!$B$106</f>
        <v>0</v>
      </c>
      <c r="C54" s="38">
        <f>'Standing'!$C$106</f>
        <v>0</v>
      </c>
      <c r="D54" s="38">
        <f>'Standing'!$D$106</f>
        <v>0</v>
      </c>
      <c r="E54" s="38">
        <f>'Standing'!$E$106</f>
        <v>0</v>
      </c>
      <c r="F54" s="38">
        <f>'Standing'!$F$106</f>
        <v>0</v>
      </c>
      <c r="G54" s="38">
        <f>'Standing'!$G$106</f>
        <v>0</v>
      </c>
      <c r="H54" s="38">
        <f>'Standing'!$H$106</f>
        <v>0</v>
      </c>
      <c r="I54" s="38">
        <f>'Standing'!$I$106</f>
        <v>0</v>
      </c>
      <c r="J54" s="38">
        <f>'Standing'!$J$106</f>
        <v>0</v>
      </c>
      <c r="K54" s="10"/>
      <c r="L54" s="10"/>
      <c r="M54" s="38">
        <f>'Standing'!$K$106</f>
        <v>0</v>
      </c>
      <c r="N54" s="38">
        <f>'Standing'!$L$106</f>
        <v>0</v>
      </c>
      <c r="O54" s="38">
        <f>'Standing'!$M$106</f>
        <v>0</v>
      </c>
      <c r="P54" s="38">
        <f>'Standing'!$N$106</f>
        <v>0</v>
      </c>
      <c r="Q54" s="38">
        <f>'Standing'!$O$106</f>
        <v>0</v>
      </c>
      <c r="R54" s="38">
        <f>'Standing'!$P$106</f>
        <v>0</v>
      </c>
      <c r="S54" s="38">
        <f>'Standing'!$Q$106</f>
        <v>0</v>
      </c>
      <c r="T54" s="38">
        <f>'Standing'!$R$106</f>
        <v>0</v>
      </c>
      <c r="U54" s="38">
        <f>'Standing'!$S$106</f>
        <v>0</v>
      </c>
      <c r="V54" s="10"/>
      <c r="W54" s="10"/>
      <c r="X54" s="17"/>
    </row>
    <row r="55" spans="1:24">
      <c r="A55" s="4" t="s">
        <v>216</v>
      </c>
      <c r="B55" s="10"/>
      <c r="C55" s="10"/>
      <c r="D55" s="10"/>
      <c r="E55" s="10"/>
      <c r="F55" s="10"/>
      <c r="G55" s="10"/>
      <c r="H55" s="10"/>
      <c r="I55" s="10"/>
      <c r="J55" s="10"/>
      <c r="K55" s="10"/>
      <c r="L55" s="10"/>
      <c r="M55" s="10"/>
      <c r="N55" s="10"/>
      <c r="O55" s="10"/>
      <c r="P55" s="10"/>
      <c r="Q55" s="10"/>
      <c r="R55" s="10"/>
      <c r="S55" s="10"/>
      <c r="T55" s="10"/>
      <c r="U55" s="10"/>
      <c r="V55" s="10"/>
      <c r="W55" s="10"/>
      <c r="X55" s="17"/>
    </row>
    <row r="56" spans="1:24">
      <c r="A56" s="4" t="s">
        <v>176</v>
      </c>
      <c r="B56" s="10"/>
      <c r="C56" s="10"/>
      <c r="D56" s="10"/>
      <c r="E56" s="10"/>
      <c r="F56" s="10"/>
      <c r="G56" s="10"/>
      <c r="H56" s="10"/>
      <c r="I56" s="10"/>
      <c r="J56" s="10"/>
      <c r="K56" s="10"/>
      <c r="L56" s="10"/>
      <c r="M56" s="10"/>
      <c r="N56" s="10"/>
      <c r="O56" s="10"/>
      <c r="P56" s="10"/>
      <c r="Q56" s="10"/>
      <c r="R56" s="10"/>
      <c r="S56" s="10"/>
      <c r="T56" s="10"/>
      <c r="U56" s="10"/>
      <c r="V56" s="10"/>
      <c r="W56" s="10"/>
      <c r="X56" s="17"/>
    </row>
    <row r="57" spans="1:24">
      <c r="A57" s="4" t="s">
        <v>177</v>
      </c>
      <c r="B57" s="38">
        <f>'Standing'!$B$107</f>
        <v>0</v>
      </c>
      <c r="C57" s="38">
        <f>'Standing'!$C$107</f>
        <v>0</v>
      </c>
      <c r="D57" s="38">
        <f>'Standing'!$D$107</f>
        <v>0</v>
      </c>
      <c r="E57" s="38">
        <f>'Standing'!$E$107</f>
        <v>0</v>
      </c>
      <c r="F57" s="38">
        <f>'Standing'!$F$107</f>
        <v>0</v>
      </c>
      <c r="G57" s="38">
        <f>'Standing'!$G$107</f>
        <v>0</v>
      </c>
      <c r="H57" s="38">
        <f>'Standing'!$H$107</f>
        <v>0</v>
      </c>
      <c r="I57" s="38">
        <f>'Standing'!$I$107</f>
        <v>0</v>
      </c>
      <c r="J57" s="38">
        <f>'Standing'!$J$107</f>
        <v>0</v>
      </c>
      <c r="K57" s="10"/>
      <c r="L57" s="10"/>
      <c r="M57" s="38">
        <f>'Standing'!$K$107</f>
        <v>0</v>
      </c>
      <c r="N57" s="38">
        <f>'Standing'!$L$107</f>
        <v>0</v>
      </c>
      <c r="O57" s="38">
        <f>'Standing'!$M$107</f>
        <v>0</v>
      </c>
      <c r="P57" s="38">
        <f>'Standing'!$N$107</f>
        <v>0</v>
      </c>
      <c r="Q57" s="38">
        <f>'Standing'!$O$107</f>
        <v>0</v>
      </c>
      <c r="R57" s="38">
        <f>'Standing'!$P$107</f>
        <v>0</v>
      </c>
      <c r="S57" s="38">
        <f>'Standing'!$Q$107</f>
        <v>0</v>
      </c>
      <c r="T57" s="38">
        <f>'Standing'!$R$107</f>
        <v>0</v>
      </c>
      <c r="U57" s="38">
        <f>'Standing'!$S$107</f>
        <v>0</v>
      </c>
      <c r="V57" s="10"/>
      <c r="W57" s="10"/>
      <c r="X57" s="17"/>
    </row>
    <row r="58" spans="1:24">
      <c r="A58" s="4" t="s">
        <v>217</v>
      </c>
      <c r="B58" s="10"/>
      <c r="C58" s="10"/>
      <c r="D58" s="10"/>
      <c r="E58" s="10"/>
      <c r="F58" s="10"/>
      <c r="G58" s="10"/>
      <c r="H58" s="10"/>
      <c r="I58" s="10"/>
      <c r="J58" s="10"/>
      <c r="K58" s="10"/>
      <c r="L58" s="10"/>
      <c r="M58" s="10"/>
      <c r="N58" s="10"/>
      <c r="O58" s="10"/>
      <c r="P58" s="10"/>
      <c r="Q58" s="10"/>
      <c r="R58" s="10"/>
      <c r="S58" s="10"/>
      <c r="T58" s="10"/>
      <c r="U58" s="10"/>
      <c r="V58" s="10"/>
      <c r="W58" s="10"/>
      <c r="X58" s="17"/>
    </row>
    <row r="59" spans="1:24">
      <c r="A59" s="4" t="s">
        <v>178</v>
      </c>
      <c r="B59" s="38">
        <f>'Standing'!$B$108</f>
        <v>0</v>
      </c>
      <c r="C59" s="38">
        <f>'Standing'!$C$108</f>
        <v>0</v>
      </c>
      <c r="D59" s="38">
        <f>'Standing'!$D$108</f>
        <v>0</v>
      </c>
      <c r="E59" s="38">
        <f>'Standing'!$E$108</f>
        <v>0</v>
      </c>
      <c r="F59" s="38">
        <f>'Standing'!$F$108</f>
        <v>0</v>
      </c>
      <c r="G59" s="38">
        <f>'Standing'!$G$108</f>
        <v>0</v>
      </c>
      <c r="H59" s="38">
        <f>'Standing'!$H$108</f>
        <v>0</v>
      </c>
      <c r="I59" s="38">
        <f>'Standing'!$I$108</f>
        <v>0</v>
      </c>
      <c r="J59" s="38">
        <f>'Standing'!$J$108</f>
        <v>0</v>
      </c>
      <c r="K59" s="10"/>
      <c r="L59" s="10"/>
      <c r="M59" s="38">
        <f>'Standing'!$K$108</f>
        <v>0</v>
      </c>
      <c r="N59" s="38">
        <f>'Standing'!$L$108</f>
        <v>0</v>
      </c>
      <c r="O59" s="38">
        <f>'Standing'!$M$108</f>
        <v>0</v>
      </c>
      <c r="P59" s="38">
        <f>'Standing'!$N$108</f>
        <v>0</v>
      </c>
      <c r="Q59" s="38">
        <f>'Standing'!$O$108</f>
        <v>0</v>
      </c>
      <c r="R59" s="38">
        <f>'Standing'!$P$108</f>
        <v>0</v>
      </c>
      <c r="S59" s="38">
        <f>'Standing'!$Q$108</f>
        <v>0</v>
      </c>
      <c r="T59" s="38">
        <f>'Standing'!$R$108</f>
        <v>0</v>
      </c>
      <c r="U59" s="38">
        <f>'Standing'!$S$108</f>
        <v>0</v>
      </c>
      <c r="V59" s="10"/>
      <c r="W59" s="10"/>
      <c r="X59" s="17"/>
    </row>
    <row r="60" spans="1:24">
      <c r="A60" s="4" t="s">
        <v>179</v>
      </c>
      <c r="B60" s="38">
        <f>'Standing'!$B$109</f>
        <v>0</v>
      </c>
      <c r="C60" s="38">
        <f>'Standing'!$C$109</f>
        <v>0</v>
      </c>
      <c r="D60" s="38">
        <f>'Standing'!$D$109</f>
        <v>0</v>
      </c>
      <c r="E60" s="38">
        <f>'Standing'!$E$109</f>
        <v>0</v>
      </c>
      <c r="F60" s="38">
        <f>'Standing'!$F$109</f>
        <v>0</v>
      </c>
      <c r="G60" s="38">
        <f>'Standing'!$G$109</f>
        <v>0</v>
      </c>
      <c r="H60" s="38">
        <f>'Standing'!$H$109</f>
        <v>0</v>
      </c>
      <c r="I60" s="38">
        <f>'Standing'!$I$109</f>
        <v>0</v>
      </c>
      <c r="J60" s="38">
        <f>'Standing'!$J$109</f>
        <v>0</v>
      </c>
      <c r="K60" s="10"/>
      <c r="L60" s="10"/>
      <c r="M60" s="38">
        <f>'Standing'!$K$109</f>
        <v>0</v>
      </c>
      <c r="N60" s="38">
        <f>'Standing'!$L$109</f>
        <v>0</v>
      </c>
      <c r="O60" s="38">
        <f>'Standing'!$M$109</f>
        <v>0</v>
      </c>
      <c r="P60" s="38">
        <f>'Standing'!$N$109</f>
        <v>0</v>
      </c>
      <c r="Q60" s="38">
        <f>'Standing'!$O$109</f>
        <v>0</v>
      </c>
      <c r="R60" s="38">
        <f>'Standing'!$P$109</f>
        <v>0</v>
      </c>
      <c r="S60" s="38">
        <f>'Standing'!$Q$109</f>
        <v>0</v>
      </c>
      <c r="T60" s="38">
        <f>'Standing'!$R$109</f>
        <v>0</v>
      </c>
      <c r="U60" s="38">
        <f>'Standing'!$S$109</f>
        <v>0</v>
      </c>
      <c r="V60" s="10"/>
      <c r="W60" s="10"/>
      <c r="X60" s="17"/>
    </row>
    <row r="61" spans="1:24">
      <c r="A61" s="4" t="s">
        <v>195</v>
      </c>
      <c r="B61" s="38">
        <f>'Standing'!$B$110</f>
        <v>0</v>
      </c>
      <c r="C61" s="38">
        <f>'Standing'!$C$110</f>
        <v>0</v>
      </c>
      <c r="D61" s="38">
        <f>'Standing'!$D$110</f>
        <v>0</v>
      </c>
      <c r="E61" s="38">
        <f>'Standing'!$E$110</f>
        <v>0</v>
      </c>
      <c r="F61" s="38">
        <f>'Standing'!$F$110</f>
        <v>0</v>
      </c>
      <c r="G61" s="38">
        <f>'Standing'!$G$110</f>
        <v>0</v>
      </c>
      <c r="H61" s="38">
        <f>'Standing'!$H$110</f>
        <v>0</v>
      </c>
      <c r="I61" s="38">
        <f>'Standing'!$I$110</f>
        <v>0</v>
      </c>
      <c r="J61" s="38">
        <f>'Standing'!$J$110</f>
        <v>0</v>
      </c>
      <c r="K61" s="10"/>
      <c r="L61" s="10"/>
      <c r="M61" s="38">
        <f>'Standing'!$K$110</f>
        <v>0</v>
      </c>
      <c r="N61" s="38">
        <f>'Standing'!$L$110</f>
        <v>0</v>
      </c>
      <c r="O61" s="38">
        <f>'Standing'!$M$110</f>
        <v>0</v>
      </c>
      <c r="P61" s="38">
        <f>'Standing'!$N$110</f>
        <v>0</v>
      </c>
      <c r="Q61" s="38">
        <f>'Standing'!$O$110</f>
        <v>0</v>
      </c>
      <c r="R61" s="38">
        <f>'Standing'!$P$110</f>
        <v>0</v>
      </c>
      <c r="S61" s="38">
        <f>'Standing'!$Q$110</f>
        <v>0</v>
      </c>
      <c r="T61" s="38">
        <f>'Standing'!$R$110</f>
        <v>0</v>
      </c>
      <c r="U61" s="38">
        <f>'Standing'!$S$110</f>
        <v>0</v>
      </c>
      <c r="V61" s="10"/>
      <c r="W61" s="10"/>
      <c r="X61" s="17"/>
    </row>
    <row r="62" spans="1:24">
      <c r="A62" s="4" t="s">
        <v>180</v>
      </c>
      <c r="B62" s="38">
        <f>'Standing'!$B$111</f>
        <v>0</v>
      </c>
      <c r="C62" s="38">
        <f>'Standing'!$C$111</f>
        <v>0</v>
      </c>
      <c r="D62" s="38">
        <f>'Standing'!$D$111</f>
        <v>0</v>
      </c>
      <c r="E62" s="38">
        <f>'Standing'!$E$111</f>
        <v>0</v>
      </c>
      <c r="F62" s="38">
        <f>'Standing'!$F$111</f>
        <v>0</v>
      </c>
      <c r="G62" s="38">
        <f>'Standing'!$G$111</f>
        <v>0</v>
      </c>
      <c r="H62" s="38">
        <f>'Standing'!$H$111</f>
        <v>0</v>
      </c>
      <c r="I62" s="38">
        <f>'Standing'!$I$111</f>
        <v>0</v>
      </c>
      <c r="J62" s="38">
        <f>'Standing'!$J$111</f>
        <v>0</v>
      </c>
      <c r="K62" s="10"/>
      <c r="L62" s="10"/>
      <c r="M62" s="38">
        <f>'Standing'!$K$111</f>
        <v>0</v>
      </c>
      <c r="N62" s="38">
        <f>'Standing'!$L$111</f>
        <v>0</v>
      </c>
      <c r="O62" s="38">
        <f>'Standing'!$M$111</f>
        <v>0</v>
      </c>
      <c r="P62" s="38">
        <f>'Standing'!$N$111</f>
        <v>0</v>
      </c>
      <c r="Q62" s="38">
        <f>'Standing'!$O$111</f>
        <v>0</v>
      </c>
      <c r="R62" s="38">
        <f>'Standing'!$P$111</f>
        <v>0</v>
      </c>
      <c r="S62" s="38">
        <f>'Standing'!$Q$111</f>
        <v>0</v>
      </c>
      <c r="T62" s="38">
        <f>'Standing'!$R$111</f>
        <v>0</v>
      </c>
      <c r="U62" s="38">
        <f>'Standing'!$S$111</f>
        <v>0</v>
      </c>
      <c r="V62" s="10"/>
      <c r="W62" s="10"/>
      <c r="X62" s="17"/>
    </row>
    <row r="63" spans="1:24">
      <c r="A63" s="4" t="s">
        <v>181</v>
      </c>
      <c r="B63" s="38">
        <f>'Standing'!$B$112</f>
        <v>0</v>
      </c>
      <c r="C63" s="38">
        <f>'Standing'!$C$112</f>
        <v>0</v>
      </c>
      <c r="D63" s="38">
        <f>'Standing'!$D$112</f>
        <v>0</v>
      </c>
      <c r="E63" s="38">
        <f>'Standing'!$E$112</f>
        <v>0</v>
      </c>
      <c r="F63" s="38">
        <f>'Standing'!$F$112</f>
        <v>0</v>
      </c>
      <c r="G63" s="38">
        <f>'Standing'!$G$112</f>
        <v>0</v>
      </c>
      <c r="H63" s="38">
        <f>'Standing'!$H$112</f>
        <v>0</v>
      </c>
      <c r="I63" s="38">
        <f>'Standing'!$I$112</f>
        <v>0</v>
      </c>
      <c r="J63" s="38">
        <f>'Standing'!$J$112</f>
        <v>0</v>
      </c>
      <c r="K63" s="10"/>
      <c r="L63" s="10"/>
      <c r="M63" s="38">
        <f>'Standing'!$K$112</f>
        <v>0</v>
      </c>
      <c r="N63" s="38">
        <f>'Standing'!$L$112</f>
        <v>0</v>
      </c>
      <c r="O63" s="38">
        <f>'Standing'!$M$112</f>
        <v>0</v>
      </c>
      <c r="P63" s="38">
        <f>'Standing'!$N$112</f>
        <v>0</v>
      </c>
      <c r="Q63" s="38">
        <f>'Standing'!$O$112</f>
        <v>0</v>
      </c>
      <c r="R63" s="38">
        <f>'Standing'!$P$112</f>
        <v>0</v>
      </c>
      <c r="S63" s="38">
        <f>'Standing'!$Q$112</f>
        <v>0</v>
      </c>
      <c r="T63" s="38">
        <f>'Standing'!$R$112</f>
        <v>0</v>
      </c>
      <c r="U63" s="38">
        <f>'Standing'!$S$112</f>
        <v>0</v>
      </c>
      <c r="V63" s="10"/>
      <c r="W63" s="10"/>
      <c r="X63" s="17"/>
    </row>
    <row r="64" spans="1:24">
      <c r="A64" s="4" t="s">
        <v>182</v>
      </c>
      <c r="B64" s="38">
        <f>'Standing'!$B$113</f>
        <v>0</v>
      </c>
      <c r="C64" s="38">
        <f>'Standing'!$C$113</f>
        <v>0</v>
      </c>
      <c r="D64" s="38">
        <f>'Standing'!$D$113</f>
        <v>0</v>
      </c>
      <c r="E64" s="38">
        <f>'Standing'!$E$113</f>
        <v>0</v>
      </c>
      <c r="F64" s="38">
        <f>'Standing'!$F$113</f>
        <v>0</v>
      </c>
      <c r="G64" s="38">
        <f>'Standing'!$G$113</f>
        <v>0</v>
      </c>
      <c r="H64" s="38">
        <f>'Standing'!$H$113</f>
        <v>0</v>
      </c>
      <c r="I64" s="38">
        <f>'Standing'!$I$113</f>
        <v>0</v>
      </c>
      <c r="J64" s="38">
        <f>'Standing'!$J$113</f>
        <v>0</v>
      </c>
      <c r="K64" s="10"/>
      <c r="L64" s="10"/>
      <c r="M64" s="38">
        <f>'Standing'!$K$113</f>
        <v>0</v>
      </c>
      <c r="N64" s="38">
        <f>'Standing'!$L$113</f>
        <v>0</v>
      </c>
      <c r="O64" s="38">
        <f>'Standing'!$M$113</f>
        <v>0</v>
      </c>
      <c r="P64" s="38">
        <f>'Standing'!$N$113</f>
        <v>0</v>
      </c>
      <c r="Q64" s="38">
        <f>'Standing'!$O$113</f>
        <v>0</v>
      </c>
      <c r="R64" s="38">
        <f>'Standing'!$P$113</f>
        <v>0</v>
      </c>
      <c r="S64" s="38">
        <f>'Standing'!$Q$113</f>
        <v>0</v>
      </c>
      <c r="T64" s="38">
        <f>'Standing'!$R$113</f>
        <v>0</v>
      </c>
      <c r="U64" s="38">
        <f>'Standing'!$S$113</f>
        <v>0</v>
      </c>
      <c r="V64" s="10"/>
      <c r="W64" s="10"/>
      <c r="X64" s="17"/>
    </row>
    <row r="65" spans="1:24">
      <c r="A65" s="4" t="s">
        <v>183</v>
      </c>
      <c r="B65" s="38">
        <f>'Standing'!$B$114</f>
        <v>0</v>
      </c>
      <c r="C65" s="38">
        <f>'Standing'!$C$114</f>
        <v>0</v>
      </c>
      <c r="D65" s="38">
        <f>'Standing'!$D$114</f>
        <v>0</v>
      </c>
      <c r="E65" s="38">
        <f>'Standing'!$E$114</f>
        <v>0</v>
      </c>
      <c r="F65" s="38">
        <f>'Standing'!$F$114</f>
        <v>0</v>
      </c>
      <c r="G65" s="38">
        <f>'Standing'!$G$114</f>
        <v>0</v>
      </c>
      <c r="H65" s="38">
        <f>'Standing'!$H$114</f>
        <v>0</v>
      </c>
      <c r="I65" s="38">
        <f>'Standing'!$I$114</f>
        <v>0</v>
      </c>
      <c r="J65" s="38">
        <f>'Standing'!$J$114</f>
        <v>0</v>
      </c>
      <c r="K65" s="10"/>
      <c r="L65" s="10"/>
      <c r="M65" s="38">
        <f>'Standing'!$K$114</f>
        <v>0</v>
      </c>
      <c r="N65" s="38">
        <f>'Standing'!$L$114</f>
        <v>0</v>
      </c>
      <c r="O65" s="38">
        <f>'Standing'!$M$114</f>
        <v>0</v>
      </c>
      <c r="P65" s="38">
        <f>'Standing'!$N$114</f>
        <v>0</v>
      </c>
      <c r="Q65" s="38">
        <f>'Standing'!$O$114</f>
        <v>0</v>
      </c>
      <c r="R65" s="38">
        <f>'Standing'!$P$114</f>
        <v>0</v>
      </c>
      <c r="S65" s="38">
        <f>'Standing'!$Q$114</f>
        <v>0</v>
      </c>
      <c r="T65" s="38">
        <f>'Standing'!$R$114</f>
        <v>0</v>
      </c>
      <c r="U65" s="38">
        <f>'Standing'!$S$114</f>
        <v>0</v>
      </c>
      <c r="V65" s="10"/>
      <c r="W65" s="10"/>
      <c r="X65" s="17"/>
    </row>
    <row r="66" spans="1:24">
      <c r="A66" s="4" t="s">
        <v>196</v>
      </c>
      <c r="B66" s="38">
        <f>'Standing'!$B$115</f>
        <v>0</v>
      </c>
      <c r="C66" s="38">
        <f>'Standing'!$C$115</f>
        <v>0</v>
      </c>
      <c r="D66" s="38">
        <f>'Standing'!$D$115</f>
        <v>0</v>
      </c>
      <c r="E66" s="38">
        <f>'Standing'!$E$115</f>
        <v>0</v>
      </c>
      <c r="F66" s="38">
        <f>'Standing'!$F$115</f>
        <v>0</v>
      </c>
      <c r="G66" s="38">
        <f>'Standing'!$G$115</f>
        <v>0</v>
      </c>
      <c r="H66" s="38">
        <f>'Standing'!$H$115</f>
        <v>0</v>
      </c>
      <c r="I66" s="38">
        <f>'Standing'!$I$115</f>
        <v>0</v>
      </c>
      <c r="J66" s="38">
        <f>'Standing'!$J$115</f>
        <v>0</v>
      </c>
      <c r="K66" s="10"/>
      <c r="L66" s="10"/>
      <c r="M66" s="38">
        <f>'Standing'!$K$115</f>
        <v>0</v>
      </c>
      <c r="N66" s="38">
        <f>'Standing'!$L$115</f>
        <v>0</v>
      </c>
      <c r="O66" s="38">
        <f>'Standing'!$M$115</f>
        <v>0</v>
      </c>
      <c r="P66" s="38">
        <f>'Standing'!$N$115</f>
        <v>0</v>
      </c>
      <c r="Q66" s="38">
        <f>'Standing'!$O$115</f>
        <v>0</v>
      </c>
      <c r="R66" s="38">
        <f>'Standing'!$P$115</f>
        <v>0</v>
      </c>
      <c r="S66" s="38">
        <f>'Standing'!$Q$115</f>
        <v>0</v>
      </c>
      <c r="T66" s="38">
        <f>'Standing'!$R$115</f>
        <v>0</v>
      </c>
      <c r="U66" s="38">
        <f>'Standing'!$S$115</f>
        <v>0</v>
      </c>
      <c r="V66" s="10"/>
      <c r="W66" s="10"/>
      <c r="X66" s="17"/>
    </row>
    <row r="67" spans="1:24">
      <c r="A67" s="4" t="s">
        <v>218</v>
      </c>
      <c r="B67" s="10"/>
      <c r="C67" s="10"/>
      <c r="D67" s="10"/>
      <c r="E67" s="10"/>
      <c r="F67" s="10"/>
      <c r="G67" s="10"/>
      <c r="H67" s="10"/>
      <c r="I67" s="10"/>
      <c r="J67" s="10"/>
      <c r="K67" s="10"/>
      <c r="L67" s="10"/>
      <c r="M67" s="10"/>
      <c r="N67" s="10"/>
      <c r="O67" s="10"/>
      <c r="P67" s="10"/>
      <c r="Q67" s="10"/>
      <c r="R67" s="10"/>
      <c r="S67" s="10"/>
      <c r="T67" s="10"/>
      <c r="U67" s="10"/>
      <c r="V67" s="10"/>
      <c r="W67" s="10"/>
      <c r="X67" s="17"/>
    </row>
    <row r="68" spans="1:24">
      <c r="A68" s="4" t="s">
        <v>219</v>
      </c>
      <c r="B68" s="10"/>
      <c r="C68" s="10"/>
      <c r="D68" s="10"/>
      <c r="E68" s="10"/>
      <c r="F68" s="10"/>
      <c r="G68" s="10"/>
      <c r="H68" s="10"/>
      <c r="I68" s="10"/>
      <c r="J68" s="10"/>
      <c r="K68" s="10"/>
      <c r="L68" s="10"/>
      <c r="M68" s="10"/>
      <c r="N68" s="10"/>
      <c r="O68" s="10"/>
      <c r="P68" s="10"/>
      <c r="Q68" s="10"/>
      <c r="R68" s="10"/>
      <c r="S68" s="10"/>
      <c r="T68" s="10"/>
      <c r="U68" s="10"/>
      <c r="V68" s="10"/>
      <c r="W68" s="10"/>
      <c r="X68" s="17"/>
    </row>
    <row r="69" spans="1:24">
      <c r="A69" s="4" t="s">
        <v>220</v>
      </c>
      <c r="B69" s="10"/>
      <c r="C69" s="10"/>
      <c r="D69" s="10"/>
      <c r="E69" s="10"/>
      <c r="F69" s="10"/>
      <c r="G69" s="10"/>
      <c r="H69" s="10"/>
      <c r="I69" s="10"/>
      <c r="J69" s="10"/>
      <c r="K69" s="10"/>
      <c r="L69" s="10"/>
      <c r="M69" s="10"/>
      <c r="N69" s="10"/>
      <c r="O69" s="10"/>
      <c r="P69" s="10"/>
      <c r="Q69" s="10"/>
      <c r="R69" s="10"/>
      <c r="S69" s="10"/>
      <c r="T69" s="10"/>
      <c r="U69" s="10"/>
      <c r="V69" s="10"/>
      <c r="W69" s="10"/>
      <c r="X69" s="17"/>
    </row>
    <row r="70" spans="1:24">
      <c r="A70" s="4" t="s">
        <v>221</v>
      </c>
      <c r="B70" s="10"/>
      <c r="C70" s="10"/>
      <c r="D70" s="10"/>
      <c r="E70" s="10"/>
      <c r="F70" s="10"/>
      <c r="G70" s="10"/>
      <c r="H70" s="10"/>
      <c r="I70" s="10"/>
      <c r="J70" s="10"/>
      <c r="K70" s="10"/>
      <c r="L70" s="10"/>
      <c r="M70" s="10"/>
      <c r="N70" s="10"/>
      <c r="O70" s="10"/>
      <c r="P70" s="10"/>
      <c r="Q70" s="10"/>
      <c r="R70" s="10"/>
      <c r="S70" s="10"/>
      <c r="T70" s="10"/>
      <c r="U70" s="10"/>
      <c r="V70" s="10"/>
      <c r="W70" s="10"/>
      <c r="X70" s="17"/>
    </row>
    <row r="71" spans="1:24">
      <c r="A71" s="4" t="s">
        <v>222</v>
      </c>
      <c r="B71" s="38">
        <f>'Yard'!$B$104</f>
        <v>0</v>
      </c>
      <c r="C71" s="38">
        <f>'Yard'!$C$104</f>
        <v>0</v>
      </c>
      <c r="D71" s="38">
        <f>'Yard'!$D$104</f>
        <v>0</v>
      </c>
      <c r="E71" s="38">
        <f>'Yard'!$E$104</f>
        <v>0</v>
      </c>
      <c r="F71" s="38">
        <f>'Yard'!$F$104</f>
        <v>0</v>
      </c>
      <c r="G71" s="38">
        <f>'Yard'!$G$104</f>
        <v>0</v>
      </c>
      <c r="H71" s="38">
        <f>'Yard'!$H$104</f>
        <v>0</v>
      </c>
      <c r="I71" s="38">
        <f>'Yard'!$I$104</f>
        <v>0</v>
      </c>
      <c r="J71" s="38">
        <f>'Yard'!$J$104</f>
        <v>0</v>
      </c>
      <c r="K71" s="10"/>
      <c r="L71" s="10"/>
      <c r="M71" s="38">
        <f>'Yard'!$K$104</f>
        <v>0</v>
      </c>
      <c r="N71" s="38">
        <f>'Yard'!$L$104</f>
        <v>0</v>
      </c>
      <c r="O71" s="38">
        <f>'Yard'!$M$104</f>
        <v>0</v>
      </c>
      <c r="P71" s="38">
        <f>'Yard'!$N$104</f>
        <v>0</v>
      </c>
      <c r="Q71" s="38">
        <f>'Yard'!$O$104</f>
        <v>0</v>
      </c>
      <c r="R71" s="38">
        <f>'Yard'!$P$104</f>
        <v>0</v>
      </c>
      <c r="S71" s="38">
        <f>'Yard'!$Q$104</f>
        <v>0</v>
      </c>
      <c r="T71" s="38">
        <f>'Yard'!$R$104</f>
        <v>0</v>
      </c>
      <c r="U71" s="38">
        <f>'Yard'!$S$104</f>
        <v>0</v>
      </c>
      <c r="V71" s="38">
        <f>'Otex'!$B$160</f>
        <v>0</v>
      </c>
      <c r="W71" s="10"/>
      <c r="X71" s="17"/>
    </row>
    <row r="72" spans="1:24">
      <c r="A72" s="4" t="s">
        <v>184</v>
      </c>
      <c r="B72" s="10"/>
      <c r="C72" s="10"/>
      <c r="D72" s="10"/>
      <c r="E72" s="10"/>
      <c r="F72" s="10"/>
      <c r="G72" s="10"/>
      <c r="H72" s="10"/>
      <c r="I72" s="10"/>
      <c r="J72" s="10"/>
      <c r="K72" s="10"/>
      <c r="L72" s="10"/>
      <c r="M72" s="10"/>
      <c r="N72" s="10"/>
      <c r="O72" s="10"/>
      <c r="P72" s="10"/>
      <c r="Q72" s="10"/>
      <c r="R72" s="10"/>
      <c r="S72" s="10"/>
      <c r="T72" s="10"/>
      <c r="U72" s="10"/>
      <c r="V72" s="10"/>
      <c r="W72" s="10"/>
      <c r="X72" s="17"/>
    </row>
    <row r="73" spans="1:24">
      <c r="A73" s="4" t="s">
        <v>185</v>
      </c>
      <c r="B73" s="10"/>
      <c r="C73" s="10"/>
      <c r="D73" s="10"/>
      <c r="E73" s="10"/>
      <c r="F73" s="10"/>
      <c r="G73" s="10"/>
      <c r="H73" s="10"/>
      <c r="I73" s="10"/>
      <c r="J73" s="10"/>
      <c r="K73" s="10"/>
      <c r="L73" s="10"/>
      <c r="M73" s="10"/>
      <c r="N73" s="10"/>
      <c r="O73" s="10"/>
      <c r="P73" s="10"/>
      <c r="Q73" s="10"/>
      <c r="R73" s="10"/>
      <c r="S73" s="10"/>
      <c r="T73" s="10"/>
      <c r="U73" s="10"/>
      <c r="V73" s="10"/>
      <c r="W73" s="10"/>
      <c r="X73" s="17"/>
    </row>
    <row r="74" spans="1:24">
      <c r="A74" s="4" t="s">
        <v>186</v>
      </c>
      <c r="B74" s="10"/>
      <c r="C74" s="10"/>
      <c r="D74" s="10"/>
      <c r="E74" s="10"/>
      <c r="F74" s="10"/>
      <c r="G74" s="10"/>
      <c r="H74" s="10"/>
      <c r="I74" s="10"/>
      <c r="J74" s="10"/>
      <c r="K74" s="10"/>
      <c r="L74" s="10"/>
      <c r="M74" s="10"/>
      <c r="N74" s="10"/>
      <c r="O74" s="10"/>
      <c r="P74" s="10"/>
      <c r="Q74" s="10"/>
      <c r="R74" s="10"/>
      <c r="S74" s="10"/>
      <c r="T74" s="10"/>
      <c r="U74" s="10"/>
      <c r="V74" s="10"/>
      <c r="W74" s="10"/>
      <c r="X74" s="17"/>
    </row>
    <row r="75" spans="1:24">
      <c r="A75" s="4" t="s">
        <v>187</v>
      </c>
      <c r="B75" s="38">
        <f>'Yard'!$B$105</f>
        <v>0</v>
      </c>
      <c r="C75" s="38">
        <f>'Yard'!$C$105</f>
        <v>0</v>
      </c>
      <c r="D75" s="38">
        <f>'Yard'!$D$105</f>
        <v>0</v>
      </c>
      <c r="E75" s="38">
        <f>'Yard'!$E$105</f>
        <v>0</v>
      </c>
      <c r="F75" s="38">
        <f>'Yard'!$F$105</f>
        <v>0</v>
      </c>
      <c r="G75" s="38">
        <f>'Yard'!$G$105</f>
        <v>0</v>
      </c>
      <c r="H75" s="38">
        <f>'Yard'!$H$105</f>
        <v>0</v>
      </c>
      <c r="I75" s="38">
        <f>'Yard'!$I$105</f>
        <v>0</v>
      </c>
      <c r="J75" s="38">
        <f>'Yard'!$J$105</f>
        <v>0</v>
      </c>
      <c r="K75" s="10"/>
      <c r="L75" s="10"/>
      <c r="M75" s="38">
        <f>'Yard'!$K$105</f>
        <v>0</v>
      </c>
      <c r="N75" s="38">
        <f>'Yard'!$L$105</f>
        <v>0</v>
      </c>
      <c r="O75" s="38">
        <f>'Yard'!$M$105</f>
        <v>0</v>
      </c>
      <c r="P75" s="38">
        <f>'Yard'!$N$105</f>
        <v>0</v>
      </c>
      <c r="Q75" s="38">
        <f>'Yard'!$O$105</f>
        <v>0</v>
      </c>
      <c r="R75" s="38">
        <f>'Yard'!$P$105</f>
        <v>0</v>
      </c>
      <c r="S75" s="38">
        <f>'Yard'!$Q$105</f>
        <v>0</v>
      </c>
      <c r="T75" s="38">
        <f>'Yard'!$R$105</f>
        <v>0</v>
      </c>
      <c r="U75" s="38">
        <f>'Yard'!$S$105</f>
        <v>0</v>
      </c>
      <c r="V75" s="10"/>
      <c r="W75" s="10"/>
      <c r="X75" s="17"/>
    </row>
    <row r="76" spans="1:24">
      <c r="A76" s="4" t="s">
        <v>188</v>
      </c>
      <c r="B76" s="10"/>
      <c r="C76" s="10"/>
      <c r="D76" s="10"/>
      <c r="E76" s="10"/>
      <c r="F76" s="10"/>
      <c r="G76" s="10"/>
      <c r="H76" s="10"/>
      <c r="I76" s="10"/>
      <c r="J76" s="10"/>
      <c r="K76" s="10"/>
      <c r="L76" s="10"/>
      <c r="M76" s="10"/>
      <c r="N76" s="10"/>
      <c r="O76" s="10"/>
      <c r="P76" s="10"/>
      <c r="Q76" s="10"/>
      <c r="R76" s="10"/>
      <c r="S76" s="10"/>
      <c r="T76" s="10"/>
      <c r="U76" s="10"/>
      <c r="V76" s="10"/>
      <c r="W76" s="10"/>
      <c r="X76" s="17"/>
    </row>
    <row r="77" spans="1:24">
      <c r="A77" s="4" t="s">
        <v>189</v>
      </c>
      <c r="B77" s="38">
        <f>'Yard'!$B$106</f>
        <v>0</v>
      </c>
      <c r="C77" s="38">
        <f>'Yard'!$C$106</f>
        <v>0</v>
      </c>
      <c r="D77" s="38">
        <f>'Yard'!$D$106</f>
        <v>0</v>
      </c>
      <c r="E77" s="38">
        <f>'Yard'!$E$106</f>
        <v>0</v>
      </c>
      <c r="F77" s="38">
        <f>'Yard'!$F$106</f>
        <v>0</v>
      </c>
      <c r="G77" s="38">
        <f>'Yard'!$G$106</f>
        <v>0</v>
      </c>
      <c r="H77" s="38">
        <f>'Yard'!$H$106</f>
        <v>0</v>
      </c>
      <c r="I77" s="38">
        <f>'Yard'!$I$106</f>
        <v>0</v>
      </c>
      <c r="J77" s="38">
        <f>'Yard'!$J$106</f>
        <v>0</v>
      </c>
      <c r="K77" s="10"/>
      <c r="L77" s="10"/>
      <c r="M77" s="38">
        <f>'Yard'!$K$106</f>
        <v>0</v>
      </c>
      <c r="N77" s="38">
        <f>'Yard'!$L$106</f>
        <v>0</v>
      </c>
      <c r="O77" s="38">
        <f>'Yard'!$M$106</f>
        <v>0</v>
      </c>
      <c r="P77" s="38">
        <f>'Yard'!$N$106</f>
        <v>0</v>
      </c>
      <c r="Q77" s="38">
        <f>'Yard'!$O$106</f>
        <v>0</v>
      </c>
      <c r="R77" s="38">
        <f>'Yard'!$P$106</f>
        <v>0</v>
      </c>
      <c r="S77" s="38">
        <f>'Yard'!$Q$106</f>
        <v>0</v>
      </c>
      <c r="T77" s="38">
        <f>'Yard'!$R$106</f>
        <v>0</v>
      </c>
      <c r="U77" s="38">
        <f>'Yard'!$S$106</f>
        <v>0</v>
      </c>
      <c r="V77" s="10"/>
      <c r="W77" s="10"/>
      <c r="X77" s="17"/>
    </row>
    <row r="78" spans="1:24">
      <c r="A78" s="4" t="s">
        <v>197</v>
      </c>
      <c r="B78" s="10"/>
      <c r="C78" s="10"/>
      <c r="D78" s="10"/>
      <c r="E78" s="10"/>
      <c r="F78" s="10"/>
      <c r="G78" s="10"/>
      <c r="H78" s="10"/>
      <c r="I78" s="10"/>
      <c r="J78" s="10"/>
      <c r="K78" s="10"/>
      <c r="L78" s="10"/>
      <c r="M78" s="10"/>
      <c r="N78" s="10"/>
      <c r="O78" s="10"/>
      <c r="P78" s="10"/>
      <c r="Q78" s="10"/>
      <c r="R78" s="10"/>
      <c r="S78" s="10"/>
      <c r="T78" s="10"/>
      <c r="U78" s="10"/>
      <c r="V78" s="10"/>
      <c r="W78" s="10"/>
      <c r="X78" s="17"/>
    </row>
    <row r="79" spans="1:24">
      <c r="A79" s="4" t="s">
        <v>198</v>
      </c>
      <c r="B79" s="38">
        <f>'Yard'!$B$107</f>
        <v>0</v>
      </c>
      <c r="C79" s="38">
        <f>'Yard'!$C$107</f>
        <v>0</v>
      </c>
      <c r="D79" s="38">
        <f>'Yard'!$D$107</f>
        <v>0</v>
      </c>
      <c r="E79" s="38">
        <f>'Yard'!$E$107</f>
        <v>0</v>
      </c>
      <c r="F79" s="38">
        <f>'Yard'!$F$107</f>
        <v>0</v>
      </c>
      <c r="G79" s="38">
        <f>'Yard'!$G$107</f>
        <v>0</v>
      </c>
      <c r="H79" s="38">
        <f>'Yard'!$H$107</f>
        <v>0</v>
      </c>
      <c r="I79" s="38">
        <f>'Yard'!$I$107</f>
        <v>0</v>
      </c>
      <c r="J79" s="38">
        <f>'Yard'!$J$107</f>
        <v>0</v>
      </c>
      <c r="K79" s="10"/>
      <c r="L79" s="10"/>
      <c r="M79" s="38">
        <f>'Yard'!$K$107</f>
        <v>0</v>
      </c>
      <c r="N79" s="38">
        <f>'Yard'!$L$107</f>
        <v>0</v>
      </c>
      <c r="O79" s="38">
        <f>'Yard'!$M$107</f>
        <v>0</v>
      </c>
      <c r="P79" s="38">
        <f>'Yard'!$N$107</f>
        <v>0</v>
      </c>
      <c r="Q79" s="38">
        <f>'Yard'!$O$107</f>
        <v>0</v>
      </c>
      <c r="R79" s="38">
        <f>'Yard'!$P$107</f>
        <v>0</v>
      </c>
      <c r="S79" s="38">
        <f>'Yard'!$Q$107</f>
        <v>0</v>
      </c>
      <c r="T79" s="38">
        <f>'Yard'!$R$107</f>
        <v>0</v>
      </c>
      <c r="U79" s="38">
        <f>'Yard'!$S$107</f>
        <v>0</v>
      </c>
      <c r="V79" s="10"/>
      <c r="W79" s="10"/>
      <c r="X79" s="17"/>
    </row>
    <row r="81" spans="1:24" ht="21" customHeight="1">
      <c r="A81" s="1" t="s">
        <v>1072</v>
      </c>
    </row>
    <row r="82" spans="1:24">
      <c r="A82" s="2" t="s">
        <v>353</v>
      </c>
    </row>
    <row r="83" spans="1:24">
      <c r="A83" s="32" t="s">
        <v>1073</v>
      </c>
    </row>
    <row r="84" spans="1:24">
      <c r="A84" s="32" t="s">
        <v>1074</v>
      </c>
    </row>
    <row r="85" spans="1:24">
      <c r="A85" s="32" t="s">
        <v>1075</v>
      </c>
    </row>
    <row r="86" spans="1:24">
      <c r="A86" s="32" t="s">
        <v>1076</v>
      </c>
    </row>
    <row r="87" spans="1:24">
      <c r="A87" s="32" t="s">
        <v>1077</v>
      </c>
    </row>
    <row r="88" spans="1:24">
      <c r="A88" s="2" t="s">
        <v>442</v>
      </c>
    </row>
    <row r="90" spans="1:24">
      <c r="B90" s="15" t="s">
        <v>142</v>
      </c>
      <c r="C90" s="15" t="s">
        <v>316</v>
      </c>
      <c r="D90" s="15" t="s">
        <v>317</v>
      </c>
      <c r="E90" s="15" t="s">
        <v>318</v>
      </c>
      <c r="F90" s="15" t="s">
        <v>319</v>
      </c>
      <c r="G90" s="15" t="s">
        <v>320</v>
      </c>
      <c r="H90" s="15" t="s">
        <v>321</v>
      </c>
      <c r="I90" s="15" t="s">
        <v>322</v>
      </c>
      <c r="J90" s="15" t="s">
        <v>323</v>
      </c>
      <c r="K90" s="15" t="s">
        <v>465</v>
      </c>
      <c r="L90" s="15" t="s">
        <v>477</v>
      </c>
      <c r="M90" s="15" t="s">
        <v>304</v>
      </c>
      <c r="N90" s="15" t="s">
        <v>879</v>
      </c>
      <c r="O90" s="15" t="s">
        <v>880</v>
      </c>
      <c r="P90" s="15" t="s">
        <v>881</v>
      </c>
      <c r="Q90" s="15" t="s">
        <v>882</v>
      </c>
      <c r="R90" s="15" t="s">
        <v>883</v>
      </c>
      <c r="S90" s="15" t="s">
        <v>884</v>
      </c>
      <c r="T90" s="15" t="s">
        <v>885</v>
      </c>
      <c r="U90" s="15" t="s">
        <v>886</v>
      </c>
      <c r="V90" s="15" t="s">
        <v>887</v>
      </c>
      <c r="W90" s="15" t="s">
        <v>888</v>
      </c>
    </row>
    <row r="91" spans="1:24">
      <c r="A91" s="4" t="s">
        <v>174</v>
      </c>
      <c r="B91" s="10"/>
      <c r="C91" s="10"/>
      <c r="D91" s="10"/>
      <c r="E91" s="10"/>
      <c r="F91" s="10"/>
      <c r="G91" s="10"/>
      <c r="H91" s="10"/>
      <c r="I91" s="10"/>
      <c r="J91" s="10"/>
      <c r="K91" s="10"/>
      <c r="L91" s="10"/>
      <c r="M91" s="10"/>
      <c r="N91" s="10"/>
      <c r="O91" s="10"/>
      <c r="P91" s="10"/>
      <c r="Q91" s="10"/>
      <c r="R91" s="10"/>
      <c r="S91" s="10"/>
      <c r="T91" s="10"/>
      <c r="U91" s="10"/>
      <c r="V91" s="10"/>
      <c r="W91" s="10"/>
      <c r="X91" s="17"/>
    </row>
    <row r="92" spans="1:24">
      <c r="A92" s="4" t="s">
        <v>175</v>
      </c>
      <c r="B92" s="10"/>
      <c r="C92" s="10"/>
      <c r="D92" s="10"/>
      <c r="E92" s="10"/>
      <c r="F92" s="10"/>
      <c r="G92" s="10"/>
      <c r="H92" s="10"/>
      <c r="I92" s="10"/>
      <c r="J92" s="10"/>
      <c r="K92" s="10"/>
      <c r="L92" s="10"/>
      <c r="M92" s="10"/>
      <c r="N92" s="10"/>
      <c r="O92" s="10"/>
      <c r="P92" s="10"/>
      <c r="Q92" s="10"/>
      <c r="R92" s="10"/>
      <c r="S92" s="10"/>
      <c r="T92" s="10"/>
      <c r="U92" s="10"/>
      <c r="V92" s="10"/>
      <c r="W92" s="10"/>
      <c r="X92" s="17"/>
    </row>
    <row r="93" spans="1:24">
      <c r="A93" s="4" t="s">
        <v>216</v>
      </c>
      <c r="B93" s="10"/>
      <c r="C93" s="10"/>
      <c r="D93" s="10"/>
      <c r="E93" s="10"/>
      <c r="F93" s="10"/>
      <c r="G93" s="10"/>
      <c r="H93" s="10"/>
      <c r="I93" s="10"/>
      <c r="J93" s="10"/>
      <c r="K93" s="10"/>
      <c r="L93" s="10"/>
      <c r="M93" s="10"/>
      <c r="N93" s="10"/>
      <c r="O93" s="10"/>
      <c r="P93" s="10"/>
      <c r="Q93" s="10"/>
      <c r="R93" s="10"/>
      <c r="S93" s="10"/>
      <c r="T93" s="10"/>
      <c r="U93" s="10"/>
      <c r="V93" s="10"/>
      <c r="W93" s="10"/>
      <c r="X93" s="17"/>
    </row>
    <row r="94" spans="1:24">
      <c r="A94" s="4" t="s">
        <v>176</v>
      </c>
      <c r="B94" s="10"/>
      <c r="C94" s="10"/>
      <c r="D94" s="10"/>
      <c r="E94" s="10"/>
      <c r="F94" s="10"/>
      <c r="G94" s="10"/>
      <c r="H94" s="10"/>
      <c r="I94" s="10"/>
      <c r="J94" s="10"/>
      <c r="K94" s="10"/>
      <c r="L94" s="10"/>
      <c r="M94" s="10"/>
      <c r="N94" s="10"/>
      <c r="O94" s="10"/>
      <c r="P94" s="10"/>
      <c r="Q94" s="10"/>
      <c r="R94" s="10"/>
      <c r="S94" s="10"/>
      <c r="T94" s="10"/>
      <c r="U94" s="10"/>
      <c r="V94" s="10"/>
      <c r="W94" s="10"/>
      <c r="X94" s="17"/>
    </row>
    <row r="95" spans="1:24">
      <c r="A95" s="4" t="s">
        <v>177</v>
      </c>
      <c r="B95" s="10"/>
      <c r="C95" s="10"/>
      <c r="D95" s="10"/>
      <c r="E95" s="10"/>
      <c r="F95" s="10"/>
      <c r="G95" s="10"/>
      <c r="H95" s="10"/>
      <c r="I95" s="10"/>
      <c r="J95" s="10"/>
      <c r="K95" s="10"/>
      <c r="L95" s="10"/>
      <c r="M95" s="10"/>
      <c r="N95" s="10"/>
      <c r="O95" s="10"/>
      <c r="P95" s="10"/>
      <c r="Q95" s="10"/>
      <c r="R95" s="10"/>
      <c r="S95" s="10"/>
      <c r="T95" s="10"/>
      <c r="U95" s="10"/>
      <c r="V95" s="10"/>
      <c r="W95" s="10"/>
      <c r="X95" s="17"/>
    </row>
    <row r="96" spans="1:24">
      <c r="A96" s="4" t="s">
        <v>217</v>
      </c>
      <c r="B96" s="10"/>
      <c r="C96" s="10"/>
      <c r="D96" s="10"/>
      <c r="E96" s="10"/>
      <c r="F96" s="10"/>
      <c r="G96" s="10"/>
      <c r="H96" s="10"/>
      <c r="I96" s="10"/>
      <c r="J96" s="10"/>
      <c r="K96" s="10"/>
      <c r="L96" s="10"/>
      <c r="M96" s="10"/>
      <c r="N96" s="10"/>
      <c r="O96" s="10"/>
      <c r="P96" s="10"/>
      <c r="Q96" s="10"/>
      <c r="R96" s="10"/>
      <c r="S96" s="10"/>
      <c r="T96" s="10"/>
      <c r="U96" s="10"/>
      <c r="V96" s="10"/>
      <c r="W96" s="10"/>
      <c r="X96" s="17"/>
    </row>
    <row r="97" spans="1:24">
      <c r="A97" s="4" t="s">
        <v>178</v>
      </c>
      <c r="B97" s="10"/>
      <c r="C97" s="10"/>
      <c r="D97" s="10"/>
      <c r="E97" s="10"/>
      <c r="F97" s="10"/>
      <c r="G97" s="10"/>
      <c r="H97" s="10"/>
      <c r="I97" s="10"/>
      <c r="J97" s="10"/>
      <c r="K97" s="10"/>
      <c r="L97" s="10"/>
      <c r="M97" s="10"/>
      <c r="N97" s="10"/>
      <c r="O97" s="10"/>
      <c r="P97" s="10"/>
      <c r="Q97" s="10"/>
      <c r="R97" s="10"/>
      <c r="S97" s="10"/>
      <c r="T97" s="10"/>
      <c r="U97" s="10"/>
      <c r="V97" s="10"/>
      <c r="W97" s="10"/>
      <c r="X97" s="17"/>
    </row>
    <row r="98" spans="1:24">
      <c r="A98" s="4" t="s">
        <v>179</v>
      </c>
      <c r="B98" s="10"/>
      <c r="C98" s="10"/>
      <c r="D98" s="10"/>
      <c r="E98" s="10"/>
      <c r="F98" s="10"/>
      <c r="G98" s="10"/>
      <c r="H98" s="10"/>
      <c r="I98" s="10"/>
      <c r="J98" s="10"/>
      <c r="K98" s="10"/>
      <c r="L98" s="10"/>
      <c r="M98" s="10"/>
      <c r="N98" s="10"/>
      <c r="O98" s="10"/>
      <c r="P98" s="10"/>
      <c r="Q98" s="10"/>
      <c r="R98" s="10"/>
      <c r="S98" s="10"/>
      <c r="T98" s="10"/>
      <c r="U98" s="10"/>
      <c r="V98" s="10"/>
      <c r="W98" s="10"/>
      <c r="X98" s="17"/>
    </row>
    <row r="99" spans="1:24">
      <c r="A99" s="4" t="s">
        <v>195</v>
      </c>
      <c r="B99" s="10"/>
      <c r="C99" s="10"/>
      <c r="D99" s="10"/>
      <c r="E99" s="10"/>
      <c r="F99" s="10"/>
      <c r="G99" s="10"/>
      <c r="H99" s="10"/>
      <c r="I99" s="10"/>
      <c r="J99" s="10"/>
      <c r="K99" s="10"/>
      <c r="L99" s="10"/>
      <c r="M99" s="10"/>
      <c r="N99" s="10"/>
      <c r="O99" s="10"/>
      <c r="P99" s="10"/>
      <c r="Q99" s="10"/>
      <c r="R99" s="10"/>
      <c r="S99" s="10"/>
      <c r="T99" s="10"/>
      <c r="U99" s="10"/>
      <c r="V99" s="10"/>
      <c r="W99" s="10"/>
      <c r="X99" s="17"/>
    </row>
    <row r="100" spans="1:24">
      <c r="A100" s="4" t="s">
        <v>180</v>
      </c>
      <c r="B100" s="38">
        <f>'Standing'!$B$125</f>
        <v>0</v>
      </c>
      <c r="C100" s="38">
        <f>'Standing'!$C$125</f>
        <v>0</v>
      </c>
      <c r="D100" s="38">
        <f>'Standing'!$D$125</f>
        <v>0</v>
      </c>
      <c r="E100" s="38">
        <f>'Standing'!$E$125</f>
        <v>0</v>
      </c>
      <c r="F100" s="38">
        <f>'Standing'!$F$125</f>
        <v>0</v>
      </c>
      <c r="G100" s="38">
        <f>'Standing'!$G$125</f>
        <v>0</v>
      </c>
      <c r="H100" s="38">
        <f>'Standing'!$H$125</f>
        <v>0</v>
      </c>
      <c r="I100" s="38">
        <f>'Standing'!$I$125</f>
        <v>0</v>
      </c>
      <c r="J100" s="38">
        <f>'Standing'!$J$125</f>
        <v>0</v>
      </c>
      <c r="K100" s="10"/>
      <c r="L100" s="10"/>
      <c r="M100" s="38">
        <f>'Standing'!$K$125</f>
        <v>0</v>
      </c>
      <c r="N100" s="38">
        <f>'Standing'!$L$125</f>
        <v>0</v>
      </c>
      <c r="O100" s="38">
        <f>'Standing'!$M$125</f>
        <v>0</v>
      </c>
      <c r="P100" s="38">
        <f>'Standing'!$N$125</f>
        <v>0</v>
      </c>
      <c r="Q100" s="38">
        <f>'Standing'!$O$125</f>
        <v>0</v>
      </c>
      <c r="R100" s="38">
        <f>'Standing'!$P$125</f>
        <v>0</v>
      </c>
      <c r="S100" s="38">
        <f>'Standing'!$Q$125</f>
        <v>0</v>
      </c>
      <c r="T100" s="38">
        <f>'Standing'!$R$125</f>
        <v>0</v>
      </c>
      <c r="U100" s="38">
        <f>'Standing'!$S$125</f>
        <v>0</v>
      </c>
      <c r="V100" s="10"/>
      <c r="W100" s="10"/>
      <c r="X100" s="17"/>
    </row>
    <row r="101" spans="1:24">
      <c r="A101" s="4" t="s">
        <v>181</v>
      </c>
      <c r="B101" s="38">
        <f>'Standing'!$B$126</f>
        <v>0</v>
      </c>
      <c r="C101" s="38">
        <f>'Standing'!$C$126</f>
        <v>0</v>
      </c>
      <c r="D101" s="38">
        <f>'Standing'!$D$126</f>
        <v>0</v>
      </c>
      <c r="E101" s="38">
        <f>'Standing'!$E$126</f>
        <v>0</v>
      </c>
      <c r="F101" s="38">
        <f>'Standing'!$F$126</f>
        <v>0</v>
      </c>
      <c r="G101" s="38">
        <f>'Standing'!$G$126</f>
        <v>0</v>
      </c>
      <c r="H101" s="38">
        <f>'Standing'!$H$126</f>
        <v>0</v>
      </c>
      <c r="I101" s="38">
        <f>'Standing'!$I$126</f>
        <v>0</v>
      </c>
      <c r="J101" s="38">
        <f>'Standing'!$J$126</f>
        <v>0</v>
      </c>
      <c r="K101" s="10"/>
      <c r="L101" s="10"/>
      <c r="M101" s="38">
        <f>'Standing'!$K$126</f>
        <v>0</v>
      </c>
      <c r="N101" s="38">
        <f>'Standing'!$L$126</f>
        <v>0</v>
      </c>
      <c r="O101" s="38">
        <f>'Standing'!$M$126</f>
        <v>0</v>
      </c>
      <c r="P101" s="38">
        <f>'Standing'!$N$126</f>
        <v>0</v>
      </c>
      <c r="Q101" s="38">
        <f>'Standing'!$O$126</f>
        <v>0</v>
      </c>
      <c r="R101" s="38">
        <f>'Standing'!$P$126</f>
        <v>0</v>
      </c>
      <c r="S101" s="38">
        <f>'Standing'!$Q$126</f>
        <v>0</v>
      </c>
      <c r="T101" s="38">
        <f>'Standing'!$R$126</f>
        <v>0</v>
      </c>
      <c r="U101" s="38">
        <f>'Standing'!$S$126</f>
        <v>0</v>
      </c>
      <c r="V101" s="10"/>
      <c r="W101" s="10"/>
      <c r="X101" s="17"/>
    </row>
    <row r="102" spans="1:24">
      <c r="A102" s="4" t="s">
        <v>182</v>
      </c>
      <c r="B102" s="38">
        <f>'Standing'!$B$127</f>
        <v>0</v>
      </c>
      <c r="C102" s="38">
        <f>'Standing'!$C$127</f>
        <v>0</v>
      </c>
      <c r="D102" s="38">
        <f>'Standing'!$D$127</f>
        <v>0</v>
      </c>
      <c r="E102" s="38">
        <f>'Standing'!$E$127</f>
        <v>0</v>
      </c>
      <c r="F102" s="38">
        <f>'Standing'!$F$127</f>
        <v>0</v>
      </c>
      <c r="G102" s="38">
        <f>'Standing'!$G$127</f>
        <v>0</v>
      </c>
      <c r="H102" s="38">
        <f>'Standing'!$H$127</f>
        <v>0</v>
      </c>
      <c r="I102" s="38">
        <f>'Standing'!$I$127</f>
        <v>0</v>
      </c>
      <c r="J102" s="38">
        <f>'Standing'!$J$127</f>
        <v>0</v>
      </c>
      <c r="K102" s="10"/>
      <c r="L102" s="10"/>
      <c r="M102" s="38">
        <f>'Standing'!$K$127</f>
        <v>0</v>
      </c>
      <c r="N102" s="38">
        <f>'Standing'!$L$127</f>
        <v>0</v>
      </c>
      <c r="O102" s="38">
        <f>'Standing'!$M$127</f>
        <v>0</v>
      </c>
      <c r="P102" s="38">
        <f>'Standing'!$N$127</f>
        <v>0</v>
      </c>
      <c r="Q102" s="38">
        <f>'Standing'!$O$127</f>
        <v>0</v>
      </c>
      <c r="R102" s="38">
        <f>'Standing'!$P$127</f>
        <v>0</v>
      </c>
      <c r="S102" s="38">
        <f>'Standing'!$Q$127</f>
        <v>0</v>
      </c>
      <c r="T102" s="38">
        <f>'Standing'!$R$127</f>
        <v>0</v>
      </c>
      <c r="U102" s="38">
        <f>'Standing'!$S$127</f>
        <v>0</v>
      </c>
      <c r="V102" s="10"/>
      <c r="W102" s="10"/>
      <c r="X102" s="17"/>
    </row>
    <row r="103" spans="1:24">
      <c r="A103" s="4" t="s">
        <v>183</v>
      </c>
      <c r="B103" s="38">
        <f>'Standing'!$B$128</f>
        <v>0</v>
      </c>
      <c r="C103" s="38">
        <f>'Standing'!$C$128</f>
        <v>0</v>
      </c>
      <c r="D103" s="38">
        <f>'Standing'!$D$128</f>
        <v>0</v>
      </c>
      <c r="E103" s="38">
        <f>'Standing'!$E$128</f>
        <v>0</v>
      </c>
      <c r="F103" s="38">
        <f>'Standing'!$F$128</f>
        <v>0</v>
      </c>
      <c r="G103" s="38">
        <f>'Standing'!$G$128</f>
        <v>0</v>
      </c>
      <c r="H103" s="38">
        <f>'Standing'!$H$128</f>
        <v>0</v>
      </c>
      <c r="I103" s="38">
        <f>'Standing'!$I$128</f>
        <v>0</v>
      </c>
      <c r="J103" s="38">
        <f>'Standing'!$J$128</f>
        <v>0</v>
      </c>
      <c r="K103" s="10"/>
      <c r="L103" s="10"/>
      <c r="M103" s="38">
        <f>'Standing'!$K$128</f>
        <v>0</v>
      </c>
      <c r="N103" s="38">
        <f>'Standing'!$L$128</f>
        <v>0</v>
      </c>
      <c r="O103" s="38">
        <f>'Standing'!$M$128</f>
        <v>0</v>
      </c>
      <c r="P103" s="38">
        <f>'Standing'!$N$128</f>
        <v>0</v>
      </c>
      <c r="Q103" s="38">
        <f>'Standing'!$O$128</f>
        <v>0</v>
      </c>
      <c r="R103" s="38">
        <f>'Standing'!$P$128</f>
        <v>0</v>
      </c>
      <c r="S103" s="38">
        <f>'Standing'!$Q$128</f>
        <v>0</v>
      </c>
      <c r="T103" s="38">
        <f>'Standing'!$R$128</f>
        <v>0</v>
      </c>
      <c r="U103" s="38">
        <f>'Standing'!$S$128</f>
        <v>0</v>
      </c>
      <c r="V103" s="10"/>
      <c r="W103" s="10"/>
      <c r="X103" s="17"/>
    </row>
    <row r="104" spans="1:24">
      <c r="A104" s="4" t="s">
        <v>196</v>
      </c>
      <c r="B104" s="38">
        <f>'Standing'!$B$129</f>
        <v>0</v>
      </c>
      <c r="C104" s="38">
        <f>'Standing'!$C$129</f>
        <v>0</v>
      </c>
      <c r="D104" s="38">
        <f>'Standing'!$D$129</f>
        <v>0</v>
      </c>
      <c r="E104" s="38">
        <f>'Standing'!$E$129</f>
        <v>0</v>
      </c>
      <c r="F104" s="38">
        <f>'Standing'!$F$129</f>
        <v>0</v>
      </c>
      <c r="G104" s="38">
        <f>'Standing'!$G$129</f>
        <v>0</v>
      </c>
      <c r="H104" s="38">
        <f>'Standing'!$H$129</f>
        <v>0</v>
      </c>
      <c r="I104" s="38">
        <f>'Standing'!$I$129</f>
        <v>0</v>
      </c>
      <c r="J104" s="38">
        <f>'Standing'!$J$129</f>
        <v>0</v>
      </c>
      <c r="K104" s="10"/>
      <c r="L104" s="10"/>
      <c r="M104" s="38">
        <f>'Standing'!$K$129</f>
        <v>0</v>
      </c>
      <c r="N104" s="38">
        <f>'Standing'!$L$129</f>
        <v>0</v>
      </c>
      <c r="O104" s="38">
        <f>'Standing'!$M$129</f>
        <v>0</v>
      </c>
      <c r="P104" s="38">
        <f>'Standing'!$N$129</f>
        <v>0</v>
      </c>
      <c r="Q104" s="38">
        <f>'Standing'!$O$129</f>
        <v>0</v>
      </c>
      <c r="R104" s="38">
        <f>'Standing'!$P$129</f>
        <v>0</v>
      </c>
      <c r="S104" s="38">
        <f>'Standing'!$Q$129</f>
        <v>0</v>
      </c>
      <c r="T104" s="38">
        <f>'Standing'!$R$129</f>
        <v>0</v>
      </c>
      <c r="U104" s="38">
        <f>'Standing'!$S$129</f>
        <v>0</v>
      </c>
      <c r="V104" s="10"/>
      <c r="W104" s="10"/>
      <c r="X104" s="17"/>
    </row>
    <row r="105" spans="1:24">
      <c r="A105" s="4" t="s">
        <v>218</v>
      </c>
      <c r="B105" s="10"/>
      <c r="C105" s="10"/>
      <c r="D105" s="10"/>
      <c r="E105" s="10"/>
      <c r="F105" s="10"/>
      <c r="G105" s="10"/>
      <c r="H105" s="10"/>
      <c r="I105" s="10"/>
      <c r="J105" s="10"/>
      <c r="K105" s="10"/>
      <c r="L105" s="10"/>
      <c r="M105" s="10"/>
      <c r="N105" s="10"/>
      <c r="O105" s="10"/>
      <c r="P105" s="10"/>
      <c r="Q105" s="10"/>
      <c r="R105" s="10"/>
      <c r="S105" s="10"/>
      <c r="T105" s="10"/>
      <c r="U105" s="10"/>
      <c r="V105" s="10"/>
      <c r="W105" s="10"/>
      <c r="X105" s="17"/>
    </row>
    <row r="106" spans="1:24">
      <c r="A106" s="4" t="s">
        <v>219</v>
      </c>
      <c r="B106" s="10"/>
      <c r="C106" s="10"/>
      <c r="D106" s="10"/>
      <c r="E106" s="10"/>
      <c r="F106" s="10"/>
      <c r="G106" s="10"/>
      <c r="H106" s="10"/>
      <c r="I106" s="10"/>
      <c r="J106" s="10"/>
      <c r="K106" s="10"/>
      <c r="L106" s="10"/>
      <c r="M106" s="10"/>
      <c r="N106" s="10"/>
      <c r="O106" s="10"/>
      <c r="P106" s="10"/>
      <c r="Q106" s="10"/>
      <c r="R106" s="10"/>
      <c r="S106" s="10"/>
      <c r="T106" s="10"/>
      <c r="U106" s="10"/>
      <c r="V106" s="10"/>
      <c r="W106" s="10"/>
      <c r="X106" s="17"/>
    </row>
    <row r="107" spans="1:24">
      <c r="A107" s="4" t="s">
        <v>220</v>
      </c>
      <c r="B107" s="10"/>
      <c r="C107" s="10"/>
      <c r="D107" s="10"/>
      <c r="E107" s="10"/>
      <c r="F107" s="10"/>
      <c r="G107" s="10"/>
      <c r="H107" s="10"/>
      <c r="I107" s="10"/>
      <c r="J107" s="10"/>
      <c r="K107" s="10"/>
      <c r="L107" s="10"/>
      <c r="M107" s="10"/>
      <c r="N107" s="10"/>
      <c r="O107" s="10"/>
      <c r="P107" s="10"/>
      <c r="Q107" s="10"/>
      <c r="R107" s="10"/>
      <c r="S107" s="10"/>
      <c r="T107" s="10"/>
      <c r="U107" s="10"/>
      <c r="V107" s="10"/>
      <c r="W107" s="10"/>
      <c r="X107" s="17"/>
    </row>
    <row r="108" spans="1:24">
      <c r="A108" s="4" t="s">
        <v>221</v>
      </c>
      <c r="B108" s="10"/>
      <c r="C108" s="10"/>
      <c r="D108" s="10"/>
      <c r="E108" s="10"/>
      <c r="F108" s="10"/>
      <c r="G108" s="10"/>
      <c r="H108" s="10"/>
      <c r="I108" s="10"/>
      <c r="J108" s="10"/>
      <c r="K108" s="10"/>
      <c r="L108" s="10"/>
      <c r="M108" s="10"/>
      <c r="N108" s="10"/>
      <c r="O108" s="10"/>
      <c r="P108" s="10"/>
      <c r="Q108" s="10"/>
      <c r="R108" s="10"/>
      <c r="S108" s="10"/>
      <c r="T108" s="10"/>
      <c r="U108" s="10"/>
      <c r="V108" s="10"/>
      <c r="W108" s="10"/>
      <c r="X108" s="17"/>
    </row>
    <row r="109" spans="1:24">
      <c r="A109" s="4" t="s">
        <v>222</v>
      </c>
      <c r="B109" s="38">
        <f>'Yard'!$B$124</f>
        <v>0</v>
      </c>
      <c r="C109" s="38">
        <f>'Yard'!$C$124</f>
        <v>0</v>
      </c>
      <c r="D109" s="38">
        <f>'Yard'!$D$124</f>
        <v>0</v>
      </c>
      <c r="E109" s="38">
        <f>'Yard'!$E$124</f>
        <v>0</v>
      </c>
      <c r="F109" s="38">
        <f>'Yard'!$F$124</f>
        <v>0</v>
      </c>
      <c r="G109" s="38">
        <f>'Yard'!$G$124</f>
        <v>0</v>
      </c>
      <c r="H109" s="38">
        <f>'Yard'!$H$124</f>
        <v>0</v>
      </c>
      <c r="I109" s="38">
        <f>'Yard'!$I$124</f>
        <v>0</v>
      </c>
      <c r="J109" s="38">
        <f>'Yard'!$J$124</f>
        <v>0</v>
      </c>
      <c r="K109" s="10"/>
      <c r="L109" s="10"/>
      <c r="M109" s="38">
        <f>'Yard'!$K$124</f>
        <v>0</v>
      </c>
      <c r="N109" s="38">
        <f>'Yard'!$L$124</f>
        <v>0</v>
      </c>
      <c r="O109" s="38">
        <f>'Yard'!$M$124</f>
        <v>0</v>
      </c>
      <c r="P109" s="38">
        <f>'Yard'!$N$124</f>
        <v>0</v>
      </c>
      <c r="Q109" s="38">
        <f>'Yard'!$O$124</f>
        <v>0</v>
      </c>
      <c r="R109" s="38">
        <f>'Yard'!$P$124</f>
        <v>0</v>
      </c>
      <c r="S109" s="38">
        <f>'Yard'!$Q$124</f>
        <v>0</v>
      </c>
      <c r="T109" s="38">
        <f>'Yard'!$R$124</f>
        <v>0</v>
      </c>
      <c r="U109" s="38">
        <f>'Yard'!$S$124</f>
        <v>0</v>
      </c>
      <c r="V109" s="38">
        <f>'Otex'!$B$160</f>
        <v>0</v>
      </c>
      <c r="W109" s="10"/>
      <c r="X109" s="17"/>
    </row>
    <row r="110" spans="1:24">
      <c r="A110" s="4" t="s">
        <v>184</v>
      </c>
      <c r="B110" s="10"/>
      <c r="C110" s="10"/>
      <c r="D110" s="10"/>
      <c r="E110" s="10"/>
      <c r="F110" s="10"/>
      <c r="G110" s="10"/>
      <c r="H110" s="10"/>
      <c r="I110" s="10"/>
      <c r="J110" s="10"/>
      <c r="K110" s="10"/>
      <c r="L110" s="10"/>
      <c r="M110" s="10"/>
      <c r="N110" s="10"/>
      <c r="O110" s="10"/>
      <c r="P110" s="10"/>
      <c r="Q110" s="10"/>
      <c r="R110" s="10"/>
      <c r="S110" s="10"/>
      <c r="T110" s="10"/>
      <c r="U110" s="10"/>
      <c r="V110" s="10"/>
      <c r="W110" s="10"/>
      <c r="X110" s="17"/>
    </row>
    <row r="111" spans="1:24">
      <c r="A111" s="4" t="s">
        <v>185</v>
      </c>
      <c r="B111" s="10"/>
      <c r="C111" s="10"/>
      <c r="D111" s="10"/>
      <c r="E111" s="10"/>
      <c r="F111" s="10"/>
      <c r="G111" s="10"/>
      <c r="H111" s="10"/>
      <c r="I111" s="10"/>
      <c r="J111" s="10"/>
      <c r="K111" s="10"/>
      <c r="L111" s="10"/>
      <c r="M111" s="10"/>
      <c r="N111" s="10"/>
      <c r="O111" s="10"/>
      <c r="P111" s="10"/>
      <c r="Q111" s="10"/>
      <c r="R111" s="10"/>
      <c r="S111" s="10"/>
      <c r="T111" s="10"/>
      <c r="U111" s="10"/>
      <c r="V111" s="10"/>
      <c r="W111" s="10"/>
      <c r="X111" s="17"/>
    </row>
    <row r="112" spans="1:24">
      <c r="A112" s="4" t="s">
        <v>186</v>
      </c>
      <c r="B112" s="10"/>
      <c r="C112" s="10"/>
      <c r="D112" s="10"/>
      <c r="E112" s="10"/>
      <c r="F112" s="10"/>
      <c r="G112" s="10"/>
      <c r="H112" s="10"/>
      <c r="I112" s="10"/>
      <c r="J112" s="10"/>
      <c r="K112" s="10"/>
      <c r="L112" s="10"/>
      <c r="M112" s="10"/>
      <c r="N112" s="10"/>
      <c r="O112" s="10"/>
      <c r="P112" s="10"/>
      <c r="Q112" s="10"/>
      <c r="R112" s="10"/>
      <c r="S112" s="10"/>
      <c r="T112" s="10"/>
      <c r="U112" s="10"/>
      <c r="V112" s="10"/>
      <c r="W112" s="10"/>
      <c r="X112" s="17"/>
    </row>
    <row r="113" spans="1:24">
      <c r="A113" s="4" t="s">
        <v>187</v>
      </c>
      <c r="B113" s="38">
        <f>'Yard'!$B$125</f>
        <v>0</v>
      </c>
      <c r="C113" s="38">
        <f>'Yard'!$C$125</f>
        <v>0</v>
      </c>
      <c r="D113" s="38">
        <f>'Yard'!$D$125</f>
        <v>0</v>
      </c>
      <c r="E113" s="38">
        <f>'Yard'!$E$125</f>
        <v>0</v>
      </c>
      <c r="F113" s="38">
        <f>'Yard'!$F$125</f>
        <v>0</v>
      </c>
      <c r="G113" s="38">
        <f>'Yard'!$G$125</f>
        <v>0</v>
      </c>
      <c r="H113" s="38">
        <f>'Yard'!$H$125</f>
        <v>0</v>
      </c>
      <c r="I113" s="38">
        <f>'Yard'!$I$125</f>
        <v>0</v>
      </c>
      <c r="J113" s="38">
        <f>'Yard'!$J$125</f>
        <v>0</v>
      </c>
      <c r="K113" s="10"/>
      <c r="L113" s="10"/>
      <c r="M113" s="38">
        <f>'Yard'!$K$125</f>
        <v>0</v>
      </c>
      <c r="N113" s="38">
        <f>'Yard'!$L$125</f>
        <v>0</v>
      </c>
      <c r="O113" s="38">
        <f>'Yard'!$M$125</f>
        <v>0</v>
      </c>
      <c r="P113" s="38">
        <f>'Yard'!$N$125</f>
        <v>0</v>
      </c>
      <c r="Q113" s="38">
        <f>'Yard'!$O$125</f>
        <v>0</v>
      </c>
      <c r="R113" s="38">
        <f>'Yard'!$P$125</f>
        <v>0</v>
      </c>
      <c r="S113" s="38">
        <f>'Yard'!$Q$125</f>
        <v>0</v>
      </c>
      <c r="T113" s="38">
        <f>'Yard'!$R$125</f>
        <v>0</v>
      </c>
      <c r="U113" s="38">
        <f>'Yard'!$S$125</f>
        <v>0</v>
      </c>
      <c r="V113" s="10"/>
      <c r="W113" s="10"/>
      <c r="X113" s="17"/>
    </row>
    <row r="114" spans="1:24">
      <c r="A114" s="4" t="s">
        <v>188</v>
      </c>
      <c r="B114" s="10"/>
      <c r="C114" s="10"/>
      <c r="D114" s="10"/>
      <c r="E114" s="10"/>
      <c r="F114" s="10"/>
      <c r="G114" s="10"/>
      <c r="H114" s="10"/>
      <c r="I114" s="10"/>
      <c r="J114" s="10"/>
      <c r="K114" s="10"/>
      <c r="L114" s="10"/>
      <c r="M114" s="10"/>
      <c r="N114" s="10"/>
      <c r="O114" s="10"/>
      <c r="P114" s="10"/>
      <c r="Q114" s="10"/>
      <c r="R114" s="10"/>
      <c r="S114" s="10"/>
      <c r="T114" s="10"/>
      <c r="U114" s="10"/>
      <c r="V114" s="10"/>
      <c r="W114" s="10"/>
      <c r="X114" s="17"/>
    </row>
    <row r="115" spans="1:24">
      <c r="A115" s="4" t="s">
        <v>189</v>
      </c>
      <c r="B115" s="38">
        <f>'Yard'!$B$126</f>
        <v>0</v>
      </c>
      <c r="C115" s="38">
        <f>'Yard'!$C$126</f>
        <v>0</v>
      </c>
      <c r="D115" s="38">
        <f>'Yard'!$D$126</f>
        <v>0</v>
      </c>
      <c r="E115" s="38">
        <f>'Yard'!$E$126</f>
        <v>0</v>
      </c>
      <c r="F115" s="38">
        <f>'Yard'!$F$126</f>
        <v>0</v>
      </c>
      <c r="G115" s="38">
        <f>'Yard'!$G$126</f>
        <v>0</v>
      </c>
      <c r="H115" s="38">
        <f>'Yard'!$H$126</f>
        <v>0</v>
      </c>
      <c r="I115" s="38">
        <f>'Yard'!$I$126</f>
        <v>0</v>
      </c>
      <c r="J115" s="38">
        <f>'Yard'!$J$126</f>
        <v>0</v>
      </c>
      <c r="K115" s="10"/>
      <c r="L115" s="10"/>
      <c r="M115" s="38">
        <f>'Yard'!$K$126</f>
        <v>0</v>
      </c>
      <c r="N115" s="38">
        <f>'Yard'!$L$126</f>
        <v>0</v>
      </c>
      <c r="O115" s="38">
        <f>'Yard'!$M$126</f>
        <v>0</v>
      </c>
      <c r="P115" s="38">
        <f>'Yard'!$N$126</f>
        <v>0</v>
      </c>
      <c r="Q115" s="38">
        <f>'Yard'!$O$126</f>
        <v>0</v>
      </c>
      <c r="R115" s="38">
        <f>'Yard'!$P$126</f>
        <v>0</v>
      </c>
      <c r="S115" s="38">
        <f>'Yard'!$Q$126</f>
        <v>0</v>
      </c>
      <c r="T115" s="38">
        <f>'Yard'!$R$126</f>
        <v>0</v>
      </c>
      <c r="U115" s="38">
        <f>'Yard'!$S$126</f>
        <v>0</v>
      </c>
      <c r="V115" s="10"/>
      <c r="W115" s="10"/>
      <c r="X115" s="17"/>
    </row>
    <row r="116" spans="1:24">
      <c r="A116" s="4" t="s">
        <v>197</v>
      </c>
      <c r="B116" s="10"/>
      <c r="C116" s="10"/>
      <c r="D116" s="10"/>
      <c r="E116" s="10"/>
      <c r="F116" s="10"/>
      <c r="G116" s="10"/>
      <c r="H116" s="10"/>
      <c r="I116" s="10"/>
      <c r="J116" s="10"/>
      <c r="K116" s="10"/>
      <c r="L116" s="10"/>
      <c r="M116" s="10"/>
      <c r="N116" s="10"/>
      <c r="O116" s="10"/>
      <c r="P116" s="10"/>
      <c r="Q116" s="10"/>
      <c r="R116" s="10"/>
      <c r="S116" s="10"/>
      <c r="T116" s="10"/>
      <c r="U116" s="10"/>
      <c r="V116" s="10"/>
      <c r="W116" s="10"/>
      <c r="X116" s="17"/>
    </row>
    <row r="117" spans="1:24">
      <c r="A117" s="4" t="s">
        <v>198</v>
      </c>
      <c r="B117" s="38">
        <f>'Yard'!$B$127</f>
        <v>0</v>
      </c>
      <c r="C117" s="38">
        <f>'Yard'!$C$127</f>
        <v>0</v>
      </c>
      <c r="D117" s="38">
        <f>'Yard'!$D$127</f>
        <v>0</v>
      </c>
      <c r="E117" s="38">
        <f>'Yard'!$E$127</f>
        <v>0</v>
      </c>
      <c r="F117" s="38">
        <f>'Yard'!$F$127</f>
        <v>0</v>
      </c>
      <c r="G117" s="38">
        <f>'Yard'!$G$127</f>
        <v>0</v>
      </c>
      <c r="H117" s="38">
        <f>'Yard'!$H$127</f>
        <v>0</v>
      </c>
      <c r="I117" s="38">
        <f>'Yard'!$I$127</f>
        <v>0</v>
      </c>
      <c r="J117" s="38">
        <f>'Yard'!$J$127</f>
        <v>0</v>
      </c>
      <c r="K117" s="10"/>
      <c r="L117" s="10"/>
      <c r="M117" s="38">
        <f>'Yard'!$K$127</f>
        <v>0</v>
      </c>
      <c r="N117" s="38">
        <f>'Yard'!$L$127</f>
        <v>0</v>
      </c>
      <c r="O117" s="38">
        <f>'Yard'!$M$127</f>
        <v>0</v>
      </c>
      <c r="P117" s="38">
        <f>'Yard'!$N$127</f>
        <v>0</v>
      </c>
      <c r="Q117" s="38">
        <f>'Yard'!$O$127</f>
        <v>0</v>
      </c>
      <c r="R117" s="38">
        <f>'Yard'!$P$127</f>
        <v>0</v>
      </c>
      <c r="S117" s="38">
        <f>'Yard'!$Q$127</f>
        <v>0</v>
      </c>
      <c r="T117" s="38">
        <f>'Yard'!$R$127</f>
        <v>0</v>
      </c>
      <c r="U117" s="38">
        <f>'Yard'!$S$127</f>
        <v>0</v>
      </c>
      <c r="V117" s="10"/>
      <c r="W117" s="10"/>
      <c r="X117" s="17"/>
    </row>
    <row r="119" spans="1:24" ht="21" customHeight="1">
      <c r="A119" s="1" t="s">
        <v>1078</v>
      </c>
    </row>
    <row r="120" spans="1:24">
      <c r="A120" s="2" t="s">
        <v>353</v>
      </c>
    </row>
    <row r="121" spans="1:24">
      <c r="A121" s="32" t="s">
        <v>1079</v>
      </c>
    </row>
    <row r="122" spans="1:24">
      <c r="A122" s="32" t="s">
        <v>1080</v>
      </c>
    </row>
    <row r="123" spans="1:24">
      <c r="A123" s="32" t="s">
        <v>1081</v>
      </c>
    </row>
    <row r="124" spans="1:24">
      <c r="A124" s="32" t="s">
        <v>1082</v>
      </c>
    </row>
    <row r="125" spans="1:24">
      <c r="A125" s="32" t="s">
        <v>1083</v>
      </c>
    </row>
    <row r="126" spans="1:24">
      <c r="A126" s="2" t="s">
        <v>442</v>
      </c>
    </row>
    <row r="128" spans="1:24">
      <c r="B128" s="15" t="s">
        <v>142</v>
      </c>
      <c r="C128" s="15" t="s">
        <v>316</v>
      </c>
      <c r="D128" s="15" t="s">
        <v>317</v>
      </c>
      <c r="E128" s="15" t="s">
        <v>318</v>
      </c>
      <c r="F128" s="15" t="s">
        <v>319</v>
      </c>
      <c r="G128" s="15" t="s">
        <v>320</v>
      </c>
      <c r="H128" s="15" t="s">
        <v>321</v>
      </c>
      <c r="I128" s="15" t="s">
        <v>322</v>
      </c>
      <c r="J128" s="15" t="s">
        <v>323</v>
      </c>
      <c r="K128" s="15" t="s">
        <v>465</v>
      </c>
      <c r="L128" s="15" t="s">
        <v>477</v>
      </c>
      <c r="M128" s="15" t="s">
        <v>304</v>
      </c>
      <c r="N128" s="15" t="s">
        <v>879</v>
      </c>
      <c r="O128" s="15" t="s">
        <v>880</v>
      </c>
      <c r="P128" s="15" t="s">
        <v>881</v>
      </c>
      <c r="Q128" s="15" t="s">
        <v>882</v>
      </c>
      <c r="R128" s="15" t="s">
        <v>883</v>
      </c>
      <c r="S128" s="15" t="s">
        <v>884</v>
      </c>
      <c r="T128" s="15" t="s">
        <v>885</v>
      </c>
      <c r="U128" s="15" t="s">
        <v>886</v>
      </c>
      <c r="V128" s="15" t="s">
        <v>887</v>
      </c>
      <c r="W128" s="15" t="s">
        <v>888</v>
      </c>
    </row>
    <row r="129" spans="1:24">
      <c r="A129" s="4" t="s">
        <v>174</v>
      </c>
      <c r="B129" s="38">
        <f>'AggCap'!$B$89</f>
        <v>0</v>
      </c>
      <c r="C129" s="38">
        <f>'AggCap'!$C$89</f>
        <v>0</v>
      </c>
      <c r="D129" s="38">
        <f>'AggCap'!$D$89</f>
        <v>0</v>
      </c>
      <c r="E129" s="38">
        <f>'AggCap'!$E$89</f>
        <v>0</v>
      </c>
      <c r="F129" s="38">
        <f>'AggCap'!$F$89</f>
        <v>0</v>
      </c>
      <c r="G129" s="38">
        <f>'AggCap'!$G$89</f>
        <v>0</v>
      </c>
      <c r="H129" s="38">
        <f>'AggCap'!$H$89</f>
        <v>0</v>
      </c>
      <c r="I129" s="38">
        <f>'AggCap'!$I$89</f>
        <v>0</v>
      </c>
      <c r="J129" s="38">
        <f>'AggCap'!$J$89</f>
        <v>0</v>
      </c>
      <c r="K129" s="38">
        <f>'SM'!$B$106</f>
        <v>0</v>
      </c>
      <c r="L129" s="38">
        <f>'SM'!$C$106</f>
        <v>0</v>
      </c>
      <c r="M129" s="38">
        <f>'AggCap'!$K$89</f>
        <v>0</v>
      </c>
      <c r="N129" s="38">
        <f>'AggCap'!$L$89</f>
        <v>0</v>
      </c>
      <c r="O129" s="38">
        <f>'AggCap'!$M$89</f>
        <v>0</v>
      </c>
      <c r="P129" s="38">
        <f>'AggCap'!$N$89</f>
        <v>0</v>
      </c>
      <c r="Q129" s="38">
        <f>'AggCap'!$O$89</f>
        <v>0</v>
      </c>
      <c r="R129" s="38">
        <f>'AggCap'!$P$89</f>
        <v>0</v>
      </c>
      <c r="S129" s="38">
        <f>'AggCap'!$Q$89</f>
        <v>0</v>
      </c>
      <c r="T129" s="38">
        <f>'AggCap'!$R$89</f>
        <v>0</v>
      </c>
      <c r="U129" s="38">
        <f>'AggCap'!$S$89</f>
        <v>0</v>
      </c>
      <c r="V129" s="38">
        <f>'Otex'!$B$121</f>
        <v>0</v>
      </c>
      <c r="W129" s="38">
        <f>'Otex'!$C$121</f>
        <v>0</v>
      </c>
      <c r="X129" s="17"/>
    </row>
    <row r="130" spans="1:24">
      <c r="A130" s="4" t="s">
        <v>175</v>
      </c>
      <c r="B130" s="38">
        <f>'AggCap'!$B$90</f>
        <v>0</v>
      </c>
      <c r="C130" s="38">
        <f>'AggCap'!$C$90</f>
        <v>0</v>
      </c>
      <c r="D130" s="38">
        <f>'AggCap'!$D$90</f>
        <v>0</v>
      </c>
      <c r="E130" s="38">
        <f>'AggCap'!$E$90</f>
        <v>0</v>
      </c>
      <c r="F130" s="38">
        <f>'AggCap'!$F$90</f>
        <v>0</v>
      </c>
      <c r="G130" s="38">
        <f>'AggCap'!$G$90</f>
        <v>0</v>
      </c>
      <c r="H130" s="38">
        <f>'AggCap'!$H$90</f>
        <v>0</v>
      </c>
      <c r="I130" s="38">
        <f>'AggCap'!$I$90</f>
        <v>0</v>
      </c>
      <c r="J130" s="38">
        <f>'AggCap'!$J$90</f>
        <v>0</v>
      </c>
      <c r="K130" s="38">
        <f>'SM'!$B$107</f>
        <v>0</v>
      </c>
      <c r="L130" s="38">
        <f>'SM'!$C$107</f>
        <v>0</v>
      </c>
      <c r="M130" s="38">
        <f>'AggCap'!$K$90</f>
        <v>0</v>
      </c>
      <c r="N130" s="38">
        <f>'AggCap'!$L$90</f>
        <v>0</v>
      </c>
      <c r="O130" s="38">
        <f>'AggCap'!$M$90</f>
        <v>0</v>
      </c>
      <c r="P130" s="38">
        <f>'AggCap'!$N$90</f>
        <v>0</v>
      </c>
      <c r="Q130" s="38">
        <f>'AggCap'!$O$90</f>
        <v>0</v>
      </c>
      <c r="R130" s="38">
        <f>'AggCap'!$P$90</f>
        <v>0</v>
      </c>
      <c r="S130" s="38">
        <f>'AggCap'!$Q$90</f>
        <v>0</v>
      </c>
      <c r="T130" s="38">
        <f>'AggCap'!$R$90</f>
        <v>0</v>
      </c>
      <c r="U130" s="38">
        <f>'AggCap'!$S$90</f>
        <v>0</v>
      </c>
      <c r="V130" s="38">
        <f>'Otex'!$B$122</f>
        <v>0</v>
      </c>
      <c r="W130" s="38">
        <f>'Otex'!$C$122</f>
        <v>0</v>
      </c>
      <c r="X130" s="17"/>
    </row>
    <row r="131" spans="1:24">
      <c r="A131" s="4" t="s">
        <v>216</v>
      </c>
      <c r="B131" s="10"/>
      <c r="C131" s="10"/>
      <c r="D131" s="10"/>
      <c r="E131" s="10"/>
      <c r="F131" s="10"/>
      <c r="G131" s="10"/>
      <c r="H131" s="10"/>
      <c r="I131" s="10"/>
      <c r="J131" s="10"/>
      <c r="K131" s="10"/>
      <c r="L131" s="10"/>
      <c r="M131" s="10"/>
      <c r="N131" s="10"/>
      <c r="O131" s="10"/>
      <c r="P131" s="10"/>
      <c r="Q131" s="10"/>
      <c r="R131" s="10"/>
      <c r="S131" s="10"/>
      <c r="T131" s="10"/>
      <c r="U131" s="10"/>
      <c r="V131" s="10"/>
      <c r="W131" s="10"/>
      <c r="X131" s="17"/>
    </row>
    <row r="132" spans="1:24">
      <c r="A132" s="4" t="s">
        <v>176</v>
      </c>
      <c r="B132" s="38">
        <f>'AggCap'!$B$91</f>
        <v>0</v>
      </c>
      <c r="C132" s="38">
        <f>'AggCap'!$C$91</f>
        <v>0</v>
      </c>
      <c r="D132" s="38">
        <f>'AggCap'!$D$91</f>
        <v>0</v>
      </c>
      <c r="E132" s="38">
        <f>'AggCap'!$E$91</f>
        <v>0</v>
      </c>
      <c r="F132" s="38">
        <f>'AggCap'!$F$91</f>
        <v>0</v>
      </c>
      <c r="G132" s="38">
        <f>'AggCap'!$G$91</f>
        <v>0</v>
      </c>
      <c r="H132" s="38">
        <f>'AggCap'!$H$91</f>
        <v>0</v>
      </c>
      <c r="I132" s="38">
        <f>'AggCap'!$I$91</f>
        <v>0</v>
      </c>
      <c r="J132" s="38">
        <f>'AggCap'!$J$91</f>
        <v>0</v>
      </c>
      <c r="K132" s="38">
        <f>'SM'!$B$109</f>
        <v>0</v>
      </c>
      <c r="L132" s="38">
        <f>'SM'!$C$109</f>
        <v>0</v>
      </c>
      <c r="M132" s="38">
        <f>'AggCap'!$K$91</f>
        <v>0</v>
      </c>
      <c r="N132" s="38">
        <f>'AggCap'!$L$91</f>
        <v>0</v>
      </c>
      <c r="O132" s="38">
        <f>'AggCap'!$M$91</f>
        <v>0</v>
      </c>
      <c r="P132" s="38">
        <f>'AggCap'!$N$91</f>
        <v>0</v>
      </c>
      <c r="Q132" s="38">
        <f>'AggCap'!$O$91</f>
        <v>0</v>
      </c>
      <c r="R132" s="38">
        <f>'AggCap'!$P$91</f>
        <v>0</v>
      </c>
      <c r="S132" s="38">
        <f>'AggCap'!$Q$91</f>
        <v>0</v>
      </c>
      <c r="T132" s="38">
        <f>'AggCap'!$R$91</f>
        <v>0</v>
      </c>
      <c r="U132" s="38">
        <f>'AggCap'!$S$91</f>
        <v>0</v>
      </c>
      <c r="V132" s="38">
        <f>'Otex'!$B$124</f>
        <v>0</v>
      </c>
      <c r="W132" s="38">
        <f>'Otex'!$C$124</f>
        <v>0</v>
      </c>
      <c r="X132" s="17"/>
    </row>
    <row r="133" spans="1:24">
      <c r="A133" s="4" t="s">
        <v>177</v>
      </c>
      <c r="B133" s="38">
        <f>'AggCap'!$B$92</f>
        <v>0</v>
      </c>
      <c r="C133" s="38">
        <f>'AggCap'!$C$92</f>
        <v>0</v>
      </c>
      <c r="D133" s="38">
        <f>'AggCap'!$D$92</f>
        <v>0</v>
      </c>
      <c r="E133" s="38">
        <f>'AggCap'!$E$92</f>
        <v>0</v>
      </c>
      <c r="F133" s="38">
        <f>'AggCap'!$F$92</f>
        <v>0</v>
      </c>
      <c r="G133" s="38">
        <f>'AggCap'!$G$92</f>
        <v>0</v>
      </c>
      <c r="H133" s="38">
        <f>'AggCap'!$H$92</f>
        <v>0</v>
      </c>
      <c r="I133" s="38">
        <f>'AggCap'!$I$92</f>
        <v>0</v>
      </c>
      <c r="J133" s="38">
        <f>'AggCap'!$J$92</f>
        <v>0</v>
      </c>
      <c r="K133" s="38">
        <f>'SM'!$B$110</f>
        <v>0</v>
      </c>
      <c r="L133" s="38">
        <f>'SM'!$C$110</f>
        <v>0</v>
      </c>
      <c r="M133" s="38">
        <f>'AggCap'!$K$92</f>
        <v>0</v>
      </c>
      <c r="N133" s="38">
        <f>'AggCap'!$L$92</f>
        <v>0</v>
      </c>
      <c r="O133" s="38">
        <f>'AggCap'!$M$92</f>
        <v>0</v>
      </c>
      <c r="P133" s="38">
        <f>'AggCap'!$N$92</f>
        <v>0</v>
      </c>
      <c r="Q133" s="38">
        <f>'AggCap'!$O$92</f>
        <v>0</v>
      </c>
      <c r="R133" s="38">
        <f>'AggCap'!$P$92</f>
        <v>0</v>
      </c>
      <c r="S133" s="38">
        <f>'AggCap'!$Q$92</f>
        <v>0</v>
      </c>
      <c r="T133" s="38">
        <f>'AggCap'!$R$92</f>
        <v>0</v>
      </c>
      <c r="U133" s="38">
        <f>'AggCap'!$S$92</f>
        <v>0</v>
      </c>
      <c r="V133" s="38">
        <f>'Otex'!$B$125</f>
        <v>0</v>
      </c>
      <c r="W133" s="38">
        <f>'Otex'!$C$125</f>
        <v>0</v>
      </c>
      <c r="X133" s="17"/>
    </row>
    <row r="134" spans="1:24">
      <c r="A134" s="4" t="s">
        <v>217</v>
      </c>
      <c r="B134" s="10"/>
      <c r="C134" s="10"/>
      <c r="D134" s="10"/>
      <c r="E134" s="10"/>
      <c r="F134" s="10"/>
      <c r="G134" s="10"/>
      <c r="H134" s="10"/>
      <c r="I134" s="10"/>
      <c r="J134" s="10"/>
      <c r="K134" s="10"/>
      <c r="L134" s="10"/>
      <c r="M134" s="10"/>
      <c r="N134" s="10"/>
      <c r="O134" s="10"/>
      <c r="P134" s="10"/>
      <c r="Q134" s="10"/>
      <c r="R134" s="10"/>
      <c r="S134" s="10"/>
      <c r="T134" s="10"/>
      <c r="U134" s="10"/>
      <c r="V134" s="10"/>
      <c r="W134" s="10"/>
      <c r="X134" s="17"/>
    </row>
    <row r="135" spans="1:24">
      <c r="A135" s="4" t="s">
        <v>178</v>
      </c>
      <c r="B135" s="38">
        <f>'AggCap'!$B$93</f>
        <v>0</v>
      </c>
      <c r="C135" s="38">
        <f>'AggCap'!$C$93</f>
        <v>0</v>
      </c>
      <c r="D135" s="38">
        <f>'AggCap'!$D$93</f>
        <v>0</v>
      </c>
      <c r="E135" s="38">
        <f>'AggCap'!$E$93</f>
        <v>0</v>
      </c>
      <c r="F135" s="38">
        <f>'AggCap'!$F$93</f>
        <v>0</v>
      </c>
      <c r="G135" s="38">
        <f>'AggCap'!$G$93</f>
        <v>0</v>
      </c>
      <c r="H135" s="38">
        <f>'AggCap'!$H$93</f>
        <v>0</v>
      </c>
      <c r="I135" s="38">
        <f>'AggCap'!$I$93</f>
        <v>0</v>
      </c>
      <c r="J135" s="38">
        <f>'AggCap'!$J$93</f>
        <v>0</v>
      </c>
      <c r="K135" s="38">
        <f>'SM'!$B$112</f>
        <v>0</v>
      </c>
      <c r="L135" s="38">
        <f>'SM'!$C$112</f>
        <v>0</v>
      </c>
      <c r="M135" s="38">
        <f>'AggCap'!$K$93</f>
        <v>0</v>
      </c>
      <c r="N135" s="38">
        <f>'AggCap'!$L$93</f>
        <v>0</v>
      </c>
      <c r="O135" s="38">
        <f>'AggCap'!$M$93</f>
        <v>0</v>
      </c>
      <c r="P135" s="38">
        <f>'AggCap'!$N$93</f>
        <v>0</v>
      </c>
      <c r="Q135" s="38">
        <f>'AggCap'!$O$93</f>
        <v>0</v>
      </c>
      <c r="R135" s="38">
        <f>'AggCap'!$P$93</f>
        <v>0</v>
      </c>
      <c r="S135" s="38">
        <f>'AggCap'!$Q$93</f>
        <v>0</v>
      </c>
      <c r="T135" s="38">
        <f>'AggCap'!$R$93</f>
        <v>0</v>
      </c>
      <c r="U135" s="38">
        <f>'AggCap'!$S$93</f>
        <v>0</v>
      </c>
      <c r="V135" s="38">
        <f>'Otex'!$B$127</f>
        <v>0</v>
      </c>
      <c r="W135" s="38">
        <f>'Otex'!$C$127</f>
        <v>0</v>
      </c>
      <c r="X135" s="17"/>
    </row>
    <row r="136" spans="1:24">
      <c r="A136" s="4" t="s">
        <v>179</v>
      </c>
      <c r="B136" s="38">
        <f>'AggCap'!$B$94</f>
        <v>0</v>
      </c>
      <c r="C136" s="38">
        <f>'AggCap'!$C$94</f>
        <v>0</v>
      </c>
      <c r="D136" s="38">
        <f>'AggCap'!$D$94</f>
        <v>0</v>
      </c>
      <c r="E136" s="38">
        <f>'AggCap'!$E$94</f>
        <v>0</v>
      </c>
      <c r="F136" s="38">
        <f>'AggCap'!$F$94</f>
        <v>0</v>
      </c>
      <c r="G136" s="38">
        <f>'AggCap'!$G$94</f>
        <v>0</v>
      </c>
      <c r="H136" s="38">
        <f>'AggCap'!$H$94</f>
        <v>0</v>
      </c>
      <c r="I136" s="38">
        <f>'AggCap'!$I$94</f>
        <v>0</v>
      </c>
      <c r="J136" s="38">
        <f>'AggCap'!$J$94</f>
        <v>0</v>
      </c>
      <c r="K136" s="38">
        <f>'SM'!$B$113</f>
        <v>0</v>
      </c>
      <c r="L136" s="38">
        <f>'SM'!$C$113</f>
        <v>0</v>
      </c>
      <c r="M136" s="38">
        <f>'AggCap'!$K$94</f>
        <v>0</v>
      </c>
      <c r="N136" s="38">
        <f>'AggCap'!$L$94</f>
        <v>0</v>
      </c>
      <c r="O136" s="38">
        <f>'AggCap'!$M$94</f>
        <v>0</v>
      </c>
      <c r="P136" s="38">
        <f>'AggCap'!$N$94</f>
        <v>0</v>
      </c>
      <c r="Q136" s="38">
        <f>'AggCap'!$O$94</f>
        <v>0</v>
      </c>
      <c r="R136" s="38">
        <f>'AggCap'!$P$94</f>
        <v>0</v>
      </c>
      <c r="S136" s="38">
        <f>'AggCap'!$Q$94</f>
        <v>0</v>
      </c>
      <c r="T136" s="38">
        <f>'AggCap'!$R$94</f>
        <v>0</v>
      </c>
      <c r="U136" s="38">
        <f>'AggCap'!$S$94</f>
        <v>0</v>
      </c>
      <c r="V136" s="38">
        <f>'Otex'!$B$128</f>
        <v>0</v>
      </c>
      <c r="W136" s="38">
        <f>'Otex'!$C$128</f>
        <v>0</v>
      </c>
      <c r="X136" s="17"/>
    </row>
    <row r="137" spans="1:24">
      <c r="A137" s="4" t="s">
        <v>195</v>
      </c>
      <c r="B137" s="38">
        <f>'AggCap'!$B$95</f>
        <v>0</v>
      </c>
      <c r="C137" s="38">
        <f>'AggCap'!$C$95</f>
        <v>0</v>
      </c>
      <c r="D137" s="38">
        <f>'AggCap'!$D$95</f>
        <v>0</v>
      </c>
      <c r="E137" s="38">
        <f>'AggCap'!$E$95</f>
        <v>0</v>
      </c>
      <c r="F137" s="38">
        <f>'AggCap'!$F$95</f>
        <v>0</v>
      </c>
      <c r="G137" s="38">
        <f>'AggCap'!$G$95</f>
        <v>0</v>
      </c>
      <c r="H137" s="38">
        <f>'AggCap'!$H$95</f>
        <v>0</v>
      </c>
      <c r="I137" s="38">
        <f>'AggCap'!$I$95</f>
        <v>0</v>
      </c>
      <c r="J137" s="38">
        <f>'AggCap'!$J$95</f>
        <v>0</v>
      </c>
      <c r="K137" s="38">
        <f>'SM'!$B$114</f>
        <v>0</v>
      </c>
      <c r="L137" s="38">
        <f>'SM'!$C$114</f>
        <v>0</v>
      </c>
      <c r="M137" s="38">
        <f>'AggCap'!$K$95</f>
        <v>0</v>
      </c>
      <c r="N137" s="38">
        <f>'AggCap'!$L$95</f>
        <v>0</v>
      </c>
      <c r="O137" s="38">
        <f>'AggCap'!$M$95</f>
        <v>0</v>
      </c>
      <c r="P137" s="38">
        <f>'AggCap'!$N$95</f>
        <v>0</v>
      </c>
      <c r="Q137" s="38">
        <f>'AggCap'!$O$95</f>
        <v>0</v>
      </c>
      <c r="R137" s="38">
        <f>'AggCap'!$P$95</f>
        <v>0</v>
      </c>
      <c r="S137" s="38">
        <f>'AggCap'!$Q$95</f>
        <v>0</v>
      </c>
      <c r="T137" s="38">
        <f>'AggCap'!$R$95</f>
        <v>0</v>
      </c>
      <c r="U137" s="38">
        <f>'AggCap'!$S$95</f>
        <v>0</v>
      </c>
      <c r="V137" s="38">
        <f>'Otex'!$B$129</f>
        <v>0</v>
      </c>
      <c r="W137" s="38">
        <f>'Otex'!$C$129</f>
        <v>0</v>
      </c>
      <c r="X137" s="17"/>
    </row>
    <row r="138" spans="1:24">
      <c r="A138" s="4" t="s">
        <v>180</v>
      </c>
      <c r="B138" s="38">
        <f>'AggCap'!$B$96</f>
        <v>0</v>
      </c>
      <c r="C138" s="38">
        <f>'AggCap'!$C$96</f>
        <v>0</v>
      </c>
      <c r="D138" s="38">
        <f>'AggCap'!$D$96</f>
        <v>0</v>
      </c>
      <c r="E138" s="38">
        <f>'AggCap'!$E$96</f>
        <v>0</v>
      </c>
      <c r="F138" s="38">
        <f>'AggCap'!$F$96</f>
        <v>0</v>
      </c>
      <c r="G138" s="38">
        <f>'AggCap'!$G$96</f>
        <v>0</v>
      </c>
      <c r="H138" s="38">
        <f>'AggCap'!$H$96</f>
        <v>0</v>
      </c>
      <c r="I138" s="38">
        <f>'AggCap'!$I$96</f>
        <v>0</v>
      </c>
      <c r="J138" s="38">
        <f>'AggCap'!$J$96</f>
        <v>0</v>
      </c>
      <c r="K138" s="38">
        <f>'SM'!$B$115</f>
        <v>0</v>
      </c>
      <c r="L138" s="38">
        <f>'SM'!$C$115</f>
        <v>0</v>
      </c>
      <c r="M138" s="38">
        <f>'AggCap'!$K$96</f>
        <v>0</v>
      </c>
      <c r="N138" s="38">
        <f>'AggCap'!$L$96</f>
        <v>0</v>
      </c>
      <c r="O138" s="38">
        <f>'AggCap'!$M$96</f>
        <v>0</v>
      </c>
      <c r="P138" s="38">
        <f>'AggCap'!$N$96</f>
        <v>0</v>
      </c>
      <c r="Q138" s="38">
        <f>'AggCap'!$O$96</f>
        <v>0</v>
      </c>
      <c r="R138" s="38">
        <f>'AggCap'!$P$96</f>
        <v>0</v>
      </c>
      <c r="S138" s="38">
        <f>'AggCap'!$Q$96</f>
        <v>0</v>
      </c>
      <c r="T138" s="38">
        <f>'AggCap'!$R$96</f>
        <v>0</v>
      </c>
      <c r="U138" s="38">
        <f>'AggCap'!$S$96</f>
        <v>0</v>
      </c>
      <c r="V138" s="38">
        <f>'Otex'!$B$130</f>
        <v>0</v>
      </c>
      <c r="W138" s="38">
        <f>'Otex'!$C$130</f>
        <v>0</v>
      </c>
      <c r="X138" s="17"/>
    </row>
    <row r="139" spans="1:24">
      <c r="A139" s="4" t="s">
        <v>181</v>
      </c>
      <c r="B139" s="38">
        <f>'AggCap'!$B$97</f>
        <v>0</v>
      </c>
      <c r="C139" s="38">
        <f>'AggCap'!$C$97</f>
        <v>0</v>
      </c>
      <c r="D139" s="38">
        <f>'AggCap'!$D$97</f>
        <v>0</v>
      </c>
      <c r="E139" s="38">
        <f>'AggCap'!$E$97</f>
        <v>0</v>
      </c>
      <c r="F139" s="38">
        <f>'AggCap'!$F$97</f>
        <v>0</v>
      </c>
      <c r="G139" s="38">
        <f>'AggCap'!$G$97</f>
        <v>0</v>
      </c>
      <c r="H139" s="38">
        <f>'AggCap'!$H$97</f>
        <v>0</v>
      </c>
      <c r="I139" s="38">
        <f>'AggCap'!$I$97</f>
        <v>0</v>
      </c>
      <c r="J139" s="38">
        <f>'AggCap'!$J$97</f>
        <v>0</v>
      </c>
      <c r="K139" s="38">
        <f>'SM'!$B$116</f>
        <v>0</v>
      </c>
      <c r="L139" s="38">
        <f>'SM'!$C$116</f>
        <v>0</v>
      </c>
      <c r="M139" s="38">
        <f>'AggCap'!$K$97</f>
        <v>0</v>
      </c>
      <c r="N139" s="38">
        <f>'AggCap'!$L$97</f>
        <v>0</v>
      </c>
      <c r="O139" s="38">
        <f>'AggCap'!$M$97</f>
        <v>0</v>
      </c>
      <c r="P139" s="38">
        <f>'AggCap'!$N$97</f>
        <v>0</v>
      </c>
      <c r="Q139" s="38">
        <f>'AggCap'!$O$97</f>
        <v>0</v>
      </c>
      <c r="R139" s="38">
        <f>'AggCap'!$P$97</f>
        <v>0</v>
      </c>
      <c r="S139" s="38">
        <f>'AggCap'!$Q$97</f>
        <v>0</v>
      </c>
      <c r="T139" s="38">
        <f>'AggCap'!$R$97</f>
        <v>0</v>
      </c>
      <c r="U139" s="38">
        <f>'AggCap'!$S$97</f>
        <v>0</v>
      </c>
      <c r="V139" s="38">
        <f>'Otex'!$B$131</f>
        <v>0</v>
      </c>
      <c r="W139" s="38">
        <f>'Otex'!$C$131</f>
        <v>0</v>
      </c>
      <c r="X139" s="17"/>
    </row>
    <row r="140" spans="1:24">
      <c r="A140" s="4" t="s">
        <v>182</v>
      </c>
      <c r="B140" s="10"/>
      <c r="C140" s="10"/>
      <c r="D140" s="10"/>
      <c r="E140" s="10"/>
      <c r="F140" s="10"/>
      <c r="G140" s="10"/>
      <c r="H140" s="10"/>
      <c r="I140" s="10"/>
      <c r="J140" s="10"/>
      <c r="K140" s="38">
        <f>'SM'!$B$117</f>
        <v>0</v>
      </c>
      <c r="L140" s="38">
        <f>'SM'!$C$117</f>
        <v>0</v>
      </c>
      <c r="M140" s="10"/>
      <c r="N140" s="10"/>
      <c r="O140" s="10"/>
      <c r="P140" s="10"/>
      <c r="Q140" s="10"/>
      <c r="R140" s="10"/>
      <c r="S140" s="10"/>
      <c r="T140" s="10"/>
      <c r="U140" s="10"/>
      <c r="V140" s="38">
        <f>'Otex'!$B$132</f>
        <v>0</v>
      </c>
      <c r="W140" s="38">
        <f>'Otex'!$C$132</f>
        <v>0</v>
      </c>
      <c r="X140" s="17"/>
    </row>
    <row r="141" spans="1:24">
      <c r="A141" s="4" t="s">
        <v>183</v>
      </c>
      <c r="B141" s="10"/>
      <c r="C141" s="10"/>
      <c r="D141" s="10"/>
      <c r="E141" s="10"/>
      <c r="F141" s="10"/>
      <c r="G141" s="10"/>
      <c r="H141" s="10"/>
      <c r="I141" s="10"/>
      <c r="J141" s="10"/>
      <c r="K141" s="38">
        <f>'SM'!$B$118</f>
        <v>0</v>
      </c>
      <c r="L141" s="38">
        <f>'SM'!$C$118</f>
        <v>0</v>
      </c>
      <c r="M141" s="10"/>
      <c r="N141" s="10"/>
      <c r="O141" s="10"/>
      <c r="P141" s="10"/>
      <c r="Q141" s="10"/>
      <c r="R141" s="10"/>
      <c r="S141" s="10"/>
      <c r="T141" s="10"/>
      <c r="U141" s="10"/>
      <c r="V141" s="38">
        <f>'Otex'!$B$133</f>
        <v>0</v>
      </c>
      <c r="W141" s="38">
        <f>'Otex'!$C$133</f>
        <v>0</v>
      </c>
      <c r="X141" s="17"/>
    </row>
    <row r="142" spans="1:24">
      <c r="A142" s="4" t="s">
        <v>196</v>
      </c>
      <c r="B142" s="10"/>
      <c r="C142" s="10"/>
      <c r="D142" s="10"/>
      <c r="E142" s="10"/>
      <c r="F142" s="10"/>
      <c r="G142" s="10"/>
      <c r="H142" s="10"/>
      <c r="I142" s="10"/>
      <c r="J142" s="10"/>
      <c r="K142" s="38">
        <f>'SM'!$B$119</f>
        <v>0</v>
      </c>
      <c r="L142" s="38">
        <f>'SM'!$C$119</f>
        <v>0</v>
      </c>
      <c r="M142" s="10"/>
      <c r="N142" s="10"/>
      <c r="O142" s="10"/>
      <c r="P142" s="10"/>
      <c r="Q142" s="10"/>
      <c r="R142" s="10"/>
      <c r="S142" s="10"/>
      <c r="T142" s="10"/>
      <c r="U142" s="10"/>
      <c r="V142" s="38">
        <f>'Otex'!$B$134</f>
        <v>0</v>
      </c>
      <c r="W142" s="38">
        <f>'Otex'!$C$134</f>
        <v>0</v>
      </c>
      <c r="X142" s="17"/>
    </row>
    <row r="143" spans="1:24">
      <c r="A143" s="4" t="s">
        <v>218</v>
      </c>
      <c r="B143" s="10"/>
      <c r="C143" s="10"/>
      <c r="D143" s="10"/>
      <c r="E143" s="10"/>
      <c r="F143" s="10"/>
      <c r="G143" s="10"/>
      <c r="H143" s="10"/>
      <c r="I143" s="10"/>
      <c r="J143" s="10"/>
      <c r="K143" s="10"/>
      <c r="L143" s="10"/>
      <c r="M143" s="10"/>
      <c r="N143" s="10"/>
      <c r="O143" s="10"/>
      <c r="P143" s="10"/>
      <c r="Q143" s="10"/>
      <c r="R143" s="10"/>
      <c r="S143" s="10"/>
      <c r="T143" s="10"/>
      <c r="U143" s="10"/>
      <c r="V143" s="10"/>
      <c r="W143" s="10"/>
      <c r="X143" s="17"/>
    </row>
    <row r="144" spans="1:24">
      <c r="A144" s="4" t="s">
        <v>219</v>
      </c>
      <c r="B144" s="10"/>
      <c r="C144" s="10"/>
      <c r="D144" s="10"/>
      <c r="E144" s="10"/>
      <c r="F144" s="10"/>
      <c r="G144" s="10"/>
      <c r="H144" s="10"/>
      <c r="I144" s="10"/>
      <c r="J144" s="10"/>
      <c r="K144" s="10"/>
      <c r="L144" s="10"/>
      <c r="M144" s="10"/>
      <c r="N144" s="10"/>
      <c r="O144" s="10"/>
      <c r="P144" s="10"/>
      <c r="Q144" s="10"/>
      <c r="R144" s="10"/>
      <c r="S144" s="10"/>
      <c r="T144" s="10"/>
      <c r="U144" s="10"/>
      <c r="V144" s="10"/>
      <c r="W144" s="10"/>
      <c r="X144" s="17"/>
    </row>
    <row r="145" spans="1:24">
      <c r="A145" s="4" t="s">
        <v>220</v>
      </c>
      <c r="B145" s="10"/>
      <c r="C145" s="10"/>
      <c r="D145" s="10"/>
      <c r="E145" s="10"/>
      <c r="F145" s="10"/>
      <c r="G145" s="10"/>
      <c r="H145" s="10"/>
      <c r="I145" s="10"/>
      <c r="J145" s="10"/>
      <c r="K145" s="10"/>
      <c r="L145" s="10"/>
      <c r="M145" s="10"/>
      <c r="N145" s="10"/>
      <c r="O145" s="10"/>
      <c r="P145" s="10"/>
      <c r="Q145" s="10"/>
      <c r="R145" s="10"/>
      <c r="S145" s="10"/>
      <c r="T145" s="10"/>
      <c r="U145" s="10"/>
      <c r="V145" s="10"/>
      <c r="W145" s="10"/>
      <c r="X145" s="17"/>
    </row>
    <row r="146" spans="1:24">
      <c r="A146" s="4" t="s">
        <v>221</v>
      </c>
      <c r="B146" s="10"/>
      <c r="C146" s="10"/>
      <c r="D146" s="10"/>
      <c r="E146" s="10"/>
      <c r="F146" s="10"/>
      <c r="G146" s="10"/>
      <c r="H146" s="10"/>
      <c r="I146" s="10"/>
      <c r="J146" s="10"/>
      <c r="K146" s="10"/>
      <c r="L146" s="10"/>
      <c r="M146" s="10"/>
      <c r="N146" s="10"/>
      <c r="O146" s="10"/>
      <c r="P146" s="10"/>
      <c r="Q146" s="10"/>
      <c r="R146" s="10"/>
      <c r="S146" s="10"/>
      <c r="T146" s="10"/>
      <c r="U146" s="10"/>
      <c r="V146" s="10"/>
      <c r="W146" s="10"/>
      <c r="X146" s="17"/>
    </row>
    <row r="147" spans="1:24">
      <c r="A147" s="4" t="s">
        <v>222</v>
      </c>
      <c r="B147" s="10"/>
      <c r="C147" s="10"/>
      <c r="D147" s="10"/>
      <c r="E147" s="10"/>
      <c r="F147" s="10"/>
      <c r="G147" s="10"/>
      <c r="H147" s="10"/>
      <c r="I147" s="10"/>
      <c r="J147" s="10"/>
      <c r="K147" s="10"/>
      <c r="L147" s="10"/>
      <c r="M147" s="10"/>
      <c r="N147" s="10"/>
      <c r="O147" s="10"/>
      <c r="P147" s="10"/>
      <c r="Q147" s="10"/>
      <c r="R147" s="10"/>
      <c r="S147" s="10"/>
      <c r="T147" s="10"/>
      <c r="U147" s="10"/>
      <c r="V147" s="10"/>
      <c r="W147" s="10"/>
      <c r="X147" s="17"/>
    </row>
    <row r="148" spans="1:24">
      <c r="A148" s="4" t="s">
        <v>184</v>
      </c>
      <c r="B148" s="10"/>
      <c r="C148" s="10"/>
      <c r="D148" s="10"/>
      <c r="E148" s="10"/>
      <c r="F148" s="10"/>
      <c r="G148" s="10"/>
      <c r="H148" s="10"/>
      <c r="I148" s="10"/>
      <c r="J148" s="10"/>
      <c r="K148" s="38">
        <f>'SM'!$B$125</f>
        <v>0</v>
      </c>
      <c r="L148" s="38">
        <f>'SM'!$C$125</f>
        <v>0</v>
      </c>
      <c r="M148" s="10"/>
      <c r="N148" s="10"/>
      <c r="O148" s="10"/>
      <c r="P148" s="10"/>
      <c r="Q148" s="10"/>
      <c r="R148" s="10"/>
      <c r="S148" s="10"/>
      <c r="T148" s="10"/>
      <c r="U148" s="10"/>
      <c r="V148" s="38">
        <f>'Otex'!$B$140</f>
        <v>0</v>
      </c>
      <c r="W148" s="38">
        <f>'Otex'!$C$140</f>
        <v>0</v>
      </c>
      <c r="X148" s="17"/>
    </row>
    <row r="149" spans="1:24">
      <c r="A149" s="4" t="s">
        <v>185</v>
      </c>
      <c r="B149" s="10"/>
      <c r="C149" s="10"/>
      <c r="D149" s="10"/>
      <c r="E149" s="10"/>
      <c r="F149" s="10"/>
      <c r="G149" s="10"/>
      <c r="H149" s="10"/>
      <c r="I149" s="10"/>
      <c r="J149" s="10"/>
      <c r="K149" s="38">
        <f>'SM'!$B$126</f>
        <v>0</v>
      </c>
      <c r="L149" s="38">
        <f>'SM'!$C$126</f>
        <v>0</v>
      </c>
      <c r="M149" s="10"/>
      <c r="N149" s="10"/>
      <c r="O149" s="10"/>
      <c r="P149" s="10"/>
      <c r="Q149" s="10"/>
      <c r="R149" s="10"/>
      <c r="S149" s="10"/>
      <c r="T149" s="10"/>
      <c r="U149" s="10"/>
      <c r="V149" s="38">
        <f>'Otex'!$B$141</f>
        <v>0</v>
      </c>
      <c r="W149" s="38">
        <f>'Otex'!$C$141</f>
        <v>0</v>
      </c>
      <c r="X149" s="17"/>
    </row>
    <row r="150" spans="1:24">
      <c r="A150" s="4" t="s">
        <v>186</v>
      </c>
      <c r="B150" s="10"/>
      <c r="C150" s="10"/>
      <c r="D150" s="10"/>
      <c r="E150" s="10"/>
      <c r="F150" s="10"/>
      <c r="G150" s="10"/>
      <c r="H150" s="10"/>
      <c r="I150" s="10"/>
      <c r="J150" s="10"/>
      <c r="K150" s="38">
        <f>'SM'!$B$127</f>
        <v>0</v>
      </c>
      <c r="L150" s="38">
        <f>'SM'!$C$127</f>
        <v>0</v>
      </c>
      <c r="M150" s="10"/>
      <c r="N150" s="10"/>
      <c r="O150" s="10"/>
      <c r="P150" s="10"/>
      <c r="Q150" s="10"/>
      <c r="R150" s="10"/>
      <c r="S150" s="10"/>
      <c r="T150" s="10"/>
      <c r="U150" s="10"/>
      <c r="V150" s="38">
        <f>'Otex'!$B$142</f>
        <v>0</v>
      </c>
      <c r="W150" s="38">
        <f>'Otex'!$C$142</f>
        <v>0</v>
      </c>
      <c r="X150" s="17"/>
    </row>
    <row r="151" spans="1:24">
      <c r="A151" s="4" t="s">
        <v>187</v>
      </c>
      <c r="B151" s="10"/>
      <c r="C151" s="10"/>
      <c r="D151" s="10"/>
      <c r="E151" s="10"/>
      <c r="F151" s="10"/>
      <c r="G151" s="10"/>
      <c r="H151" s="10"/>
      <c r="I151" s="10"/>
      <c r="J151" s="10"/>
      <c r="K151" s="38">
        <f>'SM'!$B$128</f>
        <v>0</v>
      </c>
      <c r="L151" s="38">
        <f>'SM'!$C$128</f>
        <v>0</v>
      </c>
      <c r="M151" s="10"/>
      <c r="N151" s="10"/>
      <c r="O151" s="10"/>
      <c r="P151" s="10"/>
      <c r="Q151" s="10"/>
      <c r="R151" s="10"/>
      <c r="S151" s="10"/>
      <c r="T151" s="10"/>
      <c r="U151" s="10"/>
      <c r="V151" s="38">
        <f>'Otex'!$B$143</f>
        <v>0</v>
      </c>
      <c r="W151" s="38">
        <f>'Otex'!$C$143</f>
        <v>0</v>
      </c>
      <c r="X151" s="17"/>
    </row>
    <row r="152" spans="1:24">
      <c r="A152" s="4" t="s">
        <v>188</v>
      </c>
      <c r="B152" s="10"/>
      <c r="C152" s="10"/>
      <c r="D152" s="10"/>
      <c r="E152" s="10"/>
      <c r="F152" s="10"/>
      <c r="G152" s="10"/>
      <c r="H152" s="10"/>
      <c r="I152" s="10"/>
      <c r="J152" s="10"/>
      <c r="K152" s="38">
        <f>'SM'!$B$129</f>
        <v>0</v>
      </c>
      <c r="L152" s="38">
        <f>'SM'!$C$129</f>
        <v>0</v>
      </c>
      <c r="M152" s="10"/>
      <c r="N152" s="10"/>
      <c r="O152" s="10"/>
      <c r="P152" s="10"/>
      <c r="Q152" s="10"/>
      <c r="R152" s="10"/>
      <c r="S152" s="10"/>
      <c r="T152" s="10"/>
      <c r="U152" s="10"/>
      <c r="V152" s="38">
        <f>'Otex'!$B$144</f>
        <v>0</v>
      </c>
      <c r="W152" s="38">
        <f>'Otex'!$C$144</f>
        <v>0</v>
      </c>
      <c r="X152" s="17"/>
    </row>
    <row r="153" spans="1:24">
      <c r="A153" s="4" t="s">
        <v>189</v>
      </c>
      <c r="B153" s="10"/>
      <c r="C153" s="10"/>
      <c r="D153" s="10"/>
      <c r="E153" s="10"/>
      <c r="F153" s="10"/>
      <c r="G153" s="10"/>
      <c r="H153" s="10"/>
      <c r="I153" s="10"/>
      <c r="J153" s="10"/>
      <c r="K153" s="38">
        <f>'SM'!$B$130</f>
        <v>0</v>
      </c>
      <c r="L153" s="38">
        <f>'SM'!$C$130</f>
        <v>0</v>
      </c>
      <c r="M153" s="10"/>
      <c r="N153" s="10"/>
      <c r="O153" s="10"/>
      <c r="P153" s="10"/>
      <c r="Q153" s="10"/>
      <c r="R153" s="10"/>
      <c r="S153" s="10"/>
      <c r="T153" s="10"/>
      <c r="U153" s="10"/>
      <c r="V153" s="38">
        <f>'Otex'!$B$145</f>
        <v>0</v>
      </c>
      <c r="W153" s="38">
        <f>'Otex'!$C$145</f>
        <v>0</v>
      </c>
      <c r="X153" s="17"/>
    </row>
    <row r="154" spans="1:24">
      <c r="A154" s="4" t="s">
        <v>197</v>
      </c>
      <c r="B154" s="10"/>
      <c r="C154" s="10"/>
      <c r="D154" s="10"/>
      <c r="E154" s="10"/>
      <c r="F154" s="10"/>
      <c r="G154" s="10"/>
      <c r="H154" s="10"/>
      <c r="I154" s="10"/>
      <c r="J154" s="10"/>
      <c r="K154" s="38">
        <f>'SM'!$B$131</f>
        <v>0</v>
      </c>
      <c r="L154" s="38">
        <f>'SM'!$C$131</f>
        <v>0</v>
      </c>
      <c r="M154" s="10"/>
      <c r="N154" s="10"/>
      <c r="O154" s="10"/>
      <c r="P154" s="10"/>
      <c r="Q154" s="10"/>
      <c r="R154" s="10"/>
      <c r="S154" s="10"/>
      <c r="T154" s="10"/>
      <c r="U154" s="10"/>
      <c r="V154" s="38">
        <f>'Otex'!$B$146</f>
        <v>0</v>
      </c>
      <c r="W154" s="38">
        <f>'Otex'!$C$146</f>
        <v>0</v>
      </c>
      <c r="X154" s="17"/>
    </row>
    <row r="155" spans="1:24">
      <c r="A155" s="4" t="s">
        <v>198</v>
      </c>
      <c r="B155" s="10"/>
      <c r="C155" s="10"/>
      <c r="D155" s="10"/>
      <c r="E155" s="10"/>
      <c r="F155" s="10"/>
      <c r="G155" s="10"/>
      <c r="H155" s="10"/>
      <c r="I155" s="10"/>
      <c r="J155" s="10"/>
      <c r="K155" s="38">
        <f>'SM'!$B$132</f>
        <v>0</v>
      </c>
      <c r="L155" s="38">
        <f>'SM'!$C$132</f>
        <v>0</v>
      </c>
      <c r="M155" s="10"/>
      <c r="N155" s="10"/>
      <c r="O155" s="10"/>
      <c r="P155" s="10"/>
      <c r="Q155" s="10"/>
      <c r="R155" s="10"/>
      <c r="S155" s="10"/>
      <c r="T155" s="10"/>
      <c r="U155" s="10"/>
      <c r="V155" s="38">
        <f>'Otex'!$B$147</f>
        <v>0</v>
      </c>
      <c r="W155" s="38">
        <f>'Otex'!$C$147</f>
        <v>0</v>
      </c>
      <c r="X155" s="17"/>
    </row>
    <row r="157" spans="1:24" ht="21" customHeight="1">
      <c r="A157" s="1" t="s">
        <v>1084</v>
      </c>
    </row>
    <row r="158" spans="1:24">
      <c r="A158" s="2" t="s">
        <v>353</v>
      </c>
    </row>
    <row r="159" spans="1:24">
      <c r="A159" s="32" t="s">
        <v>1085</v>
      </c>
    </row>
    <row r="160" spans="1:24">
      <c r="A160" s="2" t="s">
        <v>635</v>
      </c>
    </row>
    <row r="162" spans="1:24">
      <c r="B162" s="15" t="s">
        <v>142</v>
      </c>
      <c r="C162" s="15" t="s">
        <v>316</v>
      </c>
      <c r="D162" s="15" t="s">
        <v>317</v>
      </c>
      <c r="E162" s="15" t="s">
        <v>318</v>
      </c>
      <c r="F162" s="15" t="s">
        <v>319</v>
      </c>
      <c r="G162" s="15" t="s">
        <v>320</v>
      </c>
      <c r="H162" s="15" t="s">
        <v>321</v>
      </c>
      <c r="I162" s="15" t="s">
        <v>322</v>
      </c>
      <c r="J162" s="15" t="s">
        <v>323</v>
      </c>
      <c r="K162" s="15" t="s">
        <v>465</v>
      </c>
      <c r="L162" s="15" t="s">
        <v>477</v>
      </c>
      <c r="M162" s="15" t="s">
        <v>304</v>
      </c>
      <c r="N162" s="15" t="s">
        <v>879</v>
      </c>
      <c r="O162" s="15" t="s">
        <v>880</v>
      </c>
      <c r="P162" s="15" t="s">
        <v>881</v>
      </c>
      <c r="Q162" s="15" t="s">
        <v>882</v>
      </c>
      <c r="R162" s="15" t="s">
        <v>883</v>
      </c>
      <c r="S162" s="15" t="s">
        <v>884</v>
      </c>
      <c r="T162" s="15" t="s">
        <v>885</v>
      </c>
      <c r="U162" s="15" t="s">
        <v>886</v>
      </c>
      <c r="V162" s="15" t="s">
        <v>887</v>
      </c>
      <c r="W162" s="15" t="s">
        <v>888</v>
      </c>
    </row>
    <row r="163" spans="1:24">
      <c r="A163" s="4" t="s">
        <v>174</v>
      </c>
      <c r="B163" s="10"/>
      <c r="C163" s="10"/>
      <c r="D163" s="10"/>
      <c r="E163" s="10"/>
      <c r="F163" s="10"/>
      <c r="G163" s="10"/>
      <c r="H163" s="10"/>
      <c r="I163" s="10"/>
      <c r="J163" s="10"/>
      <c r="K163" s="10"/>
      <c r="L163" s="10"/>
      <c r="M163" s="10"/>
      <c r="N163" s="10"/>
      <c r="O163" s="10"/>
      <c r="P163" s="10"/>
      <c r="Q163" s="10"/>
      <c r="R163" s="10"/>
      <c r="S163" s="10"/>
      <c r="T163" s="10"/>
      <c r="U163" s="10"/>
      <c r="V163" s="10"/>
      <c r="W163" s="10"/>
      <c r="X163" s="17"/>
    </row>
    <row r="164" spans="1:24">
      <c r="A164" s="4" t="s">
        <v>175</v>
      </c>
      <c r="B164" s="10"/>
      <c r="C164" s="10"/>
      <c r="D164" s="10"/>
      <c r="E164" s="10"/>
      <c r="F164" s="10"/>
      <c r="G164" s="10"/>
      <c r="H164" s="10"/>
      <c r="I164" s="10"/>
      <c r="J164" s="10"/>
      <c r="K164" s="10"/>
      <c r="L164" s="10"/>
      <c r="M164" s="10"/>
      <c r="N164" s="10"/>
      <c r="O164" s="10"/>
      <c r="P164" s="10"/>
      <c r="Q164" s="10"/>
      <c r="R164" s="10"/>
      <c r="S164" s="10"/>
      <c r="T164" s="10"/>
      <c r="U164" s="10"/>
      <c r="V164" s="10"/>
      <c r="W164" s="10"/>
      <c r="X164" s="17"/>
    </row>
    <row r="165" spans="1:24">
      <c r="A165" s="4" t="s">
        <v>216</v>
      </c>
      <c r="B165" s="10"/>
      <c r="C165" s="10"/>
      <c r="D165" s="10"/>
      <c r="E165" s="10"/>
      <c r="F165" s="10"/>
      <c r="G165" s="10"/>
      <c r="H165" s="10"/>
      <c r="I165" s="10"/>
      <c r="J165" s="10"/>
      <c r="K165" s="10"/>
      <c r="L165" s="10"/>
      <c r="M165" s="10"/>
      <c r="N165" s="10"/>
      <c r="O165" s="10"/>
      <c r="P165" s="10"/>
      <c r="Q165" s="10"/>
      <c r="R165" s="10"/>
      <c r="S165" s="10"/>
      <c r="T165" s="10"/>
      <c r="U165" s="10"/>
      <c r="V165" s="10"/>
      <c r="W165" s="10"/>
      <c r="X165" s="17"/>
    </row>
    <row r="166" spans="1:24">
      <c r="A166" s="4" t="s">
        <v>176</v>
      </c>
      <c r="B166" s="10"/>
      <c r="C166" s="10"/>
      <c r="D166" s="10"/>
      <c r="E166" s="10"/>
      <c r="F166" s="10"/>
      <c r="G166" s="10"/>
      <c r="H166" s="10"/>
      <c r="I166" s="10"/>
      <c r="J166" s="10"/>
      <c r="K166" s="10"/>
      <c r="L166" s="10"/>
      <c r="M166" s="10"/>
      <c r="N166" s="10"/>
      <c r="O166" s="10"/>
      <c r="P166" s="10"/>
      <c r="Q166" s="10"/>
      <c r="R166" s="10"/>
      <c r="S166" s="10"/>
      <c r="T166" s="10"/>
      <c r="U166" s="10"/>
      <c r="V166" s="10"/>
      <c r="W166" s="10"/>
      <c r="X166" s="17"/>
    </row>
    <row r="167" spans="1:24">
      <c r="A167" s="4" t="s">
        <v>177</v>
      </c>
      <c r="B167" s="10"/>
      <c r="C167" s="10"/>
      <c r="D167" s="10"/>
      <c r="E167" s="10"/>
      <c r="F167" s="10"/>
      <c r="G167" s="10"/>
      <c r="H167" s="10"/>
      <c r="I167" s="10"/>
      <c r="J167" s="10"/>
      <c r="K167" s="10"/>
      <c r="L167" s="10"/>
      <c r="M167" s="10"/>
      <c r="N167" s="10"/>
      <c r="O167" s="10"/>
      <c r="P167" s="10"/>
      <c r="Q167" s="10"/>
      <c r="R167" s="10"/>
      <c r="S167" s="10"/>
      <c r="T167" s="10"/>
      <c r="U167" s="10"/>
      <c r="V167" s="10"/>
      <c r="W167" s="10"/>
      <c r="X167" s="17"/>
    </row>
    <row r="168" spans="1:24">
      <c r="A168" s="4" t="s">
        <v>217</v>
      </c>
      <c r="B168" s="10"/>
      <c r="C168" s="10"/>
      <c r="D168" s="10"/>
      <c r="E168" s="10"/>
      <c r="F168" s="10"/>
      <c r="G168" s="10"/>
      <c r="H168" s="10"/>
      <c r="I168" s="10"/>
      <c r="J168" s="10"/>
      <c r="K168" s="10"/>
      <c r="L168" s="10"/>
      <c r="M168" s="10"/>
      <c r="N168" s="10"/>
      <c r="O168" s="10"/>
      <c r="P168" s="10"/>
      <c r="Q168" s="10"/>
      <c r="R168" s="10"/>
      <c r="S168" s="10"/>
      <c r="T168" s="10"/>
      <c r="U168" s="10"/>
      <c r="V168" s="10"/>
      <c r="W168" s="10"/>
      <c r="X168" s="17"/>
    </row>
    <row r="169" spans="1:24">
      <c r="A169" s="4" t="s">
        <v>178</v>
      </c>
      <c r="B169" s="10"/>
      <c r="C169" s="10"/>
      <c r="D169" s="10"/>
      <c r="E169" s="10"/>
      <c r="F169" s="10"/>
      <c r="G169" s="10"/>
      <c r="H169" s="10"/>
      <c r="I169" s="10"/>
      <c r="J169" s="10"/>
      <c r="K169" s="10"/>
      <c r="L169" s="10"/>
      <c r="M169" s="10"/>
      <c r="N169" s="10"/>
      <c r="O169" s="10"/>
      <c r="P169" s="10"/>
      <c r="Q169" s="10"/>
      <c r="R169" s="10"/>
      <c r="S169" s="10"/>
      <c r="T169" s="10"/>
      <c r="U169" s="10"/>
      <c r="V169" s="10"/>
      <c r="W169" s="10"/>
      <c r="X169" s="17"/>
    </row>
    <row r="170" spans="1:24">
      <c r="A170" s="4" t="s">
        <v>179</v>
      </c>
      <c r="B170" s="10"/>
      <c r="C170" s="10"/>
      <c r="D170" s="10"/>
      <c r="E170" s="10"/>
      <c r="F170" s="10"/>
      <c r="G170" s="10"/>
      <c r="H170" s="10"/>
      <c r="I170" s="10"/>
      <c r="J170" s="10"/>
      <c r="K170" s="10"/>
      <c r="L170" s="10"/>
      <c r="M170" s="10"/>
      <c r="N170" s="10"/>
      <c r="O170" s="10"/>
      <c r="P170" s="10"/>
      <c r="Q170" s="10"/>
      <c r="R170" s="10"/>
      <c r="S170" s="10"/>
      <c r="T170" s="10"/>
      <c r="U170" s="10"/>
      <c r="V170" s="10"/>
      <c r="W170" s="10"/>
      <c r="X170" s="17"/>
    </row>
    <row r="171" spans="1:24">
      <c r="A171" s="4" t="s">
        <v>195</v>
      </c>
      <c r="B171" s="10"/>
      <c r="C171" s="10"/>
      <c r="D171" s="10"/>
      <c r="E171" s="10"/>
      <c r="F171" s="10"/>
      <c r="G171" s="10"/>
      <c r="H171" s="10"/>
      <c r="I171" s="10"/>
      <c r="J171" s="10"/>
      <c r="K171" s="10"/>
      <c r="L171" s="10"/>
      <c r="M171" s="10"/>
      <c r="N171" s="10"/>
      <c r="O171" s="10"/>
      <c r="P171" s="10"/>
      <c r="Q171" s="10"/>
      <c r="R171" s="10"/>
      <c r="S171" s="10"/>
      <c r="T171" s="10"/>
      <c r="U171" s="10"/>
      <c r="V171" s="10"/>
      <c r="W171" s="10"/>
      <c r="X171" s="17"/>
    </row>
    <row r="172" spans="1:24">
      <c r="A172" s="4" t="s">
        <v>180</v>
      </c>
      <c r="B172" s="10"/>
      <c r="C172" s="10"/>
      <c r="D172" s="10"/>
      <c r="E172" s="10"/>
      <c r="F172" s="10"/>
      <c r="G172" s="10"/>
      <c r="H172" s="10"/>
      <c r="I172" s="10"/>
      <c r="J172" s="10"/>
      <c r="K172" s="10"/>
      <c r="L172" s="10"/>
      <c r="M172" s="10"/>
      <c r="N172" s="10"/>
      <c r="O172" s="10"/>
      <c r="P172" s="10"/>
      <c r="Q172" s="10"/>
      <c r="R172" s="10"/>
      <c r="S172" s="10"/>
      <c r="T172" s="10"/>
      <c r="U172" s="10"/>
      <c r="V172" s="10"/>
      <c r="W172" s="10"/>
      <c r="X172" s="17"/>
    </row>
    <row r="173" spans="1:24">
      <c r="A173" s="4" t="s">
        <v>181</v>
      </c>
      <c r="B173" s="10"/>
      <c r="C173" s="10"/>
      <c r="D173" s="10"/>
      <c r="E173" s="10"/>
      <c r="F173" s="10"/>
      <c r="G173" s="10"/>
      <c r="H173" s="10"/>
      <c r="I173" s="10"/>
      <c r="J173" s="10"/>
      <c r="K173" s="10"/>
      <c r="L173" s="10"/>
      <c r="M173" s="10"/>
      <c r="N173" s="10"/>
      <c r="O173" s="10"/>
      <c r="P173" s="10"/>
      <c r="Q173" s="10"/>
      <c r="R173" s="10"/>
      <c r="S173" s="10"/>
      <c r="T173" s="10"/>
      <c r="U173" s="10"/>
      <c r="V173" s="10"/>
      <c r="W173" s="10"/>
      <c r="X173" s="17"/>
    </row>
    <row r="174" spans="1:24">
      <c r="A174" s="4" t="s">
        <v>182</v>
      </c>
      <c r="B174" s="38">
        <f>'Standing'!$B$36</f>
        <v>0</v>
      </c>
      <c r="C174" s="38">
        <f>'Standing'!$C$36</f>
        <v>0</v>
      </c>
      <c r="D174" s="38">
        <f>'Standing'!$D$36</f>
        <v>0</v>
      </c>
      <c r="E174" s="38">
        <f>'Standing'!$E$36</f>
        <v>0</v>
      </c>
      <c r="F174" s="38">
        <f>'Standing'!$F$36</f>
        <v>0</v>
      </c>
      <c r="G174" s="38">
        <f>'Standing'!$G$36</f>
        <v>0</v>
      </c>
      <c r="H174" s="38">
        <f>'Standing'!$H$36</f>
        <v>0</v>
      </c>
      <c r="I174" s="38">
        <f>'Standing'!$I$36</f>
        <v>0</v>
      </c>
      <c r="J174" s="38">
        <f>'Standing'!$J$36</f>
        <v>0</v>
      </c>
      <c r="K174" s="10"/>
      <c r="L174" s="10"/>
      <c r="M174" s="38">
        <f>'Standing'!$K$36</f>
        <v>0</v>
      </c>
      <c r="N174" s="38">
        <f>'Standing'!$L$36</f>
        <v>0</v>
      </c>
      <c r="O174" s="38">
        <f>'Standing'!$M$36</f>
        <v>0</v>
      </c>
      <c r="P174" s="38">
        <f>'Standing'!$N$36</f>
        <v>0</v>
      </c>
      <c r="Q174" s="38">
        <f>'Standing'!$O$36</f>
        <v>0</v>
      </c>
      <c r="R174" s="38">
        <f>'Standing'!$P$36</f>
        <v>0</v>
      </c>
      <c r="S174" s="38">
        <f>'Standing'!$Q$36</f>
        <v>0</v>
      </c>
      <c r="T174" s="38">
        <f>'Standing'!$R$36</f>
        <v>0</v>
      </c>
      <c r="U174" s="38">
        <f>'Standing'!$S$36</f>
        <v>0</v>
      </c>
      <c r="V174" s="10"/>
      <c r="W174" s="10"/>
      <c r="X174" s="17"/>
    </row>
    <row r="175" spans="1:24">
      <c r="A175" s="4" t="s">
        <v>183</v>
      </c>
      <c r="B175" s="38">
        <f>'Standing'!$B$37</f>
        <v>0</v>
      </c>
      <c r="C175" s="38">
        <f>'Standing'!$C$37</f>
        <v>0</v>
      </c>
      <c r="D175" s="38">
        <f>'Standing'!$D$37</f>
        <v>0</v>
      </c>
      <c r="E175" s="38">
        <f>'Standing'!$E$37</f>
        <v>0</v>
      </c>
      <c r="F175" s="38">
        <f>'Standing'!$F$37</f>
        <v>0</v>
      </c>
      <c r="G175" s="38">
        <f>'Standing'!$G$37</f>
        <v>0</v>
      </c>
      <c r="H175" s="38">
        <f>'Standing'!$H$37</f>
        <v>0</v>
      </c>
      <c r="I175" s="38">
        <f>'Standing'!$I$37</f>
        <v>0</v>
      </c>
      <c r="J175" s="38">
        <f>'Standing'!$J$37</f>
        <v>0</v>
      </c>
      <c r="K175" s="10"/>
      <c r="L175" s="10"/>
      <c r="M175" s="38">
        <f>'Standing'!$K$37</f>
        <v>0</v>
      </c>
      <c r="N175" s="38">
        <f>'Standing'!$L$37</f>
        <v>0</v>
      </c>
      <c r="O175" s="38">
        <f>'Standing'!$M$37</f>
        <v>0</v>
      </c>
      <c r="P175" s="38">
        <f>'Standing'!$N$37</f>
        <v>0</v>
      </c>
      <c r="Q175" s="38">
        <f>'Standing'!$O$37</f>
        <v>0</v>
      </c>
      <c r="R175" s="38">
        <f>'Standing'!$P$37</f>
        <v>0</v>
      </c>
      <c r="S175" s="38">
        <f>'Standing'!$Q$37</f>
        <v>0</v>
      </c>
      <c r="T175" s="38">
        <f>'Standing'!$R$37</f>
        <v>0</v>
      </c>
      <c r="U175" s="38">
        <f>'Standing'!$S$37</f>
        <v>0</v>
      </c>
      <c r="V175" s="10"/>
      <c r="W175" s="10"/>
      <c r="X175" s="17"/>
    </row>
    <row r="176" spans="1:24">
      <c r="A176" s="4" t="s">
        <v>196</v>
      </c>
      <c r="B176" s="38">
        <f>'Standing'!$B$38</f>
        <v>0</v>
      </c>
      <c r="C176" s="38">
        <f>'Standing'!$C$38</f>
        <v>0</v>
      </c>
      <c r="D176" s="38">
        <f>'Standing'!$D$38</f>
        <v>0</v>
      </c>
      <c r="E176" s="38">
        <f>'Standing'!$E$38</f>
        <v>0</v>
      </c>
      <c r="F176" s="38">
        <f>'Standing'!$F$38</f>
        <v>0</v>
      </c>
      <c r="G176" s="38">
        <f>'Standing'!$G$38</f>
        <v>0</v>
      </c>
      <c r="H176" s="38">
        <f>'Standing'!$H$38</f>
        <v>0</v>
      </c>
      <c r="I176" s="38">
        <f>'Standing'!$I$38</f>
        <v>0</v>
      </c>
      <c r="J176" s="38">
        <f>'Standing'!$J$38</f>
        <v>0</v>
      </c>
      <c r="K176" s="10"/>
      <c r="L176" s="10"/>
      <c r="M176" s="38">
        <f>'Standing'!$K$38</f>
        <v>0</v>
      </c>
      <c r="N176" s="38">
        <f>'Standing'!$L$38</f>
        <v>0</v>
      </c>
      <c r="O176" s="38">
        <f>'Standing'!$M$38</f>
        <v>0</v>
      </c>
      <c r="P176" s="38">
        <f>'Standing'!$N$38</f>
        <v>0</v>
      </c>
      <c r="Q176" s="38">
        <f>'Standing'!$O$38</f>
        <v>0</v>
      </c>
      <c r="R176" s="38">
        <f>'Standing'!$P$38</f>
        <v>0</v>
      </c>
      <c r="S176" s="38">
        <f>'Standing'!$Q$38</f>
        <v>0</v>
      </c>
      <c r="T176" s="38">
        <f>'Standing'!$R$38</f>
        <v>0</v>
      </c>
      <c r="U176" s="38">
        <f>'Standing'!$S$38</f>
        <v>0</v>
      </c>
      <c r="V176" s="10"/>
      <c r="W176" s="10"/>
      <c r="X176" s="17"/>
    </row>
    <row r="177" spans="1:24">
      <c r="A177" s="4" t="s">
        <v>218</v>
      </c>
      <c r="B177" s="10"/>
      <c r="C177" s="10"/>
      <c r="D177" s="10"/>
      <c r="E177" s="10"/>
      <c r="F177" s="10"/>
      <c r="G177" s="10"/>
      <c r="H177" s="10"/>
      <c r="I177" s="10"/>
      <c r="J177" s="10"/>
      <c r="K177" s="10"/>
      <c r="L177" s="10"/>
      <c r="M177" s="10"/>
      <c r="N177" s="10"/>
      <c r="O177" s="10"/>
      <c r="P177" s="10"/>
      <c r="Q177" s="10"/>
      <c r="R177" s="10"/>
      <c r="S177" s="10"/>
      <c r="T177" s="10"/>
      <c r="U177" s="10"/>
      <c r="V177" s="10"/>
      <c r="W177" s="10"/>
      <c r="X177" s="17"/>
    </row>
    <row r="178" spans="1:24">
      <c r="A178" s="4" t="s">
        <v>219</v>
      </c>
      <c r="B178" s="10"/>
      <c r="C178" s="10"/>
      <c r="D178" s="10"/>
      <c r="E178" s="10"/>
      <c r="F178" s="10"/>
      <c r="G178" s="10"/>
      <c r="H178" s="10"/>
      <c r="I178" s="10"/>
      <c r="J178" s="10"/>
      <c r="K178" s="10"/>
      <c r="L178" s="10"/>
      <c r="M178" s="10"/>
      <c r="N178" s="10"/>
      <c r="O178" s="10"/>
      <c r="P178" s="10"/>
      <c r="Q178" s="10"/>
      <c r="R178" s="10"/>
      <c r="S178" s="10"/>
      <c r="T178" s="10"/>
      <c r="U178" s="10"/>
      <c r="V178" s="10"/>
      <c r="W178" s="10"/>
      <c r="X178" s="17"/>
    </row>
    <row r="179" spans="1:24">
      <c r="A179" s="4" t="s">
        <v>220</v>
      </c>
      <c r="B179" s="10"/>
      <c r="C179" s="10"/>
      <c r="D179" s="10"/>
      <c r="E179" s="10"/>
      <c r="F179" s="10"/>
      <c r="G179" s="10"/>
      <c r="H179" s="10"/>
      <c r="I179" s="10"/>
      <c r="J179" s="10"/>
      <c r="K179" s="10"/>
      <c r="L179" s="10"/>
      <c r="M179" s="10"/>
      <c r="N179" s="10"/>
      <c r="O179" s="10"/>
      <c r="P179" s="10"/>
      <c r="Q179" s="10"/>
      <c r="R179" s="10"/>
      <c r="S179" s="10"/>
      <c r="T179" s="10"/>
      <c r="U179" s="10"/>
      <c r="V179" s="10"/>
      <c r="W179" s="10"/>
      <c r="X179" s="17"/>
    </row>
    <row r="180" spans="1:24">
      <c r="A180" s="4" t="s">
        <v>221</v>
      </c>
      <c r="B180" s="10"/>
      <c r="C180" s="10"/>
      <c r="D180" s="10"/>
      <c r="E180" s="10"/>
      <c r="F180" s="10"/>
      <c r="G180" s="10"/>
      <c r="H180" s="10"/>
      <c r="I180" s="10"/>
      <c r="J180" s="10"/>
      <c r="K180" s="10"/>
      <c r="L180" s="10"/>
      <c r="M180" s="10"/>
      <c r="N180" s="10"/>
      <c r="O180" s="10"/>
      <c r="P180" s="10"/>
      <c r="Q180" s="10"/>
      <c r="R180" s="10"/>
      <c r="S180" s="10"/>
      <c r="T180" s="10"/>
      <c r="U180" s="10"/>
      <c r="V180" s="10"/>
      <c r="W180" s="10"/>
      <c r="X180" s="17"/>
    </row>
    <row r="181" spans="1:24">
      <c r="A181" s="4" t="s">
        <v>222</v>
      </c>
      <c r="B181" s="10"/>
      <c r="C181" s="10"/>
      <c r="D181" s="10"/>
      <c r="E181" s="10"/>
      <c r="F181" s="10"/>
      <c r="G181" s="10"/>
      <c r="H181" s="10"/>
      <c r="I181" s="10"/>
      <c r="J181" s="10"/>
      <c r="K181" s="10"/>
      <c r="L181" s="10"/>
      <c r="M181" s="10"/>
      <c r="N181" s="10"/>
      <c r="O181" s="10"/>
      <c r="P181" s="10"/>
      <c r="Q181" s="10"/>
      <c r="R181" s="10"/>
      <c r="S181" s="10"/>
      <c r="T181" s="10"/>
      <c r="U181" s="10"/>
      <c r="V181" s="10"/>
      <c r="W181" s="10"/>
      <c r="X181" s="17"/>
    </row>
    <row r="182" spans="1:24">
      <c r="A182" s="4" t="s">
        <v>184</v>
      </c>
      <c r="B182" s="10"/>
      <c r="C182" s="10"/>
      <c r="D182" s="10"/>
      <c r="E182" s="10"/>
      <c r="F182" s="10"/>
      <c r="G182" s="10"/>
      <c r="H182" s="10"/>
      <c r="I182" s="10"/>
      <c r="J182" s="10"/>
      <c r="K182" s="10"/>
      <c r="L182" s="10"/>
      <c r="M182" s="10"/>
      <c r="N182" s="10"/>
      <c r="O182" s="10"/>
      <c r="P182" s="10"/>
      <c r="Q182" s="10"/>
      <c r="R182" s="10"/>
      <c r="S182" s="10"/>
      <c r="T182" s="10"/>
      <c r="U182" s="10"/>
      <c r="V182" s="10"/>
      <c r="W182" s="10"/>
      <c r="X182" s="17"/>
    </row>
    <row r="183" spans="1:24">
      <c r="A183" s="4" t="s">
        <v>185</v>
      </c>
      <c r="B183" s="10"/>
      <c r="C183" s="10"/>
      <c r="D183" s="10"/>
      <c r="E183" s="10"/>
      <c r="F183" s="10"/>
      <c r="G183" s="10"/>
      <c r="H183" s="10"/>
      <c r="I183" s="10"/>
      <c r="J183" s="10"/>
      <c r="K183" s="10"/>
      <c r="L183" s="10"/>
      <c r="M183" s="10"/>
      <c r="N183" s="10"/>
      <c r="O183" s="10"/>
      <c r="P183" s="10"/>
      <c r="Q183" s="10"/>
      <c r="R183" s="10"/>
      <c r="S183" s="10"/>
      <c r="T183" s="10"/>
      <c r="U183" s="10"/>
      <c r="V183" s="10"/>
      <c r="W183" s="10"/>
      <c r="X183" s="17"/>
    </row>
    <row r="184" spans="1:24">
      <c r="A184" s="4" t="s">
        <v>186</v>
      </c>
      <c r="B184" s="10"/>
      <c r="C184" s="10"/>
      <c r="D184" s="10"/>
      <c r="E184" s="10"/>
      <c r="F184" s="10"/>
      <c r="G184" s="10"/>
      <c r="H184" s="10"/>
      <c r="I184" s="10"/>
      <c r="J184" s="10"/>
      <c r="K184" s="10"/>
      <c r="L184" s="10"/>
      <c r="M184" s="10"/>
      <c r="N184" s="10"/>
      <c r="O184" s="10"/>
      <c r="P184" s="10"/>
      <c r="Q184" s="10"/>
      <c r="R184" s="10"/>
      <c r="S184" s="10"/>
      <c r="T184" s="10"/>
      <c r="U184" s="10"/>
      <c r="V184" s="10"/>
      <c r="W184" s="10"/>
      <c r="X184" s="17"/>
    </row>
    <row r="185" spans="1:24">
      <c r="A185" s="4" t="s">
        <v>187</v>
      </c>
      <c r="B185" s="10"/>
      <c r="C185" s="10"/>
      <c r="D185" s="10"/>
      <c r="E185" s="10"/>
      <c r="F185" s="10"/>
      <c r="G185" s="10"/>
      <c r="H185" s="10"/>
      <c r="I185" s="10"/>
      <c r="J185" s="10"/>
      <c r="K185" s="10"/>
      <c r="L185" s="10"/>
      <c r="M185" s="10"/>
      <c r="N185" s="10"/>
      <c r="O185" s="10"/>
      <c r="P185" s="10"/>
      <c r="Q185" s="10"/>
      <c r="R185" s="10"/>
      <c r="S185" s="10"/>
      <c r="T185" s="10"/>
      <c r="U185" s="10"/>
      <c r="V185" s="10"/>
      <c r="W185" s="10"/>
      <c r="X185" s="17"/>
    </row>
    <row r="186" spans="1:24">
      <c r="A186" s="4" t="s">
        <v>188</v>
      </c>
      <c r="B186" s="10"/>
      <c r="C186" s="10"/>
      <c r="D186" s="10"/>
      <c r="E186" s="10"/>
      <c r="F186" s="10"/>
      <c r="G186" s="10"/>
      <c r="H186" s="10"/>
      <c r="I186" s="10"/>
      <c r="J186" s="10"/>
      <c r="K186" s="10"/>
      <c r="L186" s="10"/>
      <c r="M186" s="10"/>
      <c r="N186" s="10"/>
      <c r="O186" s="10"/>
      <c r="P186" s="10"/>
      <c r="Q186" s="10"/>
      <c r="R186" s="10"/>
      <c r="S186" s="10"/>
      <c r="T186" s="10"/>
      <c r="U186" s="10"/>
      <c r="V186" s="10"/>
      <c r="W186" s="10"/>
      <c r="X186" s="17"/>
    </row>
    <row r="187" spans="1:24">
      <c r="A187" s="4" t="s">
        <v>189</v>
      </c>
      <c r="B187" s="10"/>
      <c r="C187" s="10"/>
      <c r="D187" s="10"/>
      <c r="E187" s="10"/>
      <c r="F187" s="10"/>
      <c r="G187" s="10"/>
      <c r="H187" s="10"/>
      <c r="I187" s="10"/>
      <c r="J187" s="10"/>
      <c r="K187" s="10"/>
      <c r="L187" s="10"/>
      <c r="M187" s="10"/>
      <c r="N187" s="10"/>
      <c r="O187" s="10"/>
      <c r="P187" s="10"/>
      <c r="Q187" s="10"/>
      <c r="R187" s="10"/>
      <c r="S187" s="10"/>
      <c r="T187" s="10"/>
      <c r="U187" s="10"/>
      <c r="V187" s="10"/>
      <c r="W187" s="10"/>
      <c r="X187" s="17"/>
    </row>
    <row r="188" spans="1:24">
      <c r="A188" s="4" t="s">
        <v>197</v>
      </c>
      <c r="B188" s="10"/>
      <c r="C188" s="10"/>
      <c r="D188" s="10"/>
      <c r="E188" s="10"/>
      <c r="F188" s="10"/>
      <c r="G188" s="10"/>
      <c r="H188" s="10"/>
      <c r="I188" s="10"/>
      <c r="J188" s="10"/>
      <c r="K188" s="10"/>
      <c r="L188" s="10"/>
      <c r="M188" s="10"/>
      <c r="N188" s="10"/>
      <c r="O188" s="10"/>
      <c r="P188" s="10"/>
      <c r="Q188" s="10"/>
      <c r="R188" s="10"/>
      <c r="S188" s="10"/>
      <c r="T188" s="10"/>
      <c r="U188" s="10"/>
      <c r="V188" s="10"/>
      <c r="W188" s="10"/>
      <c r="X188" s="17"/>
    </row>
    <row r="189" spans="1:24">
      <c r="A189" s="4" t="s">
        <v>198</v>
      </c>
      <c r="B189" s="10"/>
      <c r="C189" s="10"/>
      <c r="D189" s="10"/>
      <c r="E189" s="10"/>
      <c r="F189" s="10"/>
      <c r="G189" s="10"/>
      <c r="H189" s="10"/>
      <c r="I189" s="10"/>
      <c r="J189" s="10"/>
      <c r="K189" s="10"/>
      <c r="L189" s="10"/>
      <c r="M189" s="10"/>
      <c r="N189" s="10"/>
      <c r="O189" s="10"/>
      <c r="P189" s="10"/>
      <c r="Q189" s="10"/>
      <c r="R189" s="10"/>
      <c r="S189" s="10"/>
      <c r="T189" s="10"/>
      <c r="U189" s="10"/>
      <c r="V189" s="10"/>
      <c r="W189" s="10"/>
      <c r="X189" s="17"/>
    </row>
    <row r="191" spans="1:24" ht="21" customHeight="1">
      <c r="A191" s="1" t="s">
        <v>1086</v>
      </c>
    </row>
    <row r="192" spans="1:24">
      <c r="A192" s="2" t="s">
        <v>353</v>
      </c>
    </row>
    <row r="193" spans="1:24">
      <c r="A193" s="32" t="s">
        <v>1087</v>
      </c>
    </row>
    <row r="194" spans="1:24">
      <c r="A194" s="32" t="s">
        <v>1088</v>
      </c>
    </row>
    <row r="195" spans="1:24">
      <c r="A195" s="2" t="s">
        <v>371</v>
      </c>
    </row>
    <row r="197" spans="1:24">
      <c r="B197" s="15" t="s">
        <v>142</v>
      </c>
      <c r="C197" s="15" t="s">
        <v>316</v>
      </c>
      <c r="D197" s="15" t="s">
        <v>317</v>
      </c>
      <c r="E197" s="15" t="s">
        <v>318</v>
      </c>
      <c r="F197" s="15" t="s">
        <v>319</v>
      </c>
      <c r="G197" s="15" t="s">
        <v>320</v>
      </c>
      <c r="H197" s="15" t="s">
        <v>321</v>
      </c>
      <c r="I197" s="15" t="s">
        <v>322</v>
      </c>
      <c r="J197" s="15" t="s">
        <v>323</v>
      </c>
      <c r="K197" s="15" t="s">
        <v>465</v>
      </c>
      <c r="L197" s="15" t="s">
        <v>477</v>
      </c>
      <c r="M197" s="15" t="s">
        <v>304</v>
      </c>
      <c r="N197" s="15" t="s">
        <v>879</v>
      </c>
      <c r="O197" s="15" t="s">
        <v>880</v>
      </c>
      <c r="P197" s="15" t="s">
        <v>881</v>
      </c>
      <c r="Q197" s="15" t="s">
        <v>882</v>
      </c>
      <c r="R197" s="15" t="s">
        <v>883</v>
      </c>
      <c r="S197" s="15" t="s">
        <v>884</v>
      </c>
      <c r="T197" s="15" t="s">
        <v>885</v>
      </c>
      <c r="U197" s="15" t="s">
        <v>886</v>
      </c>
      <c r="V197" s="15" t="s">
        <v>887</v>
      </c>
      <c r="W197" s="15" t="s">
        <v>888</v>
      </c>
    </row>
    <row r="198" spans="1:24">
      <c r="A198" s="4" t="s">
        <v>174</v>
      </c>
      <c r="B198" s="10"/>
      <c r="C198" s="10"/>
      <c r="D198" s="10"/>
      <c r="E198" s="10"/>
      <c r="F198" s="10"/>
      <c r="G198" s="10"/>
      <c r="H198" s="10"/>
      <c r="I198" s="10"/>
      <c r="J198" s="10"/>
      <c r="K198" s="10"/>
      <c r="L198" s="10"/>
      <c r="M198" s="10"/>
      <c r="N198" s="10"/>
      <c r="O198" s="10"/>
      <c r="P198" s="10"/>
      <c r="Q198" s="10"/>
      <c r="R198" s="10"/>
      <c r="S198" s="10"/>
      <c r="T198" s="10"/>
      <c r="U198" s="10"/>
      <c r="V198" s="10"/>
      <c r="W198" s="10"/>
      <c r="X198" s="17"/>
    </row>
    <row r="199" spans="1:24">
      <c r="A199" s="4" t="s">
        <v>175</v>
      </c>
      <c r="B199" s="10"/>
      <c r="C199" s="10"/>
      <c r="D199" s="10"/>
      <c r="E199" s="10"/>
      <c r="F199" s="10"/>
      <c r="G199" s="10"/>
      <c r="H199" s="10"/>
      <c r="I199" s="10"/>
      <c r="J199" s="10"/>
      <c r="K199" s="10"/>
      <c r="L199" s="10"/>
      <c r="M199" s="10"/>
      <c r="N199" s="10"/>
      <c r="O199" s="10"/>
      <c r="P199" s="10"/>
      <c r="Q199" s="10"/>
      <c r="R199" s="10"/>
      <c r="S199" s="10"/>
      <c r="T199" s="10"/>
      <c r="U199" s="10"/>
      <c r="V199" s="10"/>
      <c r="W199" s="10"/>
      <c r="X199" s="17"/>
    </row>
    <row r="200" spans="1:24">
      <c r="A200" s="4" t="s">
        <v>216</v>
      </c>
      <c r="B200" s="10"/>
      <c r="C200" s="10"/>
      <c r="D200" s="10"/>
      <c r="E200" s="10"/>
      <c r="F200" s="10"/>
      <c r="G200" s="10"/>
      <c r="H200" s="10"/>
      <c r="I200" s="10"/>
      <c r="J200" s="10"/>
      <c r="K200" s="10"/>
      <c r="L200" s="10"/>
      <c r="M200" s="10"/>
      <c r="N200" s="10"/>
      <c r="O200" s="10"/>
      <c r="P200" s="10"/>
      <c r="Q200" s="10"/>
      <c r="R200" s="10"/>
      <c r="S200" s="10"/>
      <c r="T200" s="10"/>
      <c r="U200" s="10"/>
      <c r="V200" s="10"/>
      <c r="W200" s="10"/>
      <c r="X200" s="17"/>
    </row>
    <row r="201" spans="1:24">
      <c r="A201" s="4" t="s">
        <v>176</v>
      </c>
      <c r="B201" s="10"/>
      <c r="C201" s="10"/>
      <c r="D201" s="10"/>
      <c r="E201" s="10"/>
      <c r="F201" s="10"/>
      <c r="G201" s="10"/>
      <c r="H201" s="10"/>
      <c r="I201" s="10"/>
      <c r="J201" s="10"/>
      <c r="K201" s="10"/>
      <c r="L201" s="10"/>
      <c r="M201" s="10"/>
      <c r="N201" s="10"/>
      <c r="O201" s="10"/>
      <c r="P201" s="10"/>
      <c r="Q201" s="10"/>
      <c r="R201" s="10"/>
      <c r="S201" s="10"/>
      <c r="T201" s="10"/>
      <c r="U201" s="10"/>
      <c r="V201" s="10"/>
      <c r="W201" s="10"/>
      <c r="X201" s="17"/>
    </row>
    <row r="202" spans="1:24">
      <c r="A202" s="4" t="s">
        <v>177</v>
      </c>
      <c r="B202" s="10"/>
      <c r="C202" s="10"/>
      <c r="D202" s="10"/>
      <c r="E202" s="10"/>
      <c r="F202" s="10"/>
      <c r="G202" s="10"/>
      <c r="H202" s="10"/>
      <c r="I202" s="10"/>
      <c r="J202" s="10"/>
      <c r="K202" s="10"/>
      <c r="L202" s="10"/>
      <c r="M202" s="10"/>
      <c r="N202" s="10"/>
      <c r="O202" s="10"/>
      <c r="P202" s="10"/>
      <c r="Q202" s="10"/>
      <c r="R202" s="10"/>
      <c r="S202" s="10"/>
      <c r="T202" s="10"/>
      <c r="U202" s="10"/>
      <c r="V202" s="10"/>
      <c r="W202" s="10"/>
      <c r="X202" s="17"/>
    </row>
    <row r="203" spans="1:24">
      <c r="A203" s="4" t="s">
        <v>217</v>
      </c>
      <c r="B203" s="10"/>
      <c r="C203" s="10"/>
      <c r="D203" s="10"/>
      <c r="E203" s="10"/>
      <c r="F203" s="10"/>
      <c r="G203" s="10"/>
      <c r="H203" s="10"/>
      <c r="I203" s="10"/>
      <c r="J203" s="10"/>
      <c r="K203" s="10"/>
      <c r="L203" s="10"/>
      <c r="M203" s="10"/>
      <c r="N203" s="10"/>
      <c r="O203" s="10"/>
      <c r="P203" s="10"/>
      <c r="Q203" s="10"/>
      <c r="R203" s="10"/>
      <c r="S203" s="10"/>
      <c r="T203" s="10"/>
      <c r="U203" s="10"/>
      <c r="V203" s="10"/>
      <c r="W203" s="10"/>
      <c r="X203" s="17"/>
    </row>
    <row r="204" spans="1:24">
      <c r="A204" s="4" t="s">
        <v>178</v>
      </c>
      <c r="B204" s="10"/>
      <c r="C204" s="10"/>
      <c r="D204" s="10"/>
      <c r="E204" s="10"/>
      <c r="F204" s="10"/>
      <c r="G204" s="10"/>
      <c r="H204" s="10"/>
      <c r="I204" s="10"/>
      <c r="J204" s="10"/>
      <c r="K204" s="10"/>
      <c r="L204" s="10"/>
      <c r="M204" s="10"/>
      <c r="N204" s="10"/>
      <c r="O204" s="10"/>
      <c r="P204" s="10"/>
      <c r="Q204" s="10"/>
      <c r="R204" s="10"/>
      <c r="S204" s="10"/>
      <c r="T204" s="10"/>
      <c r="U204" s="10"/>
      <c r="V204" s="10"/>
      <c r="W204" s="10"/>
      <c r="X204" s="17"/>
    </row>
    <row r="205" spans="1:24">
      <c r="A205" s="4" t="s">
        <v>179</v>
      </c>
      <c r="B205" s="10"/>
      <c r="C205" s="10"/>
      <c r="D205" s="10"/>
      <c r="E205" s="10"/>
      <c r="F205" s="10"/>
      <c r="G205" s="10"/>
      <c r="H205" s="10"/>
      <c r="I205" s="10"/>
      <c r="J205" s="10"/>
      <c r="K205" s="10"/>
      <c r="L205" s="10"/>
      <c r="M205" s="10"/>
      <c r="N205" s="10"/>
      <c r="O205" s="10"/>
      <c r="P205" s="10"/>
      <c r="Q205" s="10"/>
      <c r="R205" s="10"/>
      <c r="S205" s="10"/>
      <c r="T205" s="10"/>
      <c r="U205" s="10"/>
      <c r="V205" s="10"/>
      <c r="W205" s="10"/>
      <c r="X205" s="17"/>
    </row>
    <row r="206" spans="1:24">
      <c r="A206" s="4" t="s">
        <v>195</v>
      </c>
      <c r="B206" s="10"/>
      <c r="C206" s="10"/>
      <c r="D206" s="10"/>
      <c r="E206" s="10"/>
      <c r="F206" s="10"/>
      <c r="G206" s="10"/>
      <c r="H206" s="10"/>
      <c r="I206" s="10"/>
      <c r="J206" s="10"/>
      <c r="K206" s="10"/>
      <c r="L206" s="10"/>
      <c r="M206" s="10"/>
      <c r="N206" s="10"/>
      <c r="O206" s="10"/>
      <c r="P206" s="10"/>
      <c r="Q206" s="10"/>
      <c r="R206" s="10"/>
      <c r="S206" s="10"/>
      <c r="T206" s="10"/>
      <c r="U206" s="10"/>
      <c r="V206" s="10"/>
      <c r="W206" s="10"/>
      <c r="X206" s="17"/>
    </row>
    <row r="207" spans="1:24">
      <c r="A207" s="4" t="s">
        <v>180</v>
      </c>
      <c r="B207" s="10"/>
      <c r="C207" s="10"/>
      <c r="D207" s="10"/>
      <c r="E207" s="10"/>
      <c r="F207" s="10"/>
      <c r="G207" s="10"/>
      <c r="H207" s="10"/>
      <c r="I207" s="10"/>
      <c r="J207" s="10"/>
      <c r="K207" s="10"/>
      <c r="L207" s="10"/>
      <c r="M207" s="10"/>
      <c r="N207" s="10"/>
      <c r="O207" s="10"/>
      <c r="P207" s="10"/>
      <c r="Q207" s="10"/>
      <c r="R207" s="10"/>
      <c r="S207" s="10"/>
      <c r="T207" s="10"/>
      <c r="U207" s="10"/>
      <c r="V207" s="10"/>
      <c r="W207" s="10"/>
      <c r="X207" s="17"/>
    </row>
    <row r="208" spans="1:24">
      <c r="A208" s="4" t="s">
        <v>181</v>
      </c>
      <c r="B208" s="10"/>
      <c r="C208" s="10"/>
      <c r="D208" s="10"/>
      <c r="E208" s="10"/>
      <c r="F208" s="10"/>
      <c r="G208" s="10"/>
      <c r="H208" s="10"/>
      <c r="I208" s="10"/>
      <c r="J208" s="10"/>
      <c r="K208" s="10"/>
      <c r="L208" s="10"/>
      <c r="M208" s="10"/>
      <c r="N208" s="10"/>
      <c r="O208" s="10"/>
      <c r="P208" s="10"/>
      <c r="Q208" s="10"/>
      <c r="R208" s="10"/>
      <c r="S208" s="10"/>
      <c r="T208" s="10"/>
      <c r="U208" s="10"/>
      <c r="V208" s="10"/>
      <c r="W208" s="10"/>
      <c r="X208" s="17"/>
    </row>
    <row r="209" spans="1:24">
      <c r="A209" s="4" t="s">
        <v>182</v>
      </c>
      <c r="B209" s="38">
        <f>'Reactive'!$B$33</f>
        <v>0</v>
      </c>
      <c r="C209" s="38">
        <f>'Reactive'!$C$33</f>
        <v>0</v>
      </c>
      <c r="D209" s="38">
        <f>'Reactive'!$D$33</f>
        <v>0</v>
      </c>
      <c r="E209" s="38">
        <f>'Reactive'!$E$33</f>
        <v>0</v>
      </c>
      <c r="F209" s="38">
        <f>'Reactive'!$F$33</f>
        <v>0</v>
      </c>
      <c r="G209" s="38">
        <f>'Reactive'!$G$33</f>
        <v>0</v>
      </c>
      <c r="H209" s="38">
        <f>'Reactive'!$H$33</f>
        <v>0</v>
      </c>
      <c r="I209" s="38">
        <f>'Reactive'!$I$33</f>
        <v>0</v>
      </c>
      <c r="J209" s="38">
        <f>'Reactive'!$J$33</f>
        <v>0</v>
      </c>
      <c r="K209" s="10"/>
      <c r="L209" s="10"/>
      <c r="M209" s="38">
        <f>'Reactive'!$K$33</f>
        <v>0</v>
      </c>
      <c r="N209" s="38">
        <f>'Reactive'!$L$33</f>
        <v>0</v>
      </c>
      <c r="O209" s="38">
        <f>'Reactive'!$M$33</f>
        <v>0</v>
      </c>
      <c r="P209" s="38">
        <f>'Reactive'!$N$33</f>
        <v>0</v>
      </c>
      <c r="Q209" s="38">
        <f>'Reactive'!$O$33</f>
        <v>0</v>
      </c>
      <c r="R209" s="38">
        <f>'Reactive'!$P$33</f>
        <v>0</v>
      </c>
      <c r="S209" s="38">
        <f>'Reactive'!$Q$33</f>
        <v>0</v>
      </c>
      <c r="T209" s="38">
        <f>'Reactive'!$R$33</f>
        <v>0</v>
      </c>
      <c r="U209" s="38">
        <f>'Reactive'!$S$33</f>
        <v>0</v>
      </c>
      <c r="V209" s="10"/>
      <c r="W209" s="10"/>
      <c r="X209" s="17"/>
    </row>
    <row r="210" spans="1:24">
      <c r="A210" s="4" t="s">
        <v>183</v>
      </c>
      <c r="B210" s="38">
        <f>'Reactive'!$B$34</f>
        <v>0</v>
      </c>
      <c r="C210" s="38">
        <f>'Reactive'!$C$34</f>
        <v>0</v>
      </c>
      <c r="D210" s="38">
        <f>'Reactive'!$D$34</f>
        <v>0</v>
      </c>
      <c r="E210" s="38">
        <f>'Reactive'!$E$34</f>
        <v>0</v>
      </c>
      <c r="F210" s="38">
        <f>'Reactive'!$F$34</f>
        <v>0</v>
      </c>
      <c r="G210" s="38">
        <f>'Reactive'!$G$34</f>
        <v>0</v>
      </c>
      <c r="H210" s="38">
        <f>'Reactive'!$H$34</f>
        <v>0</v>
      </c>
      <c r="I210" s="38">
        <f>'Reactive'!$I$34</f>
        <v>0</v>
      </c>
      <c r="J210" s="38">
        <f>'Reactive'!$J$34</f>
        <v>0</v>
      </c>
      <c r="K210" s="10"/>
      <c r="L210" s="10"/>
      <c r="M210" s="38">
        <f>'Reactive'!$K$34</f>
        <v>0</v>
      </c>
      <c r="N210" s="38">
        <f>'Reactive'!$L$34</f>
        <v>0</v>
      </c>
      <c r="O210" s="38">
        <f>'Reactive'!$M$34</f>
        <v>0</v>
      </c>
      <c r="P210" s="38">
        <f>'Reactive'!$N$34</f>
        <v>0</v>
      </c>
      <c r="Q210" s="38">
        <f>'Reactive'!$O$34</f>
        <v>0</v>
      </c>
      <c r="R210" s="38">
        <f>'Reactive'!$P$34</f>
        <v>0</v>
      </c>
      <c r="S210" s="38">
        <f>'Reactive'!$Q$34</f>
        <v>0</v>
      </c>
      <c r="T210" s="38">
        <f>'Reactive'!$R$34</f>
        <v>0</v>
      </c>
      <c r="U210" s="38">
        <f>'Reactive'!$S$34</f>
        <v>0</v>
      </c>
      <c r="V210" s="10"/>
      <c r="W210" s="10"/>
      <c r="X210" s="17"/>
    </row>
    <row r="211" spans="1:24">
      <c r="A211" s="4" t="s">
        <v>196</v>
      </c>
      <c r="B211" s="38">
        <f>'Reactive'!$B$35</f>
        <v>0</v>
      </c>
      <c r="C211" s="38">
        <f>'Reactive'!$C$35</f>
        <v>0</v>
      </c>
      <c r="D211" s="38">
        <f>'Reactive'!$D$35</f>
        <v>0</v>
      </c>
      <c r="E211" s="38">
        <f>'Reactive'!$E$35</f>
        <v>0</v>
      </c>
      <c r="F211" s="38">
        <f>'Reactive'!$F$35</f>
        <v>0</v>
      </c>
      <c r="G211" s="38">
        <f>'Reactive'!$G$35</f>
        <v>0</v>
      </c>
      <c r="H211" s="38">
        <f>'Reactive'!$H$35</f>
        <v>0</v>
      </c>
      <c r="I211" s="38">
        <f>'Reactive'!$I$35</f>
        <v>0</v>
      </c>
      <c r="J211" s="38">
        <f>'Reactive'!$J$35</f>
        <v>0</v>
      </c>
      <c r="K211" s="10"/>
      <c r="L211" s="10"/>
      <c r="M211" s="38">
        <f>'Reactive'!$K$35</f>
        <v>0</v>
      </c>
      <c r="N211" s="38">
        <f>'Reactive'!$L$35</f>
        <v>0</v>
      </c>
      <c r="O211" s="38">
        <f>'Reactive'!$M$35</f>
        <v>0</v>
      </c>
      <c r="P211" s="38">
        <f>'Reactive'!$N$35</f>
        <v>0</v>
      </c>
      <c r="Q211" s="38">
        <f>'Reactive'!$O$35</f>
        <v>0</v>
      </c>
      <c r="R211" s="38">
        <f>'Reactive'!$P$35</f>
        <v>0</v>
      </c>
      <c r="S211" s="38">
        <f>'Reactive'!$Q$35</f>
        <v>0</v>
      </c>
      <c r="T211" s="38">
        <f>'Reactive'!$R$35</f>
        <v>0</v>
      </c>
      <c r="U211" s="38">
        <f>'Reactive'!$S$35</f>
        <v>0</v>
      </c>
      <c r="V211" s="10"/>
      <c r="W211" s="10"/>
      <c r="X211" s="17"/>
    </row>
    <row r="212" spans="1:24">
      <c r="A212" s="4" t="s">
        <v>218</v>
      </c>
      <c r="B212" s="10"/>
      <c r="C212" s="10"/>
      <c r="D212" s="10"/>
      <c r="E212" s="10"/>
      <c r="F212" s="10"/>
      <c r="G212" s="10"/>
      <c r="H212" s="10"/>
      <c r="I212" s="10"/>
      <c r="J212" s="10"/>
      <c r="K212" s="10"/>
      <c r="L212" s="10"/>
      <c r="M212" s="10"/>
      <c r="N212" s="10"/>
      <c r="O212" s="10"/>
      <c r="P212" s="10"/>
      <c r="Q212" s="10"/>
      <c r="R212" s="10"/>
      <c r="S212" s="10"/>
      <c r="T212" s="10"/>
      <c r="U212" s="10"/>
      <c r="V212" s="10"/>
      <c r="W212" s="10"/>
      <c r="X212" s="17"/>
    </row>
    <row r="213" spans="1:24">
      <c r="A213" s="4" t="s">
        <v>219</v>
      </c>
      <c r="B213" s="10"/>
      <c r="C213" s="10"/>
      <c r="D213" s="10"/>
      <c r="E213" s="10"/>
      <c r="F213" s="10"/>
      <c r="G213" s="10"/>
      <c r="H213" s="10"/>
      <c r="I213" s="10"/>
      <c r="J213" s="10"/>
      <c r="K213" s="10"/>
      <c r="L213" s="10"/>
      <c r="M213" s="10"/>
      <c r="N213" s="10"/>
      <c r="O213" s="10"/>
      <c r="P213" s="10"/>
      <c r="Q213" s="10"/>
      <c r="R213" s="10"/>
      <c r="S213" s="10"/>
      <c r="T213" s="10"/>
      <c r="U213" s="10"/>
      <c r="V213" s="10"/>
      <c r="W213" s="10"/>
      <c r="X213" s="17"/>
    </row>
    <row r="214" spans="1:24">
      <c r="A214" s="4" t="s">
        <v>220</v>
      </c>
      <c r="B214" s="10"/>
      <c r="C214" s="10"/>
      <c r="D214" s="10"/>
      <c r="E214" s="10"/>
      <c r="F214" s="10"/>
      <c r="G214" s="10"/>
      <c r="H214" s="10"/>
      <c r="I214" s="10"/>
      <c r="J214" s="10"/>
      <c r="K214" s="10"/>
      <c r="L214" s="10"/>
      <c r="M214" s="10"/>
      <c r="N214" s="10"/>
      <c r="O214" s="10"/>
      <c r="P214" s="10"/>
      <c r="Q214" s="10"/>
      <c r="R214" s="10"/>
      <c r="S214" s="10"/>
      <c r="T214" s="10"/>
      <c r="U214" s="10"/>
      <c r="V214" s="10"/>
      <c r="W214" s="10"/>
      <c r="X214" s="17"/>
    </row>
    <row r="215" spans="1:24">
      <c r="A215" s="4" t="s">
        <v>221</v>
      </c>
      <c r="B215" s="10"/>
      <c r="C215" s="10"/>
      <c r="D215" s="10"/>
      <c r="E215" s="10"/>
      <c r="F215" s="10"/>
      <c r="G215" s="10"/>
      <c r="H215" s="10"/>
      <c r="I215" s="10"/>
      <c r="J215" s="10"/>
      <c r="K215" s="10"/>
      <c r="L215" s="10"/>
      <c r="M215" s="10"/>
      <c r="N215" s="10"/>
      <c r="O215" s="10"/>
      <c r="P215" s="10"/>
      <c r="Q215" s="10"/>
      <c r="R215" s="10"/>
      <c r="S215" s="10"/>
      <c r="T215" s="10"/>
      <c r="U215" s="10"/>
      <c r="V215" s="10"/>
      <c r="W215" s="10"/>
      <c r="X215" s="17"/>
    </row>
    <row r="216" spans="1:24">
      <c r="A216" s="4" t="s">
        <v>222</v>
      </c>
      <c r="B216" s="10"/>
      <c r="C216" s="10"/>
      <c r="D216" s="10"/>
      <c r="E216" s="10"/>
      <c r="F216" s="10"/>
      <c r="G216" s="10"/>
      <c r="H216" s="10"/>
      <c r="I216" s="10"/>
      <c r="J216" s="10"/>
      <c r="K216" s="10"/>
      <c r="L216" s="10"/>
      <c r="M216" s="10"/>
      <c r="N216" s="10"/>
      <c r="O216" s="10"/>
      <c r="P216" s="10"/>
      <c r="Q216" s="10"/>
      <c r="R216" s="10"/>
      <c r="S216" s="10"/>
      <c r="T216" s="10"/>
      <c r="U216" s="10"/>
      <c r="V216" s="10"/>
      <c r="W216" s="10"/>
      <c r="X216" s="17"/>
    </row>
    <row r="217" spans="1:24">
      <c r="A217" s="4" t="s">
        <v>184</v>
      </c>
      <c r="B217" s="10"/>
      <c r="C217" s="10"/>
      <c r="D217" s="10"/>
      <c r="E217" s="10"/>
      <c r="F217" s="10"/>
      <c r="G217" s="10"/>
      <c r="H217" s="10"/>
      <c r="I217" s="10"/>
      <c r="J217" s="10"/>
      <c r="K217" s="10"/>
      <c r="L217" s="10"/>
      <c r="M217" s="10"/>
      <c r="N217" s="10"/>
      <c r="O217" s="10"/>
      <c r="P217" s="10"/>
      <c r="Q217" s="10"/>
      <c r="R217" s="10"/>
      <c r="S217" s="10"/>
      <c r="T217" s="10"/>
      <c r="U217" s="10"/>
      <c r="V217" s="10"/>
      <c r="W217" s="10"/>
      <c r="X217" s="17"/>
    </row>
    <row r="218" spans="1:24">
      <c r="A218" s="4" t="s">
        <v>185</v>
      </c>
      <c r="B218" s="10"/>
      <c r="C218" s="10"/>
      <c r="D218" s="10"/>
      <c r="E218" s="10"/>
      <c r="F218" s="10"/>
      <c r="G218" s="10"/>
      <c r="H218" s="10"/>
      <c r="I218" s="10"/>
      <c r="J218" s="10"/>
      <c r="K218" s="10"/>
      <c r="L218" s="10"/>
      <c r="M218" s="10"/>
      <c r="N218" s="10"/>
      <c r="O218" s="10"/>
      <c r="P218" s="10"/>
      <c r="Q218" s="10"/>
      <c r="R218" s="10"/>
      <c r="S218" s="10"/>
      <c r="T218" s="10"/>
      <c r="U218" s="10"/>
      <c r="V218" s="10"/>
      <c r="W218" s="10"/>
      <c r="X218" s="17"/>
    </row>
    <row r="219" spans="1:24">
      <c r="A219" s="4" t="s">
        <v>186</v>
      </c>
      <c r="B219" s="38">
        <f>'Reactive'!$B$77</f>
        <v>0</v>
      </c>
      <c r="C219" s="38">
        <f>'Reactive'!$C$77</f>
        <v>0</v>
      </c>
      <c r="D219" s="38">
        <f>'Reactive'!$D$77</f>
        <v>0</v>
      </c>
      <c r="E219" s="38">
        <f>'Reactive'!$E$77</f>
        <v>0</v>
      </c>
      <c r="F219" s="38">
        <f>'Reactive'!$F$77</f>
        <v>0</v>
      </c>
      <c r="G219" s="38">
        <f>'Reactive'!$G$77</f>
        <v>0</v>
      </c>
      <c r="H219" s="38">
        <f>'Reactive'!$H$77</f>
        <v>0</v>
      </c>
      <c r="I219" s="38">
        <f>'Reactive'!$I$77</f>
        <v>0</v>
      </c>
      <c r="J219" s="38">
        <f>'Reactive'!$J$77</f>
        <v>0</v>
      </c>
      <c r="K219" s="10"/>
      <c r="L219" s="10"/>
      <c r="M219" s="38">
        <f>'Reactive'!$K$77</f>
        <v>0</v>
      </c>
      <c r="N219" s="38">
        <f>'Reactive'!$L$77</f>
        <v>0</v>
      </c>
      <c r="O219" s="38">
        <f>'Reactive'!$M$77</f>
        <v>0</v>
      </c>
      <c r="P219" s="38">
        <f>'Reactive'!$N$77</f>
        <v>0</v>
      </c>
      <c r="Q219" s="38">
        <f>'Reactive'!$O$77</f>
        <v>0</v>
      </c>
      <c r="R219" s="38">
        <f>'Reactive'!$P$77</f>
        <v>0</v>
      </c>
      <c r="S219" s="38">
        <f>'Reactive'!$Q$77</f>
        <v>0</v>
      </c>
      <c r="T219" s="38">
        <f>'Reactive'!$R$77</f>
        <v>0</v>
      </c>
      <c r="U219" s="38">
        <f>'Reactive'!$S$77</f>
        <v>0</v>
      </c>
      <c r="V219" s="10"/>
      <c r="W219" s="10"/>
      <c r="X219" s="17"/>
    </row>
    <row r="220" spans="1:24">
      <c r="A220" s="4" t="s">
        <v>187</v>
      </c>
      <c r="B220" s="38">
        <f>'Reactive'!$B$78</f>
        <v>0</v>
      </c>
      <c r="C220" s="38">
        <f>'Reactive'!$C$78</f>
        <v>0</v>
      </c>
      <c r="D220" s="38">
        <f>'Reactive'!$D$78</f>
        <v>0</v>
      </c>
      <c r="E220" s="38">
        <f>'Reactive'!$E$78</f>
        <v>0</v>
      </c>
      <c r="F220" s="38">
        <f>'Reactive'!$F$78</f>
        <v>0</v>
      </c>
      <c r="G220" s="38">
        <f>'Reactive'!$G$78</f>
        <v>0</v>
      </c>
      <c r="H220" s="38">
        <f>'Reactive'!$H$78</f>
        <v>0</v>
      </c>
      <c r="I220" s="38">
        <f>'Reactive'!$I$78</f>
        <v>0</v>
      </c>
      <c r="J220" s="38">
        <f>'Reactive'!$J$78</f>
        <v>0</v>
      </c>
      <c r="K220" s="10"/>
      <c r="L220" s="10"/>
      <c r="M220" s="38">
        <f>'Reactive'!$K$78</f>
        <v>0</v>
      </c>
      <c r="N220" s="38">
        <f>'Reactive'!$L$78</f>
        <v>0</v>
      </c>
      <c r="O220" s="38">
        <f>'Reactive'!$M$78</f>
        <v>0</v>
      </c>
      <c r="P220" s="38">
        <f>'Reactive'!$N$78</f>
        <v>0</v>
      </c>
      <c r="Q220" s="38">
        <f>'Reactive'!$O$78</f>
        <v>0</v>
      </c>
      <c r="R220" s="38">
        <f>'Reactive'!$P$78</f>
        <v>0</v>
      </c>
      <c r="S220" s="38">
        <f>'Reactive'!$Q$78</f>
        <v>0</v>
      </c>
      <c r="T220" s="38">
        <f>'Reactive'!$R$78</f>
        <v>0</v>
      </c>
      <c r="U220" s="38">
        <f>'Reactive'!$S$78</f>
        <v>0</v>
      </c>
      <c r="V220" s="10"/>
      <c r="W220" s="10"/>
      <c r="X220" s="17"/>
    </row>
    <row r="221" spans="1:24">
      <c r="A221" s="4" t="s">
        <v>188</v>
      </c>
      <c r="B221" s="38">
        <f>'Reactive'!$B$79</f>
        <v>0</v>
      </c>
      <c r="C221" s="38">
        <f>'Reactive'!$C$79</f>
        <v>0</v>
      </c>
      <c r="D221" s="38">
        <f>'Reactive'!$D$79</f>
        <v>0</v>
      </c>
      <c r="E221" s="38">
        <f>'Reactive'!$E$79</f>
        <v>0</v>
      </c>
      <c r="F221" s="38">
        <f>'Reactive'!$F$79</f>
        <v>0</v>
      </c>
      <c r="G221" s="38">
        <f>'Reactive'!$G$79</f>
        <v>0</v>
      </c>
      <c r="H221" s="38">
        <f>'Reactive'!$H$79</f>
        <v>0</v>
      </c>
      <c r="I221" s="38">
        <f>'Reactive'!$I$79</f>
        <v>0</v>
      </c>
      <c r="J221" s="38">
        <f>'Reactive'!$J$79</f>
        <v>0</v>
      </c>
      <c r="K221" s="10"/>
      <c r="L221" s="10"/>
      <c r="M221" s="38">
        <f>'Reactive'!$K$79</f>
        <v>0</v>
      </c>
      <c r="N221" s="38">
        <f>'Reactive'!$L$79</f>
        <v>0</v>
      </c>
      <c r="O221" s="38">
        <f>'Reactive'!$M$79</f>
        <v>0</v>
      </c>
      <c r="P221" s="38">
        <f>'Reactive'!$N$79</f>
        <v>0</v>
      </c>
      <c r="Q221" s="38">
        <f>'Reactive'!$O$79</f>
        <v>0</v>
      </c>
      <c r="R221" s="38">
        <f>'Reactive'!$P$79</f>
        <v>0</v>
      </c>
      <c r="S221" s="38">
        <f>'Reactive'!$Q$79</f>
        <v>0</v>
      </c>
      <c r="T221" s="38">
        <f>'Reactive'!$R$79</f>
        <v>0</v>
      </c>
      <c r="U221" s="38">
        <f>'Reactive'!$S$79</f>
        <v>0</v>
      </c>
      <c r="V221" s="10"/>
      <c r="W221" s="10"/>
      <c r="X221" s="17"/>
    </row>
    <row r="222" spans="1:24">
      <c r="A222" s="4" t="s">
        <v>189</v>
      </c>
      <c r="B222" s="38">
        <f>'Reactive'!$B$80</f>
        <v>0</v>
      </c>
      <c r="C222" s="38">
        <f>'Reactive'!$C$80</f>
        <v>0</v>
      </c>
      <c r="D222" s="38">
        <f>'Reactive'!$D$80</f>
        <v>0</v>
      </c>
      <c r="E222" s="38">
        <f>'Reactive'!$E$80</f>
        <v>0</v>
      </c>
      <c r="F222" s="38">
        <f>'Reactive'!$F$80</f>
        <v>0</v>
      </c>
      <c r="G222" s="38">
        <f>'Reactive'!$G$80</f>
        <v>0</v>
      </c>
      <c r="H222" s="38">
        <f>'Reactive'!$H$80</f>
        <v>0</v>
      </c>
      <c r="I222" s="38">
        <f>'Reactive'!$I$80</f>
        <v>0</v>
      </c>
      <c r="J222" s="38">
        <f>'Reactive'!$J$80</f>
        <v>0</v>
      </c>
      <c r="K222" s="10"/>
      <c r="L222" s="10"/>
      <c r="M222" s="38">
        <f>'Reactive'!$K$80</f>
        <v>0</v>
      </c>
      <c r="N222" s="38">
        <f>'Reactive'!$L$80</f>
        <v>0</v>
      </c>
      <c r="O222" s="38">
        <f>'Reactive'!$M$80</f>
        <v>0</v>
      </c>
      <c r="P222" s="38">
        <f>'Reactive'!$N$80</f>
        <v>0</v>
      </c>
      <c r="Q222" s="38">
        <f>'Reactive'!$O$80</f>
        <v>0</v>
      </c>
      <c r="R222" s="38">
        <f>'Reactive'!$P$80</f>
        <v>0</v>
      </c>
      <c r="S222" s="38">
        <f>'Reactive'!$Q$80</f>
        <v>0</v>
      </c>
      <c r="T222" s="38">
        <f>'Reactive'!$R$80</f>
        <v>0</v>
      </c>
      <c r="U222" s="38">
        <f>'Reactive'!$S$80</f>
        <v>0</v>
      </c>
      <c r="V222" s="10"/>
      <c r="W222" s="10"/>
      <c r="X222" s="17"/>
    </row>
    <row r="223" spans="1:24">
      <c r="A223" s="4" t="s">
        <v>197</v>
      </c>
      <c r="B223" s="38">
        <f>'Reactive'!$B$81</f>
        <v>0</v>
      </c>
      <c r="C223" s="38">
        <f>'Reactive'!$C$81</f>
        <v>0</v>
      </c>
      <c r="D223" s="38">
        <f>'Reactive'!$D$81</f>
        <v>0</v>
      </c>
      <c r="E223" s="38">
        <f>'Reactive'!$E$81</f>
        <v>0</v>
      </c>
      <c r="F223" s="38">
        <f>'Reactive'!$F$81</f>
        <v>0</v>
      </c>
      <c r="G223" s="38">
        <f>'Reactive'!$G$81</f>
        <v>0</v>
      </c>
      <c r="H223" s="38">
        <f>'Reactive'!$H$81</f>
        <v>0</v>
      </c>
      <c r="I223" s="38">
        <f>'Reactive'!$I$81</f>
        <v>0</v>
      </c>
      <c r="J223" s="38">
        <f>'Reactive'!$J$81</f>
        <v>0</v>
      </c>
      <c r="K223" s="10"/>
      <c r="L223" s="10"/>
      <c r="M223" s="38">
        <f>'Reactive'!$K$81</f>
        <v>0</v>
      </c>
      <c r="N223" s="38">
        <f>'Reactive'!$L$81</f>
        <v>0</v>
      </c>
      <c r="O223" s="38">
        <f>'Reactive'!$M$81</f>
        <v>0</v>
      </c>
      <c r="P223" s="38">
        <f>'Reactive'!$N$81</f>
        <v>0</v>
      </c>
      <c r="Q223" s="38">
        <f>'Reactive'!$O$81</f>
        <v>0</v>
      </c>
      <c r="R223" s="38">
        <f>'Reactive'!$P$81</f>
        <v>0</v>
      </c>
      <c r="S223" s="38">
        <f>'Reactive'!$Q$81</f>
        <v>0</v>
      </c>
      <c r="T223" s="38">
        <f>'Reactive'!$R$81</f>
        <v>0</v>
      </c>
      <c r="U223" s="38">
        <f>'Reactive'!$S$81</f>
        <v>0</v>
      </c>
      <c r="V223" s="10"/>
      <c r="W223" s="10"/>
      <c r="X223" s="17"/>
    </row>
    <row r="224" spans="1:24">
      <c r="A224" s="4" t="s">
        <v>198</v>
      </c>
      <c r="B224" s="38">
        <f>'Reactive'!$B$82</f>
        <v>0</v>
      </c>
      <c r="C224" s="38">
        <f>'Reactive'!$C$82</f>
        <v>0</v>
      </c>
      <c r="D224" s="38">
        <f>'Reactive'!$D$82</f>
        <v>0</v>
      </c>
      <c r="E224" s="38">
        <f>'Reactive'!$E$82</f>
        <v>0</v>
      </c>
      <c r="F224" s="38">
        <f>'Reactive'!$F$82</f>
        <v>0</v>
      </c>
      <c r="G224" s="38">
        <f>'Reactive'!$G$82</f>
        <v>0</v>
      </c>
      <c r="H224" s="38">
        <f>'Reactive'!$H$82</f>
        <v>0</v>
      </c>
      <c r="I224" s="38">
        <f>'Reactive'!$I$82</f>
        <v>0</v>
      </c>
      <c r="J224" s="38">
        <f>'Reactive'!$J$82</f>
        <v>0</v>
      </c>
      <c r="K224" s="10"/>
      <c r="L224" s="10"/>
      <c r="M224" s="38">
        <f>'Reactive'!$K$82</f>
        <v>0</v>
      </c>
      <c r="N224" s="38">
        <f>'Reactive'!$L$82</f>
        <v>0</v>
      </c>
      <c r="O224" s="38">
        <f>'Reactive'!$M$82</f>
        <v>0</v>
      </c>
      <c r="P224" s="38">
        <f>'Reactive'!$N$82</f>
        <v>0</v>
      </c>
      <c r="Q224" s="38">
        <f>'Reactive'!$O$82</f>
        <v>0</v>
      </c>
      <c r="R224" s="38">
        <f>'Reactive'!$P$82</f>
        <v>0</v>
      </c>
      <c r="S224" s="38">
        <f>'Reactive'!$Q$82</f>
        <v>0</v>
      </c>
      <c r="T224" s="38">
        <f>'Reactive'!$R$82</f>
        <v>0</v>
      </c>
      <c r="U224" s="38">
        <f>'Reactive'!$S$82</f>
        <v>0</v>
      </c>
      <c r="V224" s="10"/>
      <c r="W224" s="10"/>
      <c r="X224" s="17"/>
    </row>
    <row r="226" spans="1:8" ht="21" customHeight="1">
      <c r="A226" s="1" t="s">
        <v>1089</v>
      </c>
    </row>
    <row r="227" spans="1:8">
      <c r="A227" s="2" t="s">
        <v>353</v>
      </c>
    </row>
    <row r="228" spans="1:8">
      <c r="A228" s="32" t="s">
        <v>1090</v>
      </c>
    </row>
    <row r="229" spans="1:8">
      <c r="A229" s="32" t="s">
        <v>1091</v>
      </c>
    </row>
    <row r="230" spans="1:8">
      <c r="A230" s="32" t="s">
        <v>1092</v>
      </c>
    </row>
    <row r="231" spans="1:8">
      <c r="A231" s="32" t="s">
        <v>1093</v>
      </c>
    </row>
    <row r="232" spans="1:8">
      <c r="A232" s="32" t="s">
        <v>1094</v>
      </c>
    </row>
    <row r="233" spans="1:8">
      <c r="A233" s="32" t="s">
        <v>1095</v>
      </c>
    </row>
    <row r="234" spans="1:8">
      <c r="A234" s="33" t="s">
        <v>356</v>
      </c>
      <c r="B234" s="33" t="s">
        <v>487</v>
      </c>
      <c r="C234" s="33" t="s">
        <v>487</v>
      </c>
      <c r="D234" s="33" t="s">
        <v>487</v>
      </c>
      <c r="E234" s="33" t="s">
        <v>487</v>
      </c>
      <c r="F234" s="33" t="s">
        <v>487</v>
      </c>
      <c r="G234" s="33" t="s">
        <v>487</v>
      </c>
    </row>
    <row r="235" spans="1:8">
      <c r="A235" s="33" t="s">
        <v>359</v>
      </c>
      <c r="B235" s="33" t="s">
        <v>537</v>
      </c>
      <c r="C235" s="33" t="s">
        <v>538</v>
      </c>
      <c r="D235" s="33" t="s">
        <v>539</v>
      </c>
      <c r="E235" s="33" t="s">
        <v>540</v>
      </c>
      <c r="F235" s="33" t="s">
        <v>489</v>
      </c>
      <c r="G235" s="33" t="s">
        <v>541</v>
      </c>
    </row>
    <row r="237" spans="1:8">
      <c r="B237" s="15" t="s">
        <v>1096</v>
      </c>
      <c r="C237" s="15" t="s">
        <v>1097</v>
      </c>
      <c r="D237" s="15" t="s">
        <v>1098</v>
      </c>
      <c r="E237" s="15" t="s">
        <v>1099</v>
      </c>
      <c r="F237" s="15" t="s">
        <v>1100</v>
      </c>
      <c r="G237" s="15" t="s">
        <v>1101</v>
      </c>
    </row>
    <row r="238" spans="1:8">
      <c r="A238" s="4" t="s">
        <v>174</v>
      </c>
      <c r="B238" s="37">
        <f>SUM($B15:$W15)</f>
        <v>0</v>
      </c>
      <c r="C238" s="37">
        <f>SUM($B53:$W53)</f>
        <v>0</v>
      </c>
      <c r="D238" s="37">
        <f>SUM($B91:$W91)</f>
        <v>0</v>
      </c>
      <c r="E238" s="37">
        <f>SUM($B129:$W129)</f>
        <v>0</v>
      </c>
      <c r="F238" s="37">
        <f>SUM($B163:$W163)</f>
        <v>0</v>
      </c>
      <c r="G238" s="37">
        <f>SUM($B198:$W198)</f>
        <v>0</v>
      </c>
      <c r="H238" s="17"/>
    </row>
    <row r="239" spans="1:8">
      <c r="A239" s="4" t="s">
        <v>175</v>
      </c>
      <c r="B239" s="37">
        <f>SUM($B16:$W16)</f>
        <v>0</v>
      </c>
      <c r="C239" s="37">
        <f>SUM($B54:$W54)</f>
        <v>0</v>
      </c>
      <c r="D239" s="37">
        <f>SUM($B92:$W92)</f>
        <v>0</v>
      </c>
      <c r="E239" s="37">
        <f>SUM($B130:$W130)</f>
        <v>0</v>
      </c>
      <c r="F239" s="37">
        <f>SUM($B164:$W164)</f>
        <v>0</v>
      </c>
      <c r="G239" s="37">
        <f>SUM($B199:$W199)</f>
        <v>0</v>
      </c>
      <c r="H239" s="17"/>
    </row>
    <row r="240" spans="1:8">
      <c r="A240" s="4" t="s">
        <v>216</v>
      </c>
      <c r="B240" s="37">
        <f>SUM($B17:$W17)</f>
        <v>0</v>
      </c>
      <c r="C240" s="37">
        <f>SUM($B55:$W55)</f>
        <v>0</v>
      </c>
      <c r="D240" s="37">
        <f>SUM($B93:$W93)</f>
        <v>0</v>
      </c>
      <c r="E240" s="37">
        <f>SUM($B131:$W131)</f>
        <v>0</v>
      </c>
      <c r="F240" s="37">
        <f>SUM($B165:$W165)</f>
        <v>0</v>
      </c>
      <c r="G240" s="37">
        <f>SUM($B200:$W200)</f>
        <v>0</v>
      </c>
      <c r="H240" s="17"/>
    </row>
    <row r="241" spans="1:8">
      <c r="A241" s="4" t="s">
        <v>176</v>
      </c>
      <c r="B241" s="37">
        <f>SUM($B18:$W18)</f>
        <v>0</v>
      </c>
      <c r="C241" s="37">
        <f>SUM($B56:$W56)</f>
        <v>0</v>
      </c>
      <c r="D241" s="37">
        <f>SUM($B94:$W94)</f>
        <v>0</v>
      </c>
      <c r="E241" s="37">
        <f>SUM($B132:$W132)</f>
        <v>0</v>
      </c>
      <c r="F241" s="37">
        <f>SUM($B166:$W166)</f>
        <v>0</v>
      </c>
      <c r="G241" s="37">
        <f>SUM($B201:$W201)</f>
        <v>0</v>
      </c>
      <c r="H241" s="17"/>
    </row>
    <row r="242" spans="1:8">
      <c r="A242" s="4" t="s">
        <v>177</v>
      </c>
      <c r="B242" s="37">
        <f>SUM($B19:$W19)</f>
        <v>0</v>
      </c>
      <c r="C242" s="37">
        <f>SUM($B57:$W57)</f>
        <v>0</v>
      </c>
      <c r="D242" s="37">
        <f>SUM($B95:$W95)</f>
        <v>0</v>
      </c>
      <c r="E242" s="37">
        <f>SUM($B133:$W133)</f>
        <v>0</v>
      </c>
      <c r="F242" s="37">
        <f>SUM($B167:$W167)</f>
        <v>0</v>
      </c>
      <c r="G242" s="37">
        <f>SUM($B202:$W202)</f>
        <v>0</v>
      </c>
      <c r="H242" s="17"/>
    </row>
    <row r="243" spans="1:8">
      <c r="A243" s="4" t="s">
        <v>217</v>
      </c>
      <c r="B243" s="37">
        <f>SUM($B20:$W20)</f>
        <v>0</v>
      </c>
      <c r="C243" s="37">
        <f>SUM($B58:$W58)</f>
        <v>0</v>
      </c>
      <c r="D243" s="37">
        <f>SUM($B96:$W96)</f>
        <v>0</v>
      </c>
      <c r="E243" s="37">
        <f>SUM($B134:$W134)</f>
        <v>0</v>
      </c>
      <c r="F243" s="37">
        <f>SUM($B168:$W168)</f>
        <v>0</v>
      </c>
      <c r="G243" s="37">
        <f>SUM($B203:$W203)</f>
        <v>0</v>
      </c>
      <c r="H243" s="17"/>
    </row>
    <row r="244" spans="1:8">
      <c r="A244" s="4" t="s">
        <v>178</v>
      </c>
      <c r="B244" s="37">
        <f>SUM($B21:$W21)</f>
        <v>0</v>
      </c>
      <c r="C244" s="37">
        <f>SUM($B59:$W59)</f>
        <v>0</v>
      </c>
      <c r="D244" s="37">
        <f>SUM($B97:$W97)</f>
        <v>0</v>
      </c>
      <c r="E244" s="37">
        <f>SUM($B135:$W135)</f>
        <v>0</v>
      </c>
      <c r="F244" s="37">
        <f>SUM($B169:$W169)</f>
        <v>0</v>
      </c>
      <c r="G244" s="37">
        <f>SUM($B204:$W204)</f>
        <v>0</v>
      </c>
      <c r="H244" s="17"/>
    </row>
    <row r="245" spans="1:8">
      <c r="A245" s="4" t="s">
        <v>179</v>
      </c>
      <c r="B245" s="37">
        <f>SUM($B22:$W22)</f>
        <v>0</v>
      </c>
      <c r="C245" s="37">
        <f>SUM($B60:$W60)</f>
        <v>0</v>
      </c>
      <c r="D245" s="37">
        <f>SUM($B98:$W98)</f>
        <v>0</v>
      </c>
      <c r="E245" s="37">
        <f>SUM($B136:$W136)</f>
        <v>0</v>
      </c>
      <c r="F245" s="37">
        <f>SUM($B170:$W170)</f>
        <v>0</v>
      </c>
      <c r="G245" s="37">
        <f>SUM($B205:$W205)</f>
        <v>0</v>
      </c>
      <c r="H245" s="17"/>
    </row>
    <row r="246" spans="1:8">
      <c r="A246" s="4" t="s">
        <v>195</v>
      </c>
      <c r="B246" s="37">
        <f>SUM($B23:$W23)</f>
        <v>0</v>
      </c>
      <c r="C246" s="37">
        <f>SUM($B61:$W61)</f>
        <v>0</v>
      </c>
      <c r="D246" s="37">
        <f>SUM($B99:$W99)</f>
        <v>0</v>
      </c>
      <c r="E246" s="37">
        <f>SUM($B137:$W137)</f>
        <v>0</v>
      </c>
      <c r="F246" s="37">
        <f>SUM($B171:$W171)</f>
        <v>0</v>
      </c>
      <c r="G246" s="37">
        <f>SUM($B206:$W206)</f>
        <v>0</v>
      </c>
      <c r="H246" s="17"/>
    </row>
    <row r="247" spans="1:8">
      <c r="A247" s="4" t="s">
        <v>180</v>
      </c>
      <c r="B247" s="37">
        <f>SUM($B24:$W24)</f>
        <v>0</v>
      </c>
      <c r="C247" s="37">
        <f>SUM($B62:$W62)</f>
        <v>0</v>
      </c>
      <c r="D247" s="37">
        <f>SUM($B100:$W100)</f>
        <v>0</v>
      </c>
      <c r="E247" s="37">
        <f>SUM($B138:$W138)</f>
        <v>0</v>
      </c>
      <c r="F247" s="37">
        <f>SUM($B172:$W172)</f>
        <v>0</v>
      </c>
      <c r="G247" s="37">
        <f>SUM($B207:$W207)</f>
        <v>0</v>
      </c>
      <c r="H247" s="17"/>
    </row>
    <row r="248" spans="1:8">
      <c r="A248" s="4" t="s">
        <v>181</v>
      </c>
      <c r="B248" s="37">
        <f>SUM($B25:$W25)</f>
        <v>0</v>
      </c>
      <c r="C248" s="37">
        <f>SUM($B63:$W63)</f>
        <v>0</v>
      </c>
      <c r="D248" s="37">
        <f>SUM($B101:$W101)</f>
        <v>0</v>
      </c>
      <c r="E248" s="37">
        <f>SUM($B139:$W139)</f>
        <v>0</v>
      </c>
      <c r="F248" s="37">
        <f>SUM($B173:$W173)</f>
        <v>0</v>
      </c>
      <c r="G248" s="37">
        <f>SUM($B208:$W208)</f>
        <v>0</v>
      </c>
      <c r="H248" s="17"/>
    </row>
    <row r="249" spans="1:8">
      <c r="A249" s="4" t="s">
        <v>182</v>
      </c>
      <c r="B249" s="37">
        <f>SUM($B26:$W26)</f>
        <v>0</v>
      </c>
      <c r="C249" s="37">
        <f>SUM($B64:$W64)</f>
        <v>0</v>
      </c>
      <c r="D249" s="37">
        <f>SUM($B102:$W102)</f>
        <v>0</v>
      </c>
      <c r="E249" s="37">
        <f>SUM($B140:$W140)</f>
        <v>0</v>
      </c>
      <c r="F249" s="37">
        <f>SUM($B174:$W174)</f>
        <v>0</v>
      </c>
      <c r="G249" s="37">
        <f>SUM($B209:$W209)</f>
        <v>0</v>
      </c>
      <c r="H249" s="17"/>
    </row>
    <row r="250" spans="1:8">
      <c r="A250" s="4" t="s">
        <v>183</v>
      </c>
      <c r="B250" s="37">
        <f>SUM($B27:$W27)</f>
        <v>0</v>
      </c>
      <c r="C250" s="37">
        <f>SUM($B65:$W65)</f>
        <v>0</v>
      </c>
      <c r="D250" s="37">
        <f>SUM($B103:$W103)</f>
        <v>0</v>
      </c>
      <c r="E250" s="37">
        <f>SUM($B141:$W141)</f>
        <v>0</v>
      </c>
      <c r="F250" s="37">
        <f>SUM($B175:$W175)</f>
        <v>0</v>
      </c>
      <c r="G250" s="37">
        <f>SUM($B210:$W210)</f>
        <v>0</v>
      </c>
      <c r="H250" s="17"/>
    </row>
    <row r="251" spans="1:8">
      <c r="A251" s="4" t="s">
        <v>196</v>
      </c>
      <c r="B251" s="37">
        <f>SUM($B28:$W28)</f>
        <v>0</v>
      </c>
      <c r="C251" s="37">
        <f>SUM($B66:$W66)</f>
        <v>0</v>
      </c>
      <c r="D251" s="37">
        <f>SUM($B104:$W104)</f>
        <v>0</v>
      </c>
      <c r="E251" s="37">
        <f>SUM($B142:$W142)</f>
        <v>0</v>
      </c>
      <c r="F251" s="37">
        <f>SUM($B176:$W176)</f>
        <v>0</v>
      </c>
      <c r="G251" s="37">
        <f>SUM($B211:$W211)</f>
        <v>0</v>
      </c>
      <c r="H251" s="17"/>
    </row>
    <row r="252" spans="1:8">
      <c r="A252" s="4" t="s">
        <v>218</v>
      </c>
      <c r="B252" s="37">
        <f>SUM($B29:$W29)</f>
        <v>0</v>
      </c>
      <c r="C252" s="37">
        <f>SUM($B67:$W67)</f>
        <v>0</v>
      </c>
      <c r="D252" s="37">
        <f>SUM($B105:$W105)</f>
        <v>0</v>
      </c>
      <c r="E252" s="37">
        <f>SUM($B143:$W143)</f>
        <v>0</v>
      </c>
      <c r="F252" s="37">
        <f>SUM($B177:$W177)</f>
        <v>0</v>
      </c>
      <c r="G252" s="37">
        <f>SUM($B212:$W212)</f>
        <v>0</v>
      </c>
      <c r="H252" s="17"/>
    </row>
    <row r="253" spans="1:8">
      <c r="A253" s="4" t="s">
        <v>219</v>
      </c>
      <c r="B253" s="37">
        <f>SUM($B30:$W30)</f>
        <v>0</v>
      </c>
      <c r="C253" s="37">
        <f>SUM($B68:$W68)</f>
        <v>0</v>
      </c>
      <c r="D253" s="37">
        <f>SUM($B106:$W106)</f>
        <v>0</v>
      </c>
      <c r="E253" s="37">
        <f>SUM($B144:$W144)</f>
        <v>0</v>
      </c>
      <c r="F253" s="37">
        <f>SUM($B178:$W178)</f>
        <v>0</v>
      </c>
      <c r="G253" s="37">
        <f>SUM($B213:$W213)</f>
        <v>0</v>
      </c>
      <c r="H253" s="17"/>
    </row>
    <row r="254" spans="1:8">
      <c r="A254" s="4" t="s">
        <v>220</v>
      </c>
      <c r="B254" s="37">
        <f>SUM($B31:$W31)</f>
        <v>0</v>
      </c>
      <c r="C254" s="37">
        <f>SUM($B69:$W69)</f>
        <v>0</v>
      </c>
      <c r="D254" s="37">
        <f>SUM($B107:$W107)</f>
        <v>0</v>
      </c>
      <c r="E254" s="37">
        <f>SUM($B145:$W145)</f>
        <v>0</v>
      </c>
      <c r="F254" s="37">
        <f>SUM($B179:$W179)</f>
        <v>0</v>
      </c>
      <c r="G254" s="37">
        <f>SUM($B214:$W214)</f>
        <v>0</v>
      </c>
      <c r="H254" s="17"/>
    </row>
    <row r="255" spans="1:8">
      <c r="A255" s="4" t="s">
        <v>221</v>
      </c>
      <c r="B255" s="37">
        <f>SUM($B32:$W32)</f>
        <v>0</v>
      </c>
      <c r="C255" s="37">
        <f>SUM($B70:$W70)</f>
        <v>0</v>
      </c>
      <c r="D255" s="37">
        <f>SUM($B108:$W108)</f>
        <v>0</v>
      </c>
      <c r="E255" s="37">
        <f>SUM($B146:$W146)</f>
        <v>0</v>
      </c>
      <c r="F255" s="37">
        <f>SUM($B180:$W180)</f>
        <v>0</v>
      </c>
      <c r="G255" s="37">
        <f>SUM($B215:$W215)</f>
        <v>0</v>
      </c>
      <c r="H255" s="17"/>
    </row>
    <row r="256" spans="1:8">
      <c r="A256" s="4" t="s">
        <v>222</v>
      </c>
      <c r="B256" s="37">
        <f>SUM($B33:$W33)</f>
        <v>0</v>
      </c>
      <c r="C256" s="37">
        <f>SUM($B71:$W71)</f>
        <v>0</v>
      </c>
      <c r="D256" s="37">
        <f>SUM($B109:$W109)</f>
        <v>0</v>
      </c>
      <c r="E256" s="37">
        <f>SUM($B147:$W147)</f>
        <v>0</v>
      </c>
      <c r="F256" s="37">
        <f>SUM($B181:$W181)</f>
        <v>0</v>
      </c>
      <c r="G256" s="37">
        <f>SUM($B216:$W216)</f>
        <v>0</v>
      </c>
      <c r="H256" s="17"/>
    </row>
    <row r="257" spans="1:8">
      <c r="A257" s="4" t="s">
        <v>184</v>
      </c>
      <c r="B257" s="37">
        <f>SUM($B34:$W34)</f>
        <v>0</v>
      </c>
      <c r="C257" s="37">
        <f>SUM($B72:$W72)</f>
        <v>0</v>
      </c>
      <c r="D257" s="37">
        <f>SUM($B110:$W110)</f>
        <v>0</v>
      </c>
      <c r="E257" s="37">
        <f>SUM($B148:$W148)</f>
        <v>0</v>
      </c>
      <c r="F257" s="37">
        <f>SUM($B182:$W182)</f>
        <v>0</v>
      </c>
      <c r="G257" s="37">
        <f>SUM($B217:$W217)</f>
        <v>0</v>
      </c>
      <c r="H257" s="17"/>
    </row>
    <row r="258" spans="1:8">
      <c r="A258" s="4" t="s">
        <v>185</v>
      </c>
      <c r="B258" s="37">
        <f>SUM($B35:$W35)</f>
        <v>0</v>
      </c>
      <c r="C258" s="37">
        <f>SUM($B73:$W73)</f>
        <v>0</v>
      </c>
      <c r="D258" s="37">
        <f>SUM($B111:$W111)</f>
        <v>0</v>
      </c>
      <c r="E258" s="37">
        <f>SUM($B149:$W149)</f>
        <v>0</v>
      </c>
      <c r="F258" s="37">
        <f>SUM($B183:$W183)</f>
        <v>0</v>
      </c>
      <c r="G258" s="37">
        <f>SUM($B218:$W218)</f>
        <v>0</v>
      </c>
      <c r="H258" s="17"/>
    </row>
    <row r="259" spans="1:8">
      <c r="A259" s="4" t="s">
        <v>186</v>
      </c>
      <c r="B259" s="37">
        <f>SUM($B36:$W36)</f>
        <v>0</v>
      </c>
      <c r="C259" s="37">
        <f>SUM($B74:$W74)</f>
        <v>0</v>
      </c>
      <c r="D259" s="37">
        <f>SUM($B112:$W112)</f>
        <v>0</v>
      </c>
      <c r="E259" s="37">
        <f>SUM($B150:$W150)</f>
        <v>0</v>
      </c>
      <c r="F259" s="37">
        <f>SUM($B184:$W184)</f>
        <v>0</v>
      </c>
      <c r="G259" s="37">
        <f>SUM($B219:$W219)</f>
        <v>0</v>
      </c>
      <c r="H259" s="17"/>
    </row>
    <row r="260" spans="1:8">
      <c r="A260" s="4" t="s">
        <v>187</v>
      </c>
      <c r="B260" s="37">
        <f>SUM($B37:$W37)</f>
        <v>0</v>
      </c>
      <c r="C260" s="37">
        <f>SUM($B75:$W75)</f>
        <v>0</v>
      </c>
      <c r="D260" s="37">
        <f>SUM($B113:$W113)</f>
        <v>0</v>
      </c>
      <c r="E260" s="37">
        <f>SUM($B151:$W151)</f>
        <v>0</v>
      </c>
      <c r="F260" s="37">
        <f>SUM($B185:$W185)</f>
        <v>0</v>
      </c>
      <c r="G260" s="37">
        <f>SUM($B220:$W220)</f>
        <v>0</v>
      </c>
      <c r="H260" s="17"/>
    </row>
    <row r="261" spans="1:8">
      <c r="A261" s="4" t="s">
        <v>188</v>
      </c>
      <c r="B261" s="37">
        <f>SUM($B38:$W38)</f>
        <v>0</v>
      </c>
      <c r="C261" s="37">
        <f>SUM($B76:$W76)</f>
        <v>0</v>
      </c>
      <c r="D261" s="37">
        <f>SUM($B114:$W114)</f>
        <v>0</v>
      </c>
      <c r="E261" s="37">
        <f>SUM($B152:$W152)</f>
        <v>0</v>
      </c>
      <c r="F261" s="37">
        <f>SUM($B186:$W186)</f>
        <v>0</v>
      </c>
      <c r="G261" s="37">
        <f>SUM($B221:$W221)</f>
        <v>0</v>
      </c>
      <c r="H261" s="17"/>
    </row>
    <row r="262" spans="1:8">
      <c r="A262" s="4" t="s">
        <v>189</v>
      </c>
      <c r="B262" s="37">
        <f>SUM($B39:$W39)</f>
        <v>0</v>
      </c>
      <c r="C262" s="37">
        <f>SUM($B77:$W77)</f>
        <v>0</v>
      </c>
      <c r="D262" s="37">
        <f>SUM($B115:$W115)</f>
        <v>0</v>
      </c>
      <c r="E262" s="37">
        <f>SUM($B153:$W153)</f>
        <v>0</v>
      </c>
      <c r="F262" s="37">
        <f>SUM($B187:$W187)</f>
        <v>0</v>
      </c>
      <c r="G262" s="37">
        <f>SUM($B222:$W222)</f>
        <v>0</v>
      </c>
      <c r="H262" s="17"/>
    </row>
    <row r="263" spans="1:8">
      <c r="A263" s="4" t="s">
        <v>197</v>
      </c>
      <c r="B263" s="37">
        <f>SUM($B40:$W40)</f>
        <v>0</v>
      </c>
      <c r="C263" s="37">
        <f>SUM($B78:$W78)</f>
        <v>0</v>
      </c>
      <c r="D263" s="37">
        <f>SUM($B116:$W116)</f>
        <v>0</v>
      </c>
      <c r="E263" s="37">
        <f>SUM($B154:$W154)</f>
        <v>0</v>
      </c>
      <c r="F263" s="37">
        <f>SUM($B188:$W188)</f>
        <v>0</v>
      </c>
      <c r="G263" s="37">
        <f>SUM($B223:$W223)</f>
        <v>0</v>
      </c>
      <c r="H263" s="17"/>
    </row>
    <row r="264" spans="1:8">
      <c r="A264" s="4" t="s">
        <v>198</v>
      </c>
      <c r="B264" s="37">
        <f>SUM($B41:$W41)</f>
        <v>0</v>
      </c>
      <c r="C264" s="37">
        <f>SUM($B79:$W79)</f>
        <v>0</v>
      </c>
      <c r="D264" s="37">
        <f>SUM($B117:$W117)</f>
        <v>0</v>
      </c>
      <c r="E264" s="37">
        <f>SUM($B155:$W155)</f>
        <v>0</v>
      </c>
      <c r="F264" s="37">
        <f>SUM($B189:$W189)</f>
        <v>0</v>
      </c>
      <c r="G264" s="37">
        <f>SUM($B224:$W224)</f>
        <v>0</v>
      </c>
      <c r="H264" s="17"/>
    </row>
  </sheetData>
  <sheetProtection sheet="1" objects="1" scenarios="1"/>
  <hyperlinks>
    <hyperlink ref="A6" location="'Standing'!B78" display="x1 = 3004. Unit rate 1 total p/kWh (taking account of standing charges) — for Tariffs with Unit rate 1 p/kWh from Standard 1 kWh"/>
    <hyperlink ref="A7" location="'Yard'!B60" display="x2 = 2903. Pay-as-you-go unit rate 1 (p/kWh) — for Tariffs with Unit rate 1 p/kWh from PAYG 1 kWh"/>
    <hyperlink ref="A8" location="'Yard'!B60" display="x3 = 2903. Pay-as-you-go unit rate 1 (p/kWh) — for Tariffs with Unit rate 1 p/kWh from PAYG 1 kWh &amp; customer"/>
    <hyperlink ref="A9" location="'Yard'!B22" display="x4 = 2902. Pay-as-you-go yardstick unit rate (p/kWh) — for Tariffs with Unit rate 1 p/kWh from PAYG yardstick kWh"/>
    <hyperlink ref="A10" location="'SM'!B44" display="x5 = 2203. LV unmetered service model asset charge (p/kWh) — for Tariffs with Unit rate 1 p/kWh from PAYG 1 kWh &amp; customer"/>
    <hyperlink ref="A11" location="'Otex'!B155" display="x6 = 2712. Operating expenditure for unmetered customer assets (p/kWh) — for Tariffs with Unit rate 1 p/kWh from PAYG 1 kWh &amp; customer"/>
    <hyperlink ref="A45" location="'Standing'!B105" display="x1 = 3005. Unit rate 2 total p/kWh (taking account of standing charges) — for Tariffs with Unit rate 2 p/kWh from Standard 2 kWh"/>
    <hyperlink ref="A46" location="'Yard'!B93" display="x2 = 2904. Pay-as-you-go unit rate 2 (p/kWh) — for Tariffs with Unit rate 2 p/kWh from PAYG 2 kWh"/>
    <hyperlink ref="A47" location="'Yard'!B93" display="x3 = 2904. Pay-as-you-go unit rate 2 (p/kWh) — for Tariffs with Unit rate 2 p/kWh from PAYG 2 kWh &amp; customer"/>
    <hyperlink ref="A48" location="'SM'!B44" display="x4 = 2203. LV unmetered service model asset charge (p/kWh) — for Tariffs with Unit rate 2 p/kWh from PAYG 2 kWh &amp; customer"/>
    <hyperlink ref="A49" location="'Otex'!B155" display="x5 = 2712. Operating expenditure for unmetered customer assets (p/kWh) — for Tariffs with Unit rate 2 p/kWh from PAYG 2 kWh &amp; customer"/>
    <hyperlink ref="A83" location="'Standing'!B124" display="x1 = 3006. Unit rate 3 total p/kWh (taking account of standing charges) — for Tariffs with Unit rate 3 p/kWh from Standard 3 kWh"/>
    <hyperlink ref="A84" location="'Yard'!B118" display="x2 = 2905. Pay-as-you-go unit rate 3 (p/kWh) — for Tariffs with Unit rate 3 p/kWh from PAYG 3 kWh"/>
    <hyperlink ref="A85" location="'Yard'!B118" display="x3 = 2905. Pay-as-you-go unit rate 3 (p/kWh) — for Tariffs with Unit rate 3 p/kWh from PAYG 3 kWh &amp; customer"/>
    <hyperlink ref="A86" location="'SM'!B44" display="x4 = 2203. LV unmetered service model asset charge (p/kWh) — for Tariffs with Unit rate 3 p/kWh from PAYG 3 kWh &amp; customer"/>
    <hyperlink ref="A87" location="'Otex'!B155" display="x5 = 2712. Operating expenditure for unmetered customer assets (p/kWh) — for Tariffs with Unit rate 3 p/kWh from PAYG 3 kWh &amp; customer"/>
    <hyperlink ref="A121" location="'AggCap'!B88" display="x1 = 3107. Fixed charge from standing charges factors p/MPAN/day — for Tariffs with Fixed charge p/MPAN/day from Fixed from network &amp; customer"/>
    <hyperlink ref="A122" location="'SM'!B105" display="x2 = 2206. Service model p/MPAN/day (in Replacement annuities for service models) — for Tariffs with Fixed charge p/MPAN/day from Customer"/>
    <hyperlink ref="A123" location="'SM'!B105" display="x3 = 2206. Service model p/MPAN/day (in Replacement annuities for service models) — for Tariffs with Fixed charge p/MPAN/day from Fixed from network &amp; customer"/>
    <hyperlink ref="A124" location="'Otex'!B120" display="x4 = 2711. Operating expenditure for customer assets p/MPAN/day total (in Operating expenditure for customer assets p/MPAN/day) — for Tariffs with Fixed charge p/MPAN/day from Customer"/>
    <hyperlink ref="A125" location="'Otex'!B120" display="x5 = 2711. Operating expenditure for customer assets p/MPAN/day total (in Operating expenditure for customer assets p/MPAN/day) — for Tariffs with Fixed charge p/MPAN/day from Fixed from network &amp; customer"/>
    <hyperlink ref="A159" location="'Standing'!B24" display="x1 = 3002. Capacity charge p/kVA/day — for Tariffs with Capacity charge p/kVA/day from Capacity"/>
    <hyperlink ref="A193" location="'Reactive'!B76" display="x1 = 3206. Pay-as-you-go reactive p/kVArh"/>
    <hyperlink ref="A194" location="'Reactive'!B32" display="x2 = 3203. Standard reactive p/kVArh"/>
    <hyperlink ref="A228" location="'Aggreg'!B14" display="x1 = 3301. Unit rate 1 p/kWh (elements)"/>
    <hyperlink ref="A229" location="'Aggreg'!B52" display="x2 = 3302. Unit rate 2 p/kWh (elements)"/>
    <hyperlink ref="A230" location="'Aggreg'!B90" display="x3 = 3303. Unit rate 3 p/kWh (elements)"/>
    <hyperlink ref="A231" location="'Aggreg'!B128" display="x4 = 3304. Fixed charge p/MPAN/day (elements)"/>
    <hyperlink ref="A232" location="'Aggreg'!B162" display="x5 = 3305. Capacity charge p/kVA/day (elements)"/>
    <hyperlink ref="A233" location="'Aggreg'!B197" display="x6 = 3306. Reactive power charge p/kVArh (elements)"/>
  </hyperlinks>
  <pageMargins left="0.7" right="0.7" top="0.75" bottom="0.75" header="0.3" footer="0.3"/>
  <pageSetup paperSize="9" fitToHeight="0" orientation="landscape"/>
  <headerFooter>
    <oddHeader>&amp;L&amp;A&amp;C&amp;R&amp;P of &amp;N</oddHeader>
    <oddFooter>&amp;F</oddFooter>
  </headerFooter>
</worksheet>
</file>

<file path=xl/worksheets/sheet17.xml><?xml version="1.0" encoding="utf-8"?>
<worksheet xmlns="http://schemas.openxmlformats.org/spreadsheetml/2006/main" xmlns:r="http://schemas.openxmlformats.org/officeDocument/2006/relationships">
  <sheetPr>
    <pageSetUpPr fitToPage="1"/>
  </sheetPr>
  <dimension ref="A1:D69"/>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1.7109375" customWidth="1"/>
  </cols>
  <sheetData>
    <row r="1" spans="1:1" ht="21" customHeight="1">
      <c r="A1" s="1">
        <f>"Revenue shortfall or surplus for "&amp;'Input'!B7&amp;" in "&amp;'Input'!C7&amp;" ("&amp;'Input'!D7&amp;")"</f>
        <v>0</v>
      </c>
    </row>
    <row r="3" spans="1:1" ht="21" customHeight="1">
      <c r="A3" s="1" t="s">
        <v>1102</v>
      </c>
    </row>
    <row r="4" spans="1:1">
      <c r="A4" s="2" t="s">
        <v>353</v>
      </c>
    </row>
    <row r="5" spans="1:1">
      <c r="A5" s="32" t="s">
        <v>482</v>
      </c>
    </row>
    <row r="6" spans="1:1">
      <c r="A6" s="32" t="s">
        <v>1103</v>
      </c>
    </row>
    <row r="7" spans="1:1">
      <c r="A7" s="32" t="s">
        <v>1104</v>
      </c>
    </row>
    <row r="8" spans="1:1">
      <c r="A8" s="32" t="s">
        <v>1105</v>
      </c>
    </row>
    <row r="9" spans="1:1">
      <c r="A9" s="32" t="s">
        <v>1106</v>
      </c>
    </row>
    <row r="10" spans="1:1">
      <c r="A10" s="32" t="s">
        <v>1107</v>
      </c>
    </row>
    <row r="11" spans="1:1">
      <c r="A11" s="32" t="s">
        <v>1108</v>
      </c>
    </row>
    <row r="12" spans="1:1">
      <c r="A12" s="32" t="s">
        <v>1109</v>
      </c>
    </row>
    <row r="13" spans="1:1">
      <c r="A13" s="32" t="s">
        <v>1110</v>
      </c>
    </row>
    <row r="14" spans="1:1">
      <c r="A14" s="32" t="s">
        <v>1111</v>
      </c>
    </row>
    <row r="15" spans="1:1">
      <c r="A15" s="32" t="s">
        <v>1112</v>
      </c>
    </row>
    <row r="16" spans="1:1">
      <c r="A16" s="32" t="s">
        <v>1113</v>
      </c>
    </row>
    <row r="17" spans="1:3">
      <c r="A17" s="32" t="s">
        <v>1114</v>
      </c>
    </row>
    <row r="18" spans="1:3">
      <c r="A18" s="2" t="s">
        <v>1115</v>
      </c>
    </row>
    <row r="20" spans="1:3">
      <c r="B20" s="15" t="s">
        <v>1116</v>
      </c>
    </row>
    <row r="21" spans="1:3">
      <c r="A21" s="4" t="s">
        <v>174</v>
      </c>
      <c r="B21" s="21">
        <f>0.01*'Input'!F$58*('Aggreg'!E238*'Loads'!E302+'Aggreg'!F238*'Loads'!F302)+10*('Aggreg'!B238*'Loads'!B302+'Aggreg'!C238*'Loads'!C302+'Aggreg'!D238*'Loads'!D302+'Aggreg'!G238*'Loads'!G302)</f>
        <v>0</v>
      </c>
      <c r="C21" s="17"/>
    </row>
    <row r="22" spans="1:3">
      <c r="A22" s="4" t="s">
        <v>175</v>
      </c>
      <c r="B22" s="21">
        <f>0.01*'Input'!F$58*('Aggreg'!E239*'Loads'!E303+'Aggreg'!F239*'Loads'!F303)+10*('Aggreg'!B239*'Loads'!B303+'Aggreg'!C239*'Loads'!C303+'Aggreg'!D239*'Loads'!D303+'Aggreg'!G239*'Loads'!G303)</f>
        <v>0</v>
      </c>
      <c r="C22" s="17"/>
    </row>
    <row r="23" spans="1:3">
      <c r="A23" s="4" t="s">
        <v>216</v>
      </c>
      <c r="B23" s="21">
        <f>0.01*'Input'!F$58*('Aggreg'!E240*'Loads'!E304+'Aggreg'!F240*'Loads'!F304)+10*('Aggreg'!B240*'Loads'!B304+'Aggreg'!C240*'Loads'!C304+'Aggreg'!D240*'Loads'!D304+'Aggreg'!G240*'Loads'!G304)</f>
        <v>0</v>
      </c>
      <c r="C23" s="17"/>
    </row>
    <row r="24" spans="1:3">
      <c r="A24" s="4" t="s">
        <v>176</v>
      </c>
      <c r="B24" s="21">
        <f>0.01*'Input'!F$58*('Aggreg'!E241*'Loads'!E305+'Aggreg'!F241*'Loads'!F305)+10*('Aggreg'!B241*'Loads'!B305+'Aggreg'!C241*'Loads'!C305+'Aggreg'!D241*'Loads'!D305+'Aggreg'!G241*'Loads'!G305)</f>
        <v>0</v>
      </c>
      <c r="C24" s="17"/>
    </row>
    <row r="25" spans="1:3">
      <c r="A25" s="4" t="s">
        <v>177</v>
      </c>
      <c r="B25" s="21">
        <f>0.01*'Input'!F$58*('Aggreg'!E242*'Loads'!E306+'Aggreg'!F242*'Loads'!F306)+10*('Aggreg'!B242*'Loads'!B306+'Aggreg'!C242*'Loads'!C306+'Aggreg'!D242*'Loads'!D306+'Aggreg'!G242*'Loads'!G306)</f>
        <v>0</v>
      </c>
      <c r="C25" s="17"/>
    </row>
    <row r="26" spans="1:3">
      <c r="A26" s="4" t="s">
        <v>217</v>
      </c>
      <c r="B26" s="21">
        <f>0.01*'Input'!F$58*('Aggreg'!E243*'Loads'!E307+'Aggreg'!F243*'Loads'!F307)+10*('Aggreg'!B243*'Loads'!B307+'Aggreg'!C243*'Loads'!C307+'Aggreg'!D243*'Loads'!D307+'Aggreg'!G243*'Loads'!G307)</f>
        <v>0</v>
      </c>
      <c r="C26" s="17"/>
    </row>
    <row r="27" spans="1:3">
      <c r="A27" s="4" t="s">
        <v>178</v>
      </c>
      <c r="B27" s="21">
        <f>0.01*'Input'!F$58*('Aggreg'!E244*'Loads'!E308+'Aggreg'!F244*'Loads'!F308)+10*('Aggreg'!B244*'Loads'!B308+'Aggreg'!C244*'Loads'!C308+'Aggreg'!D244*'Loads'!D308+'Aggreg'!G244*'Loads'!G308)</f>
        <v>0</v>
      </c>
      <c r="C27" s="17"/>
    </row>
    <row r="28" spans="1:3">
      <c r="A28" s="4" t="s">
        <v>179</v>
      </c>
      <c r="B28" s="21">
        <f>0.01*'Input'!F$58*('Aggreg'!E245*'Loads'!E309+'Aggreg'!F245*'Loads'!F309)+10*('Aggreg'!B245*'Loads'!B309+'Aggreg'!C245*'Loads'!C309+'Aggreg'!D245*'Loads'!D309+'Aggreg'!G245*'Loads'!G309)</f>
        <v>0</v>
      </c>
      <c r="C28" s="17"/>
    </row>
    <row r="29" spans="1:3">
      <c r="A29" s="4" t="s">
        <v>195</v>
      </c>
      <c r="B29" s="21">
        <f>0.01*'Input'!F$58*('Aggreg'!E246*'Loads'!E310+'Aggreg'!F246*'Loads'!F310)+10*('Aggreg'!B246*'Loads'!B310+'Aggreg'!C246*'Loads'!C310+'Aggreg'!D246*'Loads'!D310+'Aggreg'!G246*'Loads'!G310)</f>
        <v>0</v>
      </c>
      <c r="C29" s="17"/>
    </row>
    <row r="30" spans="1:3">
      <c r="A30" s="4" t="s">
        <v>180</v>
      </c>
      <c r="B30" s="21">
        <f>0.01*'Input'!F$58*('Aggreg'!E247*'Loads'!E311+'Aggreg'!F247*'Loads'!F311)+10*('Aggreg'!B247*'Loads'!B311+'Aggreg'!C247*'Loads'!C311+'Aggreg'!D247*'Loads'!D311+'Aggreg'!G247*'Loads'!G311)</f>
        <v>0</v>
      </c>
      <c r="C30" s="17"/>
    </row>
    <row r="31" spans="1:3">
      <c r="A31" s="4" t="s">
        <v>181</v>
      </c>
      <c r="B31" s="21">
        <f>0.01*'Input'!F$58*('Aggreg'!E248*'Loads'!E312+'Aggreg'!F248*'Loads'!F312)+10*('Aggreg'!B248*'Loads'!B312+'Aggreg'!C248*'Loads'!C312+'Aggreg'!D248*'Loads'!D312+'Aggreg'!G248*'Loads'!G312)</f>
        <v>0</v>
      </c>
      <c r="C31" s="17"/>
    </row>
    <row r="32" spans="1:3">
      <c r="A32" s="4" t="s">
        <v>182</v>
      </c>
      <c r="B32" s="21">
        <f>0.01*'Input'!F$58*('Aggreg'!E249*'Loads'!E313+'Aggreg'!F249*'Loads'!F313)+10*('Aggreg'!B249*'Loads'!B313+'Aggreg'!C249*'Loads'!C313+'Aggreg'!D249*'Loads'!D313+'Aggreg'!G249*'Loads'!G313)</f>
        <v>0</v>
      </c>
      <c r="C32" s="17"/>
    </row>
    <row r="33" spans="1:3">
      <c r="A33" s="4" t="s">
        <v>183</v>
      </c>
      <c r="B33" s="21">
        <f>0.01*'Input'!F$58*('Aggreg'!E250*'Loads'!E314+'Aggreg'!F250*'Loads'!F314)+10*('Aggreg'!B250*'Loads'!B314+'Aggreg'!C250*'Loads'!C314+'Aggreg'!D250*'Loads'!D314+'Aggreg'!G250*'Loads'!G314)</f>
        <v>0</v>
      </c>
      <c r="C33" s="17"/>
    </row>
    <row r="34" spans="1:3">
      <c r="A34" s="4" t="s">
        <v>196</v>
      </c>
      <c r="B34" s="21">
        <f>0.01*'Input'!F$58*('Aggreg'!E251*'Loads'!E315+'Aggreg'!F251*'Loads'!F315)+10*('Aggreg'!B251*'Loads'!B315+'Aggreg'!C251*'Loads'!C315+'Aggreg'!D251*'Loads'!D315+'Aggreg'!G251*'Loads'!G315)</f>
        <v>0</v>
      </c>
      <c r="C34" s="17"/>
    </row>
    <row r="35" spans="1:3">
      <c r="A35" s="4" t="s">
        <v>218</v>
      </c>
      <c r="B35" s="21">
        <f>0.01*'Input'!F$58*('Aggreg'!E252*'Loads'!E316+'Aggreg'!F252*'Loads'!F316)+10*('Aggreg'!B252*'Loads'!B316+'Aggreg'!C252*'Loads'!C316+'Aggreg'!D252*'Loads'!D316+'Aggreg'!G252*'Loads'!G316)</f>
        <v>0</v>
      </c>
      <c r="C35" s="17"/>
    </row>
    <row r="36" spans="1:3">
      <c r="A36" s="4" t="s">
        <v>219</v>
      </c>
      <c r="B36" s="21">
        <f>0.01*'Input'!F$58*('Aggreg'!E253*'Loads'!E317+'Aggreg'!F253*'Loads'!F317)+10*('Aggreg'!B253*'Loads'!B317+'Aggreg'!C253*'Loads'!C317+'Aggreg'!D253*'Loads'!D317+'Aggreg'!G253*'Loads'!G317)</f>
        <v>0</v>
      </c>
      <c r="C36" s="17"/>
    </row>
    <row r="37" spans="1:3">
      <c r="A37" s="4" t="s">
        <v>220</v>
      </c>
      <c r="B37" s="21">
        <f>0.01*'Input'!F$58*('Aggreg'!E254*'Loads'!E318+'Aggreg'!F254*'Loads'!F318)+10*('Aggreg'!B254*'Loads'!B318+'Aggreg'!C254*'Loads'!C318+'Aggreg'!D254*'Loads'!D318+'Aggreg'!G254*'Loads'!G318)</f>
        <v>0</v>
      </c>
      <c r="C37" s="17"/>
    </row>
    <row r="38" spans="1:3">
      <c r="A38" s="4" t="s">
        <v>221</v>
      </c>
      <c r="B38" s="21">
        <f>0.01*'Input'!F$58*('Aggreg'!E255*'Loads'!E319+'Aggreg'!F255*'Loads'!F319)+10*('Aggreg'!B255*'Loads'!B319+'Aggreg'!C255*'Loads'!C319+'Aggreg'!D255*'Loads'!D319+'Aggreg'!G255*'Loads'!G319)</f>
        <v>0</v>
      </c>
      <c r="C38" s="17"/>
    </row>
    <row r="39" spans="1:3">
      <c r="A39" s="4" t="s">
        <v>222</v>
      </c>
      <c r="B39" s="21">
        <f>0.01*'Input'!F$58*('Aggreg'!E256*'Loads'!E320+'Aggreg'!F256*'Loads'!F320)+10*('Aggreg'!B256*'Loads'!B320+'Aggreg'!C256*'Loads'!C320+'Aggreg'!D256*'Loads'!D320+'Aggreg'!G256*'Loads'!G320)</f>
        <v>0</v>
      </c>
      <c r="C39" s="17"/>
    </row>
    <row r="40" spans="1:3">
      <c r="A40" s="4" t="s">
        <v>184</v>
      </c>
      <c r="B40" s="21">
        <f>0.01*'Input'!F$58*('Aggreg'!E257*'Loads'!E321+'Aggreg'!F257*'Loads'!F321)+10*('Aggreg'!B257*'Loads'!B321+'Aggreg'!C257*'Loads'!C321+'Aggreg'!D257*'Loads'!D321+'Aggreg'!G257*'Loads'!G321)</f>
        <v>0</v>
      </c>
      <c r="C40" s="17"/>
    </row>
    <row r="41" spans="1:3">
      <c r="A41" s="4" t="s">
        <v>185</v>
      </c>
      <c r="B41" s="21">
        <f>0.01*'Input'!F$58*('Aggreg'!E258*'Loads'!E322+'Aggreg'!F258*'Loads'!F322)+10*('Aggreg'!B258*'Loads'!B322+'Aggreg'!C258*'Loads'!C322+'Aggreg'!D258*'Loads'!D322+'Aggreg'!G258*'Loads'!G322)</f>
        <v>0</v>
      </c>
      <c r="C41" s="17"/>
    </row>
    <row r="42" spans="1:3">
      <c r="A42" s="4" t="s">
        <v>186</v>
      </c>
      <c r="B42" s="21">
        <f>0.01*'Input'!F$58*('Aggreg'!E259*'Loads'!E323+'Aggreg'!F259*'Loads'!F323)+10*('Aggreg'!B259*'Loads'!B323+'Aggreg'!C259*'Loads'!C323+'Aggreg'!D259*'Loads'!D323+'Aggreg'!G259*'Loads'!G323)</f>
        <v>0</v>
      </c>
      <c r="C42" s="17"/>
    </row>
    <row r="43" spans="1:3">
      <c r="A43" s="4" t="s">
        <v>187</v>
      </c>
      <c r="B43" s="21">
        <f>0.01*'Input'!F$58*('Aggreg'!E260*'Loads'!E324+'Aggreg'!F260*'Loads'!F324)+10*('Aggreg'!B260*'Loads'!B324+'Aggreg'!C260*'Loads'!C324+'Aggreg'!D260*'Loads'!D324+'Aggreg'!G260*'Loads'!G324)</f>
        <v>0</v>
      </c>
      <c r="C43" s="17"/>
    </row>
    <row r="44" spans="1:3">
      <c r="A44" s="4" t="s">
        <v>188</v>
      </c>
      <c r="B44" s="21">
        <f>0.01*'Input'!F$58*('Aggreg'!E261*'Loads'!E325+'Aggreg'!F261*'Loads'!F325)+10*('Aggreg'!B261*'Loads'!B325+'Aggreg'!C261*'Loads'!C325+'Aggreg'!D261*'Loads'!D325+'Aggreg'!G261*'Loads'!G325)</f>
        <v>0</v>
      </c>
      <c r="C44" s="17"/>
    </row>
    <row r="45" spans="1:3">
      <c r="A45" s="4" t="s">
        <v>189</v>
      </c>
      <c r="B45" s="21">
        <f>0.01*'Input'!F$58*('Aggreg'!E262*'Loads'!E326+'Aggreg'!F262*'Loads'!F326)+10*('Aggreg'!B262*'Loads'!B326+'Aggreg'!C262*'Loads'!C326+'Aggreg'!D262*'Loads'!D326+'Aggreg'!G262*'Loads'!G326)</f>
        <v>0</v>
      </c>
      <c r="C45" s="17"/>
    </row>
    <row r="46" spans="1:3">
      <c r="A46" s="4" t="s">
        <v>197</v>
      </c>
      <c r="B46" s="21">
        <f>0.01*'Input'!F$58*('Aggreg'!E263*'Loads'!E327+'Aggreg'!F263*'Loads'!F327)+10*('Aggreg'!B263*'Loads'!B327+'Aggreg'!C263*'Loads'!C327+'Aggreg'!D263*'Loads'!D327+'Aggreg'!G263*'Loads'!G327)</f>
        <v>0</v>
      </c>
      <c r="C46" s="17"/>
    </row>
    <row r="47" spans="1:3">
      <c r="A47" s="4" t="s">
        <v>198</v>
      </c>
      <c r="B47" s="21">
        <f>0.01*'Input'!F$58*('Aggreg'!E264*'Loads'!E328+'Aggreg'!F264*'Loads'!F328)+10*('Aggreg'!B264*'Loads'!B328+'Aggreg'!C264*'Loads'!C328+'Aggreg'!D264*'Loads'!D328+'Aggreg'!G264*'Loads'!G328)</f>
        <v>0</v>
      </c>
      <c r="C47" s="17"/>
    </row>
    <row r="49" spans="1:4" ht="21" customHeight="1">
      <c r="A49" s="1" t="s">
        <v>1117</v>
      </c>
    </row>
    <row r="50" spans="1:4">
      <c r="A50" s="2" t="s">
        <v>353</v>
      </c>
    </row>
    <row r="51" spans="1:4">
      <c r="A51" s="32" t="s">
        <v>1118</v>
      </c>
    </row>
    <row r="52" spans="1:4">
      <c r="A52" s="32" t="s">
        <v>1119</v>
      </c>
    </row>
    <row r="53" spans="1:4">
      <c r="A53" s="32" t="s">
        <v>1120</v>
      </c>
    </row>
    <row r="54" spans="1:4">
      <c r="A54" s="33" t="s">
        <v>356</v>
      </c>
      <c r="B54" s="33" t="s">
        <v>424</v>
      </c>
      <c r="C54" s="33" t="s">
        <v>486</v>
      </c>
    </row>
    <row r="55" spans="1:4">
      <c r="A55" s="33" t="s">
        <v>359</v>
      </c>
      <c r="B55" s="33" t="s">
        <v>1121</v>
      </c>
      <c r="C55" s="33" t="s">
        <v>1122</v>
      </c>
    </row>
    <row r="57" spans="1:4">
      <c r="B57" s="15" t="s">
        <v>1123</v>
      </c>
      <c r="C57" s="15" t="s">
        <v>1124</v>
      </c>
    </row>
    <row r="58" spans="1:4">
      <c r="A58" s="4" t="s">
        <v>52</v>
      </c>
      <c r="B58" s="21">
        <f>'Input'!E12*'Input'!E13-'Input'!E14+'Input'!E16+'Input'!E17+'Input'!E18+'Input'!E19+'Input'!E20+'Input'!E22+'Input'!E23+'Input'!E24+'Input'!E25+'Input'!E26+'Input'!E27+'Input'!E28+'Input'!E29+'Input'!E30+'Input'!E31+'Input'!E32+'Input'!E33+'Input'!E35+'Input'!E36+'Input'!E38+'Input'!E39+'Input'!E40+'Input'!E41+'Input'!E42-'Input'!E45-'Input'!E46-'Input'!E47-'Input'!E48</f>
        <v>0</v>
      </c>
      <c r="C58" s="21">
        <f>B58-'Input'!F$50</f>
        <v>0</v>
      </c>
      <c r="D58" s="17"/>
    </row>
    <row r="60" spans="1:4" ht="21" customHeight="1">
      <c r="A60" s="1" t="s">
        <v>1125</v>
      </c>
    </row>
    <row r="61" spans="1:4">
      <c r="A61" s="2" t="s">
        <v>353</v>
      </c>
    </row>
    <row r="62" spans="1:4">
      <c r="A62" s="32" t="s">
        <v>1126</v>
      </c>
    </row>
    <row r="63" spans="1:4">
      <c r="A63" s="32" t="s">
        <v>1127</v>
      </c>
    </row>
    <row r="64" spans="1:4">
      <c r="A64" s="32" t="s">
        <v>1128</v>
      </c>
    </row>
    <row r="65" spans="1:4">
      <c r="A65" s="33" t="s">
        <v>356</v>
      </c>
      <c r="B65" s="33" t="s">
        <v>487</v>
      </c>
      <c r="C65" s="33" t="s">
        <v>486</v>
      </c>
    </row>
    <row r="66" spans="1:4">
      <c r="A66" s="33" t="s">
        <v>359</v>
      </c>
      <c r="B66" s="33" t="s">
        <v>537</v>
      </c>
      <c r="C66" s="33" t="s">
        <v>1122</v>
      </c>
    </row>
    <row r="68" spans="1:4">
      <c r="B68" s="15" t="s">
        <v>1129</v>
      </c>
      <c r="C68" s="15" t="s">
        <v>1130</v>
      </c>
    </row>
    <row r="69" spans="1:4">
      <c r="A69" s="4" t="s">
        <v>1131</v>
      </c>
      <c r="B69" s="21">
        <f>SUM(B$21:B$47)</f>
        <v>0</v>
      </c>
      <c r="C69" s="21">
        <f>B$58-B69</f>
        <v>0</v>
      </c>
      <c r="D69" s="17"/>
    </row>
  </sheetData>
  <sheetProtection sheet="1" objects="1" scenarios="1"/>
  <hyperlinks>
    <hyperlink ref="A5" location="'Input'!F57" display="x1 = 1010. Days in the charging year (in Financial and general assumptions)"/>
    <hyperlink ref="A6" location="'Aggreg'!E237" display="x2 = 3307. Fixed charge p/MPAN/day (total) (in Summary of charges before revenue matching)"/>
    <hyperlink ref="A7" location="'Loads'!E301" display="x3 = 2305. MPANs (in Equivalent volume for each end user)"/>
    <hyperlink ref="A8" location="'Aggreg'!F237" display="x4 = 3307. Capacity charge p/kVA/day (total) (in Summary of charges before revenue matching)"/>
    <hyperlink ref="A9" location="'Loads'!F301" display="x5 = 2305. Import capacity (kVA) (in Equivalent volume for each end user)"/>
    <hyperlink ref="A10" location="'Aggreg'!B237" display="x6 = 3307. Unit rate 1 p/kWh (total) (in Summary of charges before revenue matching)"/>
    <hyperlink ref="A11" location="'Loads'!B301" display="x7 = 2305. Rate 1 units (MWh) (in Equivalent volume for each end user)"/>
    <hyperlink ref="A12" location="'Aggreg'!C237" display="x8 = 3307. Unit rate 2 p/kWh (total) (in Summary of charges before revenue matching)"/>
    <hyperlink ref="A13" location="'Loads'!C301" display="x9 = 2305. Rate 2 units (MWh) (in Equivalent volume for each end user)"/>
    <hyperlink ref="A14" location="'Aggreg'!D237" display="x10 = 3307. Unit rate 3 p/kWh (total) (in Summary of charges before revenue matching)"/>
    <hyperlink ref="A15" location="'Loads'!D301" display="x11 = 2305. Rate 3 units (MWh) (in Equivalent volume for each end user)"/>
    <hyperlink ref="A16" location="'Aggreg'!G237" display="x12 = 3307. Reactive power charge p/kVArh (in Summary of charges before revenue matching)"/>
    <hyperlink ref="A17" location="'Loads'!G301" display="x13 = 2305. Reactive power units (MVArh) (in Equivalent volume for each end user)"/>
    <hyperlink ref="A51" location="'Input'!E11" display="x1 = 1001. Value (in CDCM target revenue (monetary amounts in £))"/>
    <hyperlink ref="A52" location="'Revenue'!B57" display="x2 = Target CDCM revenue (£/year) (in Target CDCM revenue)"/>
    <hyperlink ref="A53" location="'Input'!F11" display="x3 = 1001. Revenue elements and subtotals (£/year) (in CDCM target revenue (monetary amounts in £))"/>
    <hyperlink ref="A62" location="'Revenue'!B20" display="x1 = 3401. Net revenues by tariff before matching (£)"/>
    <hyperlink ref="A63" location="'Revenue'!B57" display="x2 = 3402. Target CDCM revenue (£/year) (in Target CDCM revenue)"/>
    <hyperlink ref="A64" location="'Revenue'!B68" display="x3 = Total net revenues before matching (£) (in Revenue surplus or shortfall)"/>
  </hyperlinks>
  <pageMargins left="0.7" right="0.7" top="0.75" bottom="0.75" header="0.3" footer="0.3"/>
  <pageSetup paperSize="9" fitToHeight="0" orientation="portrait"/>
  <headerFooter>
    <oddHeader>&amp;L&amp;A&amp;C&amp;R&amp;P of &amp;N</oddHeader>
    <oddFooter>&amp;F</oddFooter>
  </headerFooter>
</worksheet>
</file>

<file path=xl/worksheets/sheet18.xml><?xml version="1.0" encoding="utf-8"?>
<worksheet xmlns="http://schemas.openxmlformats.org/spreadsheetml/2006/main" xmlns:r="http://schemas.openxmlformats.org/officeDocument/2006/relationships">
  <sheetPr>
    <pageSetUpPr fitToPage="1"/>
  </sheetPr>
  <dimension ref="A1:X44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1.7109375" customWidth="1"/>
  </cols>
  <sheetData>
    <row r="1" spans="1:3" ht="21" customHeight="1">
      <c r="A1" s="1">
        <f>"Revenue matching for "&amp;'Input'!B7&amp;" in "&amp;'Input'!C7&amp;" ("&amp;'Input'!D7&amp;")"</f>
        <v>0</v>
      </c>
    </row>
    <row r="2" spans="1:3">
      <c r="A2" s="2" t="s">
        <v>1132</v>
      </c>
    </row>
    <row r="4" spans="1:3" ht="21" customHeight="1">
      <c r="A4" s="1" t="s">
        <v>1133</v>
      </c>
    </row>
    <row r="5" spans="1:3">
      <c r="A5" s="2" t="s">
        <v>353</v>
      </c>
    </row>
    <row r="6" spans="1:3">
      <c r="A6" s="32" t="s">
        <v>974</v>
      </c>
    </row>
    <row r="7" spans="1:3">
      <c r="A7" s="2" t="s">
        <v>1134</v>
      </c>
    </row>
    <row r="9" spans="1:3">
      <c r="B9" s="15" t="s">
        <v>304</v>
      </c>
    </row>
    <row r="10" spans="1:3">
      <c r="A10" s="4" t="s">
        <v>1135</v>
      </c>
      <c r="B10" s="37">
        <f>IF('Yard'!$K11,1/'Yard'!$K11,0)</f>
        <v>0</v>
      </c>
      <c r="C10" s="17"/>
    </row>
    <row r="12" spans="1:3" ht="21" customHeight="1">
      <c r="A12" s="1" t="s">
        <v>1136</v>
      </c>
    </row>
    <row r="13" spans="1:3">
      <c r="A13" s="2" t="s">
        <v>353</v>
      </c>
    </row>
    <row r="14" spans="1:3">
      <c r="A14" s="32" t="s">
        <v>1137</v>
      </c>
    </row>
    <row r="15" spans="1:3">
      <c r="A15" s="2" t="s">
        <v>1138</v>
      </c>
    </row>
    <row r="16" spans="1:3">
      <c r="A16" s="2" t="s">
        <v>371</v>
      </c>
    </row>
    <row r="18" spans="1:24">
      <c r="B18" s="15" t="s">
        <v>142</v>
      </c>
      <c r="C18" s="15" t="s">
        <v>316</v>
      </c>
      <c r="D18" s="15" t="s">
        <v>317</v>
      </c>
      <c r="E18" s="15" t="s">
        <v>318</v>
      </c>
      <c r="F18" s="15" t="s">
        <v>319</v>
      </c>
      <c r="G18" s="15" t="s">
        <v>320</v>
      </c>
      <c r="H18" s="15" t="s">
        <v>321</v>
      </c>
      <c r="I18" s="15" t="s">
        <v>322</v>
      </c>
      <c r="J18" s="15" t="s">
        <v>323</v>
      </c>
      <c r="K18" s="15" t="s">
        <v>465</v>
      </c>
      <c r="L18" s="15" t="s">
        <v>477</v>
      </c>
      <c r="M18" s="15" t="s">
        <v>304</v>
      </c>
      <c r="N18" s="15" t="s">
        <v>879</v>
      </c>
      <c r="O18" s="15" t="s">
        <v>880</v>
      </c>
      <c r="P18" s="15" t="s">
        <v>881</v>
      </c>
      <c r="Q18" s="15" t="s">
        <v>882</v>
      </c>
      <c r="R18" s="15" t="s">
        <v>883</v>
      </c>
      <c r="S18" s="15" t="s">
        <v>884</v>
      </c>
      <c r="T18" s="15" t="s">
        <v>885</v>
      </c>
      <c r="U18" s="15" t="s">
        <v>886</v>
      </c>
      <c r="V18" s="15" t="s">
        <v>887</v>
      </c>
      <c r="W18" s="15" t="s">
        <v>888</v>
      </c>
    </row>
    <row r="19" spans="1:24">
      <c r="A19" s="4" t="s">
        <v>1139</v>
      </c>
      <c r="B19" s="28">
        <v>0</v>
      </c>
      <c r="C19" s="28">
        <v>0</v>
      </c>
      <c r="D19" s="28">
        <v>0</v>
      </c>
      <c r="E19" s="28">
        <v>0</v>
      </c>
      <c r="F19" s="28">
        <v>0</v>
      </c>
      <c r="G19" s="28">
        <v>0</v>
      </c>
      <c r="H19" s="28">
        <v>0</v>
      </c>
      <c r="I19" s="28">
        <v>0</v>
      </c>
      <c r="J19" s="28">
        <v>0</v>
      </c>
      <c r="K19" s="28">
        <v>0</v>
      </c>
      <c r="L19" s="28">
        <v>0</v>
      </c>
      <c r="M19" s="38">
        <f>$B10</f>
        <v>0</v>
      </c>
      <c r="N19" s="28">
        <v>0</v>
      </c>
      <c r="O19" s="28">
        <v>0</v>
      </c>
      <c r="P19" s="28">
        <v>0</v>
      </c>
      <c r="Q19" s="28">
        <v>0</v>
      </c>
      <c r="R19" s="28">
        <v>0</v>
      </c>
      <c r="S19" s="28">
        <v>0</v>
      </c>
      <c r="T19" s="28">
        <v>0</v>
      </c>
      <c r="U19" s="28">
        <v>0</v>
      </c>
      <c r="V19" s="28">
        <v>0</v>
      </c>
      <c r="W19" s="28">
        <v>0</v>
      </c>
      <c r="X19" s="17"/>
    </row>
    <row r="21" spans="1:24" ht="21" customHeight="1">
      <c r="A21" s="1" t="s">
        <v>1140</v>
      </c>
    </row>
    <row r="22" spans="1:24">
      <c r="A22" s="2" t="s">
        <v>353</v>
      </c>
    </row>
    <row r="23" spans="1:24">
      <c r="A23" s="32" t="s">
        <v>1090</v>
      </c>
    </row>
    <row r="24" spans="1:24">
      <c r="A24" s="32" t="s">
        <v>1141</v>
      </c>
    </row>
    <row r="25" spans="1:24">
      <c r="A25" s="32" t="s">
        <v>1142</v>
      </c>
    </row>
    <row r="26" spans="1:24">
      <c r="A26" s="32" t="s">
        <v>1143</v>
      </c>
    </row>
    <row r="27" spans="1:24">
      <c r="A27" s="32" t="s">
        <v>1144</v>
      </c>
    </row>
    <row r="28" spans="1:24">
      <c r="A28" s="32" t="s">
        <v>1145</v>
      </c>
    </row>
    <row r="29" spans="1:24">
      <c r="A29" s="32" t="s">
        <v>1146</v>
      </c>
    </row>
    <row r="30" spans="1:24">
      <c r="A30" s="33" t="s">
        <v>356</v>
      </c>
      <c r="B30" s="33" t="s">
        <v>358</v>
      </c>
      <c r="C30" s="33" t="s">
        <v>358</v>
      </c>
      <c r="D30" s="33" t="s">
        <v>358</v>
      </c>
      <c r="E30" s="33" t="s">
        <v>358</v>
      </c>
      <c r="F30" s="33" t="s">
        <v>358</v>
      </c>
      <c r="G30" s="33" t="s">
        <v>358</v>
      </c>
    </row>
    <row r="31" spans="1:24">
      <c r="A31" s="33" t="s">
        <v>359</v>
      </c>
      <c r="B31" s="33" t="s">
        <v>361</v>
      </c>
      <c r="C31" s="33" t="s">
        <v>1147</v>
      </c>
      <c r="D31" s="33" t="s">
        <v>1148</v>
      </c>
      <c r="E31" s="33" t="s">
        <v>1149</v>
      </c>
      <c r="F31" s="33" t="s">
        <v>1150</v>
      </c>
      <c r="G31" s="33" t="s">
        <v>1151</v>
      </c>
    </row>
    <row r="33" spans="1:8">
      <c r="B33" s="15" t="s">
        <v>1152</v>
      </c>
      <c r="C33" s="15" t="s">
        <v>1153</v>
      </c>
      <c r="D33" s="15" t="s">
        <v>1154</v>
      </c>
      <c r="E33" s="15" t="s">
        <v>1155</v>
      </c>
      <c r="F33" s="15" t="s">
        <v>1156</v>
      </c>
      <c r="G33" s="15" t="s">
        <v>1157</v>
      </c>
    </row>
    <row r="34" spans="1:8">
      <c r="A34" s="4" t="s">
        <v>174</v>
      </c>
      <c r="B34" s="37">
        <f>SUMPRODUCT('Aggreg'!$B15:$W15,$B$19:$W$19)</f>
        <v>0</v>
      </c>
      <c r="C34" s="37">
        <f>SUMPRODUCT('Aggreg'!$B53:$W53,$B$19:$W$19)</f>
        <v>0</v>
      </c>
      <c r="D34" s="37">
        <f>SUMPRODUCT('Aggreg'!$B91:$W91,$B$19:$W$19)</f>
        <v>0</v>
      </c>
      <c r="E34" s="37">
        <f>SUMPRODUCT('Aggreg'!$B129:$W129,$B$19:$W$19)</f>
        <v>0</v>
      </c>
      <c r="F34" s="37">
        <f>SUMPRODUCT('Aggreg'!$B163:$W163,$B$19:$W$19)</f>
        <v>0</v>
      </c>
      <c r="G34" s="37">
        <f>SUMPRODUCT('Aggreg'!$B198:$W198,$B$19:$W$19)</f>
        <v>0</v>
      </c>
      <c r="H34" s="17"/>
    </row>
    <row r="35" spans="1:8">
      <c r="A35" s="4" t="s">
        <v>175</v>
      </c>
      <c r="B35" s="37">
        <f>SUMPRODUCT('Aggreg'!$B16:$W16,$B$19:$W$19)</f>
        <v>0</v>
      </c>
      <c r="C35" s="37">
        <f>SUMPRODUCT('Aggreg'!$B54:$W54,$B$19:$W$19)</f>
        <v>0</v>
      </c>
      <c r="D35" s="37">
        <f>SUMPRODUCT('Aggreg'!$B92:$W92,$B$19:$W$19)</f>
        <v>0</v>
      </c>
      <c r="E35" s="37">
        <f>SUMPRODUCT('Aggreg'!$B130:$W130,$B$19:$W$19)</f>
        <v>0</v>
      </c>
      <c r="F35" s="37">
        <f>SUMPRODUCT('Aggreg'!$B164:$W164,$B$19:$W$19)</f>
        <v>0</v>
      </c>
      <c r="G35" s="37">
        <f>SUMPRODUCT('Aggreg'!$B199:$W199,$B$19:$W$19)</f>
        <v>0</v>
      </c>
      <c r="H35" s="17"/>
    </row>
    <row r="36" spans="1:8">
      <c r="A36" s="4" t="s">
        <v>216</v>
      </c>
      <c r="B36" s="37">
        <f>SUMPRODUCT('Aggreg'!$B17:$W17,$B$19:$W$19)</f>
        <v>0</v>
      </c>
      <c r="C36" s="37">
        <f>SUMPRODUCT('Aggreg'!$B55:$W55,$B$19:$W$19)</f>
        <v>0</v>
      </c>
      <c r="D36" s="37">
        <f>SUMPRODUCT('Aggreg'!$B93:$W93,$B$19:$W$19)</f>
        <v>0</v>
      </c>
      <c r="E36" s="37">
        <f>SUMPRODUCT('Aggreg'!$B131:$W131,$B$19:$W$19)</f>
        <v>0</v>
      </c>
      <c r="F36" s="37">
        <f>SUMPRODUCT('Aggreg'!$B165:$W165,$B$19:$W$19)</f>
        <v>0</v>
      </c>
      <c r="G36" s="37">
        <f>SUMPRODUCT('Aggreg'!$B200:$W200,$B$19:$W$19)</f>
        <v>0</v>
      </c>
      <c r="H36" s="17"/>
    </row>
    <row r="37" spans="1:8">
      <c r="A37" s="4" t="s">
        <v>176</v>
      </c>
      <c r="B37" s="37">
        <f>SUMPRODUCT('Aggreg'!$B18:$W18,$B$19:$W$19)</f>
        <v>0</v>
      </c>
      <c r="C37" s="37">
        <f>SUMPRODUCT('Aggreg'!$B56:$W56,$B$19:$W$19)</f>
        <v>0</v>
      </c>
      <c r="D37" s="37">
        <f>SUMPRODUCT('Aggreg'!$B94:$W94,$B$19:$W$19)</f>
        <v>0</v>
      </c>
      <c r="E37" s="37">
        <f>SUMPRODUCT('Aggreg'!$B132:$W132,$B$19:$W$19)</f>
        <v>0</v>
      </c>
      <c r="F37" s="37">
        <f>SUMPRODUCT('Aggreg'!$B166:$W166,$B$19:$W$19)</f>
        <v>0</v>
      </c>
      <c r="G37" s="37">
        <f>SUMPRODUCT('Aggreg'!$B201:$W201,$B$19:$W$19)</f>
        <v>0</v>
      </c>
      <c r="H37" s="17"/>
    </row>
    <row r="38" spans="1:8">
      <c r="A38" s="4" t="s">
        <v>177</v>
      </c>
      <c r="B38" s="37">
        <f>SUMPRODUCT('Aggreg'!$B19:$W19,$B$19:$W$19)</f>
        <v>0</v>
      </c>
      <c r="C38" s="37">
        <f>SUMPRODUCT('Aggreg'!$B57:$W57,$B$19:$W$19)</f>
        <v>0</v>
      </c>
      <c r="D38" s="37">
        <f>SUMPRODUCT('Aggreg'!$B95:$W95,$B$19:$W$19)</f>
        <v>0</v>
      </c>
      <c r="E38" s="37">
        <f>SUMPRODUCT('Aggreg'!$B133:$W133,$B$19:$W$19)</f>
        <v>0</v>
      </c>
      <c r="F38" s="37">
        <f>SUMPRODUCT('Aggreg'!$B167:$W167,$B$19:$W$19)</f>
        <v>0</v>
      </c>
      <c r="G38" s="37">
        <f>SUMPRODUCT('Aggreg'!$B202:$W202,$B$19:$W$19)</f>
        <v>0</v>
      </c>
      <c r="H38" s="17"/>
    </row>
    <row r="39" spans="1:8">
      <c r="A39" s="4" t="s">
        <v>217</v>
      </c>
      <c r="B39" s="37">
        <f>SUMPRODUCT('Aggreg'!$B20:$W20,$B$19:$W$19)</f>
        <v>0</v>
      </c>
      <c r="C39" s="37">
        <f>SUMPRODUCT('Aggreg'!$B58:$W58,$B$19:$W$19)</f>
        <v>0</v>
      </c>
      <c r="D39" s="37">
        <f>SUMPRODUCT('Aggreg'!$B96:$W96,$B$19:$W$19)</f>
        <v>0</v>
      </c>
      <c r="E39" s="37">
        <f>SUMPRODUCT('Aggreg'!$B134:$W134,$B$19:$W$19)</f>
        <v>0</v>
      </c>
      <c r="F39" s="37">
        <f>SUMPRODUCT('Aggreg'!$B168:$W168,$B$19:$W$19)</f>
        <v>0</v>
      </c>
      <c r="G39" s="37">
        <f>SUMPRODUCT('Aggreg'!$B203:$W203,$B$19:$W$19)</f>
        <v>0</v>
      </c>
      <c r="H39" s="17"/>
    </row>
    <row r="40" spans="1:8">
      <c r="A40" s="4" t="s">
        <v>178</v>
      </c>
      <c r="B40" s="37">
        <f>SUMPRODUCT('Aggreg'!$B21:$W21,$B$19:$W$19)</f>
        <v>0</v>
      </c>
      <c r="C40" s="37">
        <f>SUMPRODUCT('Aggreg'!$B59:$W59,$B$19:$W$19)</f>
        <v>0</v>
      </c>
      <c r="D40" s="37">
        <f>SUMPRODUCT('Aggreg'!$B97:$W97,$B$19:$W$19)</f>
        <v>0</v>
      </c>
      <c r="E40" s="37">
        <f>SUMPRODUCT('Aggreg'!$B135:$W135,$B$19:$W$19)</f>
        <v>0</v>
      </c>
      <c r="F40" s="37">
        <f>SUMPRODUCT('Aggreg'!$B169:$W169,$B$19:$W$19)</f>
        <v>0</v>
      </c>
      <c r="G40" s="37">
        <f>SUMPRODUCT('Aggreg'!$B204:$W204,$B$19:$W$19)</f>
        <v>0</v>
      </c>
      <c r="H40" s="17"/>
    </row>
    <row r="41" spans="1:8">
      <c r="A41" s="4" t="s">
        <v>179</v>
      </c>
      <c r="B41" s="37">
        <f>SUMPRODUCT('Aggreg'!$B22:$W22,$B$19:$W$19)</f>
        <v>0</v>
      </c>
      <c r="C41" s="37">
        <f>SUMPRODUCT('Aggreg'!$B60:$W60,$B$19:$W$19)</f>
        <v>0</v>
      </c>
      <c r="D41" s="37">
        <f>SUMPRODUCT('Aggreg'!$B98:$W98,$B$19:$W$19)</f>
        <v>0</v>
      </c>
      <c r="E41" s="37">
        <f>SUMPRODUCT('Aggreg'!$B136:$W136,$B$19:$W$19)</f>
        <v>0</v>
      </c>
      <c r="F41" s="37">
        <f>SUMPRODUCT('Aggreg'!$B170:$W170,$B$19:$W$19)</f>
        <v>0</v>
      </c>
      <c r="G41" s="37">
        <f>SUMPRODUCT('Aggreg'!$B205:$W205,$B$19:$W$19)</f>
        <v>0</v>
      </c>
      <c r="H41" s="17"/>
    </row>
    <row r="42" spans="1:8">
      <c r="A42" s="4" t="s">
        <v>195</v>
      </c>
      <c r="B42" s="37">
        <f>SUMPRODUCT('Aggreg'!$B23:$W23,$B$19:$W$19)</f>
        <v>0</v>
      </c>
      <c r="C42" s="37">
        <f>SUMPRODUCT('Aggreg'!$B61:$W61,$B$19:$W$19)</f>
        <v>0</v>
      </c>
      <c r="D42" s="37">
        <f>SUMPRODUCT('Aggreg'!$B99:$W99,$B$19:$W$19)</f>
        <v>0</v>
      </c>
      <c r="E42" s="37">
        <f>SUMPRODUCT('Aggreg'!$B137:$W137,$B$19:$W$19)</f>
        <v>0</v>
      </c>
      <c r="F42" s="37">
        <f>SUMPRODUCT('Aggreg'!$B171:$W171,$B$19:$W$19)</f>
        <v>0</v>
      </c>
      <c r="G42" s="37">
        <f>SUMPRODUCT('Aggreg'!$B206:$W206,$B$19:$W$19)</f>
        <v>0</v>
      </c>
      <c r="H42" s="17"/>
    </row>
    <row r="43" spans="1:8">
      <c r="A43" s="4" t="s">
        <v>180</v>
      </c>
      <c r="B43" s="37">
        <f>SUMPRODUCT('Aggreg'!$B24:$W24,$B$19:$W$19)</f>
        <v>0</v>
      </c>
      <c r="C43" s="37">
        <f>SUMPRODUCT('Aggreg'!$B62:$W62,$B$19:$W$19)</f>
        <v>0</v>
      </c>
      <c r="D43" s="37">
        <f>SUMPRODUCT('Aggreg'!$B100:$W100,$B$19:$W$19)</f>
        <v>0</v>
      </c>
      <c r="E43" s="37">
        <f>SUMPRODUCT('Aggreg'!$B138:$W138,$B$19:$W$19)</f>
        <v>0</v>
      </c>
      <c r="F43" s="37">
        <f>SUMPRODUCT('Aggreg'!$B172:$W172,$B$19:$W$19)</f>
        <v>0</v>
      </c>
      <c r="G43" s="37">
        <f>SUMPRODUCT('Aggreg'!$B207:$W207,$B$19:$W$19)</f>
        <v>0</v>
      </c>
      <c r="H43" s="17"/>
    </row>
    <row r="44" spans="1:8">
      <c r="A44" s="4" t="s">
        <v>181</v>
      </c>
      <c r="B44" s="37">
        <f>SUMPRODUCT('Aggreg'!$B25:$W25,$B$19:$W$19)</f>
        <v>0</v>
      </c>
      <c r="C44" s="37">
        <f>SUMPRODUCT('Aggreg'!$B63:$W63,$B$19:$W$19)</f>
        <v>0</v>
      </c>
      <c r="D44" s="37">
        <f>SUMPRODUCT('Aggreg'!$B101:$W101,$B$19:$W$19)</f>
        <v>0</v>
      </c>
      <c r="E44" s="37">
        <f>SUMPRODUCT('Aggreg'!$B139:$W139,$B$19:$W$19)</f>
        <v>0</v>
      </c>
      <c r="F44" s="37">
        <f>SUMPRODUCT('Aggreg'!$B173:$W173,$B$19:$W$19)</f>
        <v>0</v>
      </c>
      <c r="G44" s="37">
        <f>SUMPRODUCT('Aggreg'!$B208:$W208,$B$19:$W$19)</f>
        <v>0</v>
      </c>
      <c r="H44" s="17"/>
    </row>
    <row r="45" spans="1:8">
      <c r="A45" s="4" t="s">
        <v>182</v>
      </c>
      <c r="B45" s="37">
        <f>SUMPRODUCT('Aggreg'!$B26:$W26,$B$19:$W$19)</f>
        <v>0</v>
      </c>
      <c r="C45" s="37">
        <f>SUMPRODUCT('Aggreg'!$B64:$W64,$B$19:$W$19)</f>
        <v>0</v>
      </c>
      <c r="D45" s="37">
        <f>SUMPRODUCT('Aggreg'!$B102:$W102,$B$19:$W$19)</f>
        <v>0</v>
      </c>
      <c r="E45" s="37">
        <f>SUMPRODUCT('Aggreg'!$B140:$W140,$B$19:$W$19)</f>
        <v>0</v>
      </c>
      <c r="F45" s="37">
        <f>SUMPRODUCT('Aggreg'!$B174:$W174,$B$19:$W$19)</f>
        <v>0</v>
      </c>
      <c r="G45" s="37">
        <f>SUMPRODUCT('Aggreg'!$B209:$W209,$B$19:$W$19)</f>
        <v>0</v>
      </c>
      <c r="H45" s="17"/>
    </row>
    <row r="46" spans="1:8">
      <c r="A46" s="4" t="s">
        <v>183</v>
      </c>
      <c r="B46" s="37">
        <f>SUMPRODUCT('Aggreg'!$B27:$W27,$B$19:$W$19)</f>
        <v>0</v>
      </c>
      <c r="C46" s="37">
        <f>SUMPRODUCT('Aggreg'!$B65:$W65,$B$19:$W$19)</f>
        <v>0</v>
      </c>
      <c r="D46" s="37">
        <f>SUMPRODUCT('Aggreg'!$B103:$W103,$B$19:$W$19)</f>
        <v>0</v>
      </c>
      <c r="E46" s="37">
        <f>SUMPRODUCT('Aggreg'!$B141:$W141,$B$19:$W$19)</f>
        <v>0</v>
      </c>
      <c r="F46" s="37">
        <f>SUMPRODUCT('Aggreg'!$B175:$W175,$B$19:$W$19)</f>
        <v>0</v>
      </c>
      <c r="G46" s="37">
        <f>SUMPRODUCT('Aggreg'!$B210:$W210,$B$19:$W$19)</f>
        <v>0</v>
      </c>
      <c r="H46" s="17"/>
    </row>
    <row r="47" spans="1:8">
      <c r="A47" s="4" t="s">
        <v>196</v>
      </c>
      <c r="B47" s="37">
        <f>SUMPRODUCT('Aggreg'!$B28:$W28,$B$19:$W$19)</f>
        <v>0</v>
      </c>
      <c r="C47" s="37">
        <f>SUMPRODUCT('Aggreg'!$B66:$W66,$B$19:$W$19)</f>
        <v>0</v>
      </c>
      <c r="D47" s="37">
        <f>SUMPRODUCT('Aggreg'!$B104:$W104,$B$19:$W$19)</f>
        <v>0</v>
      </c>
      <c r="E47" s="37">
        <f>SUMPRODUCT('Aggreg'!$B142:$W142,$B$19:$W$19)</f>
        <v>0</v>
      </c>
      <c r="F47" s="37">
        <f>SUMPRODUCT('Aggreg'!$B176:$W176,$B$19:$W$19)</f>
        <v>0</v>
      </c>
      <c r="G47" s="37">
        <f>SUMPRODUCT('Aggreg'!$B211:$W211,$B$19:$W$19)</f>
        <v>0</v>
      </c>
      <c r="H47" s="17"/>
    </row>
    <row r="48" spans="1:8">
      <c r="A48" s="4" t="s">
        <v>218</v>
      </c>
      <c r="B48" s="37">
        <f>SUMPRODUCT('Aggreg'!$B29:$W29,$B$19:$W$19)</f>
        <v>0</v>
      </c>
      <c r="C48" s="37">
        <f>SUMPRODUCT('Aggreg'!$B67:$W67,$B$19:$W$19)</f>
        <v>0</v>
      </c>
      <c r="D48" s="37">
        <f>SUMPRODUCT('Aggreg'!$B105:$W105,$B$19:$W$19)</f>
        <v>0</v>
      </c>
      <c r="E48" s="37">
        <f>SUMPRODUCT('Aggreg'!$B143:$W143,$B$19:$W$19)</f>
        <v>0</v>
      </c>
      <c r="F48" s="37">
        <f>SUMPRODUCT('Aggreg'!$B177:$W177,$B$19:$W$19)</f>
        <v>0</v>
      </c>
      <c r="G48" s="37">
        <f>SUMPRODUCT('Aggreg'!$B212:$W212,$B$19:$W$19)</f>
        <v>0</v>
      </c>
      <c r="H48" s="17"/>
    </row>
    <row r="49" spans="1:8">
      <c r="A49" s="4" t="s">
        <v>219</v>
      </c>
      <c r="B49" s="37">
        <f>SUMPRODUCT('Aggreg'!$B30:$W30,$B$19:$W$19)</f>
        <v>0</v>
      </c>
      <c r="C49" s="37">
        <f>SUMPRODUCT('Aggreg'!$B68:$W68,$B$19:$W$19)</f>
        <v>0</v>
      </c>
      <c r="D49" s="37">
        <f>SUMPRODUCT('Aggreg'!$B106:$W106,$B$19:$W$19)</f>
        <v>0</v>
      </c>
      <c r="E49" s="37">
        <f>SUMPRODUCT('Aggreg'!$B144:$W144,$B$19:$W$19)</f>
        <v>0</v>
      </c>
      <c r="F49" s="37">
        <f>SUMPRODUCT('Aggreg'!$B178:$W178,$B$19:$W$19)</f>
        <v>0</v>
      </c>
      <c r="G49" s="37">
        <f>SUMPRODUCT('Aggreg'!$B213:$W213,$B$19:$W$19)</f>
        <v>0</v>
      </c>
      <c r="H49" s="17"/>
    </row>
    <row r="50" spans="1:8">
      <c r="A50" s="4" t="s">
        <v>220</v>
      </c>
      <c r="B50" s="37">
        <f>SUMPRODUCT('Aggreg'!$B31:$W31,$B$19:$W$19)</f>
        <v>0</v>
      </c>
      <c r="C50" s="37">
        <f>SUMPRODUCT('Aggreg'!$B69:$W69,$B$19:$W$19)</f>
        <v>0</v>
      </c>
      <c r="D50" s="37">
        <f>SUMPRODUCT('Aggreg'!$B107:$W107,$B$19:$W$19)</f>
        <v>0</v>
      </c>
      <c r="E50" s="37">
        <f>SUMPRODUCT('Aggreg'!$B145:$W145,$B$19:$W$19)</f>
        <v>0</v>
      </c>
      <c r="F50" s="37">
        <f>SUMPRODUCT('Aggreg'!$B179:$W179,$B$19:$W$19)</f>
        <v>0</v>
      </c>
      <c r="G50" s="37">
        <f>SUMPRODUCT('Aggreg'!$B214:$W214,$B$19:$W$19)</f>
        <v>0</v>
      </c>
      <c r="H50" s="17"/>
    </row>
    <row r="51" spans="1:8">
      <c r="A51" s="4" t="s">
        <v>221</v>
      </c>
      <c r="B51" s="37">
        <f>SUMPRODUCT('Aggreg'!$B32:$W32,$B$19:$W$19)</f>
        <v>0</v>
      </c>
      <c r="C51" s="37">
        <f>SUMPRODUCT('Aggreg'!$B70:$W70,$B$19:$W$19)</f>
        <v>0</v>
      </c>
      <c r="D51" s="37">
        <f>SUMPRODUCT('Aggreg'!$B108:$W108,$B$19:$W$19)</f>
        <v>0</v>
      </c>
      <c r="E51" s="37">
        <f>SUMPRODUCT('Aggreg'!$B146:$W146,$B$19:$W$19)</f>
        <v>0</v>
      </c>
      <c r="F51" s="37">
        <f>SUMPRODUCT('Aggreg'!$B180:$W180,$B$19:$W$19)</f>
        <v>0</v>
      </c>
      <c r="G51" s="37">
        <f>SUMPRODUCT('Aggreg'!$B215:$W215,$B$19:$W$19)</f>
        <v>0</v>
      </c>
      <c r="H51" s="17"/>
    </row>
    <row r="52" spans="1:8">
      <c r="A52" s="4" t="s">
        <v>222</v>
      </c>
      <c r="B52" s="37">
        <f>SUMPRODUCT('Aggreg'!$B33:$W33,$B$19:$W$19)</f>
        <v>0</v>
      </c>
      <c r="C52" s="37">
        <f>SUMPRODUCT('Aggreg'!$B71:$W71,$B$19:$W$19)</f>
        <v>0</v>
      </c>
      <c r="D52" s="37">
        <f>SUMPRODUCT('Aggreg'!$B109:$W109,$B$19:$W$19)</f>
        <v>0</v>
      </c>
      <c r="E52" s="37">
        <f>SUMPRODUCT('Aggreg'!$B147:$W147,$B$19:$W$19)</f>
        <v>0</v>
      </c>
      <c r="F52" s="37">
        <f>SUMPRODUCT('Aggreg'!$B181:$W181,$B$19:$W$19)</f>
        <v>0</v>
      </c>
      <c r="G52" s="37">
        <f>SUMPRODUCT('Aggreg'!$B216:$W216,$B$19:$W$19)</f>
        <v>0</v>
      </c>
      <c r="H52" s="17"/>
    </row>
    <row r="53" spans="1:8">
      <c r="A53" s="4" t="s">
        <v>184</v>
      </c>
      <c r="B53" s="37">
        <f>SUMPRODUCT('Aggreg'!$B34:$W34,$B$19:$W$19)</f>
        <v>0</v>
      </c>
      <c r="C53" s="37">
        <f>SUMPRODUCT('Aggreg'!$B72:$W72,$B$19:$W$19)</f>
        <v>0</v>
      </c>
      <c r="D53" s="37">
        <f>SUMPRODUCT('Aggreg'!$B110:$W110,$B$19:$W$19)</f>
        <v>0</v>
      </c>
      <c r="E53" s="37">
        <f>SUMPRODUCT('Aggreg'!$B148:$W148,$B$19:$W$19)</f>
        <v>0</v>
      </c>
      <c r="F53" s="37">
        <f>SUMPRODUCT('Aggreg'!$B182:$W182,$B$19:$W$19)</f>
        <v>0</v>
      </c>
      <c r="G53" s="37">
        <f>SUMPRODUCT('Aggreg'!$B217:$W217,$B$19:$W$19)</f>
        <v>0</v>
      </c>
      <c r="H53" s="17"/>
    </row>
    <row r="54" spans="1:8">
      <c r="A54" s="4" t="s">
        <v>185</v>
      </c>
      <c r="B54" s="37">
        <f>SUMPRODUCT('Aggreg'!$B35:$W35,$B$19:$W$19)</f>
        <v>0</v>
      </c>
      <c r="C54" s="37">
        <f>SUMPRODUCT('Aggreg'!$B73:$W73,$B$19:$W$19)</f>
        <v>0</v>
      </c>
      <c r="D54" s="37">
        <f>SUMPRODUCT('Aggreg'!$B111:$W111,$B$19:$W$19)</f>
        <v>0</v>
      </c>
      <c r="E54" s="37">
        <f>SUMPRODUCT('Aggreg'!$B149:$W149,$B$19:$W$19)</f>
        <v>0</v>
      </c>
      <c r="F54" s="37">
        <f>SUMPRODUCT('Aggreg'!$B183:$W183,$B$19:$W$19)</f>
        <v>0</v>
      </c>
      <c r="G54" s="37">
        <f>SUMPRODUCT('Aggreg'!$B218:$W218,$B$19:$W$19)</f>
        <v>0</v>
      </c>
      <c r="H54" s="17"/>
    </row>
    <row r="55" spans="1:8">
      <c r="A55" s="4" t="s">
        <v>186</v>
      </c>
      <c r="B55" s="37">
        <f>SUMPRODUCT('Aggreg'!$B36:$W36,$B$19:$W$19)</f>
        <v>0</v>
      </c>
      <c r="C55" s="37">
        <f>SUMPRODUCT('Aggreg'!$B74:$W74,$B$19:$W$19)</f>
        <v>0</v>
      </c>
      <c r="D55" s="37">
        <f>SUMPRODUCT('Aggreg'!$B112:$W112,$B$19:$W$19)</f>
        <v>0</v>
      </c>
      <c r="E55" s="37">
        <f>SUMPRODUCT('Aggreg'!$B150:$W150,$B$19:$W$19)</f>
        <v>0</v>
      </c>
      <c r="F55" s="37">
        <f>SUMPRODUCT('Aggreg'!$B184:$W184,$B$19:$W$19)</f>
        <v>0</v>
      </c>
      <c r="G55" s="37">
        <f>SUMPRODUCT('Aggreg'!$B219:$W219,$B$19:$W$19)</f>
        <v>0</v>
      </c>
      <c r="H55" s="17"/>
    </row>
    <row r="56" spans="1:8">
      <c r="A56" s="4" t="s">
        <v>187</v>
      </c>
      <c r="B56" s="37">
        <f>SUMPRODUCT('Aggreg'!$B37:$W37,$B$19:$W$19)</f>
        <v>0</v>
      </c>
      <c r="C56" s="37">
        <f>SUMPRODUCT('Aggreg'!$B75:$W75,$B$19:$W$19)</f>
        <v>0</v>
      </c>
      <c r="D56" s="37">
        <f>SUMPRODUCT('Aggreg'!$B113:$W113,$B$19:$W$19)</f>
        <v>0</v>
      </c>
      <c r="E56" s="37">
        <f>SUMPRODUCT('Aggreg'!$B151:$W151,$B$19:$W$19)</f>
        <v>0</v>
      </c>
      <c r="F56" s="37">
        <f>SUMPRODUCT('Aggreg'!$B185:$W185,$B$19:$W$19)</f>
        <v>0</v>
      </c>
      <c r="G56" s="37">
        <f>SUMPRODUCT('Aggreg'!$B220:$W220,$B$19:$W$19)</f>
        <v>0</v>
      </c>
      <c r="H56" s="17"/>
    </row>
    <row r="57" spans="1:8">
      <c r="A57" s="4" t="s">
        <v>188</v>
      </c>
      <c r="B57" s="37">
        <f>SUMPRODUCT('Aggreg'!$B38:$W38,$B$19:$W$19)</f>
        <v>0</v>
      </c>
      <c r="C57" s="37">
        <f>SUMPRODUCT('Aggreg'!$B76:$W76,$B$19:$W$19)</f>
        <v>0</v>
      </c>
      <c r="D57" s="37">
        <f>SUMPRODUCT('Aggreg'!$B114:$W114,$B$19:$W$19)</f>
        <v>0</v>
      </c>
      <c r="E57" s="37">
        <f>SUMPRODUCT('Aggreg'!$B152:$W152,$B$19:$W$19)</f>
        <v>0</v>
      </c>
      <c r="F57" s="37">
        <f>SUMPRODUCT('Aggreg'!$B186:$W186,$B$19:$W$19)</f>
        <v>0</v>
      </c>
      <c r="G57" s="37">
        <f>SUMPRODUCT('Aggreg'!$B221:$W221,$B$19:$W$19)</f>
        <v>0</v>
      </c>
      <c r="H57" s="17"/>
    </row>
    <row r="58" spans="1:8">
      <c r="A58" s="4" t="s">
        <v>189</v>
      </c>
      <c r="B58" s="37">
        <f>SUMPRODUCT('Aggreg'!$B39:$W39,$B$19:$W$19)</f>
        <v>0</v>
      </c>
      <c r="C58" s="37">
        <f>SUMPRODUCT('Aggreg'!$B77:$W77,$B$19:$W$19)</f>
        <v>0</v>
      </c>
      <c r="D58" s="37">
        <f>SUMPRODUCT('Aggreg'!$B115:$W115,$B$19:$W$19)</f>
        <v>0</v>
      </c>
      <c r="E58" s="37">
        <f>SUMPRODUCT('Aggreg'!$B153:$W153,$B$19:$W$19)</f>
        <v>0</v>
      </c>
      <c r="F58" s="37">
        <f>SUMPRODUCT('Aggreg'!$B187:$W187,$B$19:$W$19)</f>
        <v>0</v>
      </c>
      <c r="G58" s="37">
        <f>SUMPRODUCT('Aggreg'!$B222:$W222,$B$19:$W$19)</f>
        <v>0</v>
      </c>
      <c r="H58" s="17"/>
    </row>
    <row r="59" spans="1:8">
      <c r="A59" s="4" t="s">
        <v>197</v>
      </c>
      <c r="B59" s="37">
        <f>SUMPRODUCT('Aggreg'!$B40:$W40,$B$19:$W$19)</f>
        <v>0</v>
      </c>
      <c r="C59" s="37">
        <f>SUMPRODUCT('Aggreg'!$B78:$W78,$B$19:$W$19)</f>
        <v>0</v>
      </c>
      <c r="D59" s="37">
        <f>SUMPRODUCT('Aggreg'!$B116:$W116,$B$19:$W$19)</f>
        <v>0</v>
      </c>
      <c r="E59" s="37">
        <f>SUMPRODUCT('Aggreg'!$B154:$W154,$B$19:$W$19)</f>
        <v>0</v>
      </c>
      <c r="F59" s="37">
        <f>SUMPRODUCT('Aggreg'!$B188:$W188,$B$19:$W$19)</f>
        <v>0</v>
      </c>
      <c r="G59" s="37">
        <f>SUMPRODUCT('Aggreg'!$B223:$W223,$B$19:$W$19)</f>
        <v>0</v>
      </c>
      <c r="H59" s="17"/>
    </row>
    <row r="60" spans="1:8">
      <c r="A60" s="4" t="s">
        <v>198</v>
      </c>
      <c r="B60" s="37">
        <f>SUMPRODUCT('Aggreg'!$B41:$W41,$B$19:$W$19)</f>
        <v>0</v>
      </c>
      <c r="C60" s="37">
        <f>SUMPRODUCT('Aggreg'!$B79:$W79,$B$19:$W$19)</f>
        <v>0</v>
      </c>
      <c r="D60" s="37">
        <f>SUMPRODUCT('Aggreg'!$B117:$W117,$B$19:$W$19)</f>
        <v>0</v>
      </c>
      <c r="E60" s="37">
        <f>SUMPRODUCT('Aggreg'!$B155:$W155,$B$19:$W$19)</f>
        <v>0</v>
      </c>
      <c r="F60" s="37">
        <f>SUMPRODUCT('Aggreg'!$B189:$W189,$B$19:$W$19)</f>
        <v>0</v>
      </c>
      <c r="G60" s="37">
        <f>SUMPRODUCT('Aggreg'!$B224:$W224,$B$19:$W$19)</f>
        <v>0</v>
      </c>
      <c r="H60" s="17"/>
    </row>
    <row r="62" spans="1:8" ht="21" customHeight="1">
      <c r="A62" s="1" t="s">
        <v>1158</v>
      </c>
    </row>
    <row r="63" spans="1:8">
      <c r="A63" s="2" t="s">
        <v>353</v>
      </c>
    </row>
    <row r="64" spans="1:8">
      <c r="A64" s="32" t="s">
        <v>1047</v>
      </c>
    </row>
    <row r="65" spans="1:7">
      <c r="A65" s="32" t="s">
        <v>1159</v>
      </c>
    </row>
    <row r="66" spans="1:7">
      <c r="A66" s="32" t="s">
        <v>1160</v>
      </c>
    </row>
    <row r="67" spans="1:7">
      <c r="A67" s="32" t="s">
        <v>1161</v>
      </c>
    </row>
    <row r="68" spans="1:7">
      <c r="A68" s="32" t="s">
        <v>1162</v>
      </c>
    </row>
    <row r="69" spans="1:7">
      <c r="A69" s="32" t="s">
        <v>1163</v>
      </c>
    </row>
    <row r="70" spans="1:7">
      <c r="A70" s="32" t="s">
        <v>1164</v>
      </c>
    </row>
    <row r="71" spans="1:7">
      <c r="A71" s="32" t="s">
        <v>1165</v>
      </c>
    </row>
    <row r="72" spans="1:7">
      <c r="A72" s="32" t="s">
        <v>1166</v>
      </c>
    </row>
    <row r="73" spans="1:7">
      <c r="A73" s="32" t="s">
        <v>1167</v>
      </c>
    </row>
    <row r="74" spans="1:7">
      <c r="A74" s="32" t="s">
        <v>1168</v>
      </c>
    </row>
    <row r="75" spans="1:7">
      <c r="A75" s="32" t="s">
        <v>1169</v>
      </c>
    </row>
    <row r="76" spans="1:7">
      <c r="A76" s="32" t="s">
        <v>1170</v>
      </c>
    </row>
    <row r="77" spans="1:7">
      <c r="A77" s="32" t="s">
        <v>1171</v>
      </c>
    </row>
    <row r="78" spans="1:7">
      <c r="A78" s="33" t="s">
        <v>356</v>
      </c>
      <c r="B78" s="33" t="s">
        <v>486</v>
      </c>
      <c r="C78" s="33" t="s">
        <v>486</v>
      </c>
      <c r="D78" s="33" t="s">
        <v>486</v>
      </c>
      <c r="E78" s="33" t="s">
        <v>486</v>
      </c>
      <c r="F78" s="33" t="s">
        <v>486</v>
      </c>
      <c r="G78" s="33" t="s">
        <v>486</v>
      </c>
    </row>
    <row r="79" spans="1:7">
      <c r="A79" s="33" t="s">
        <v>359</v>
      </c>
      <c r="B79" s="33" t="s">
        <v>1172</v>
      </c>
      <c r="C79" s="33" t="s">
        <v>1173</v>
      </c>
      <c r="D79" s="33" t="s">
        <v>1174</v>
      </c>
      <c r="E79" s="33" t="s">
        <v>1175</v>
      </c>
      <c r="F79" s="33" t="s">
        <v>1176</v>
      </c>
      <c r="G79" s="33" t="s">
        <v>1177</v>
      </c>
    </row>
    <row r="81" spans="1:8">
      <c r="B81" s="15" t="s">
        <v>1178</v>
      </c>
      <c r="C81" s="15" t="s">
        <v>1179</v>
      </c>
      <c r="D81" s="15" t="s">
        <v>1180</v>
      </c>
      <c r="E81" s="15" t="s">
        <v>1181</v>
      </c>
      <c r="F81" s="15" t="s">
        <v>1182</v>
      </c>
      <c r="G81" s="15" t="s">
        <v>1183</v>
      </c>
    </row>
    <row r="82" spans="1:8">
      <c r="A82" s="4" t="s">
        <v>174</v>
      </c>
      <c r="B82" s="21">
        <f>IF('Loads'!B46&lt;0,0,B34*'Loads'!B302*10)</f>
        <v>0</v>
      </c>
      <c r="C82" s="21">
        <f>IF('Loads'!B46&lt;0,0,C34*'Loads'!C302*10)</f>
        <v>0</v>
      </c>
      <c r="D82" s="21">
        <f>IF('Loads'!B46&lt;0,0,D34*'Loads'!D302*10)</f>
        <v>0</v>
      </c>
      <c r="E82" s="21">
        <f>E34*'Input'!F$58*'Loads'!E302/100</f>
        <v>0</v>
      </c>
      <c r="F82" s="21">
        <f>F34*'Input'!F$58*'Loads'!F302/100</f>
        <v>0</v>
      </c>
      <c r="G82" s="21">
        <f>IF('Loads'!B46&lt;0,0,G34*'Loads'!G302*10)</f>
        <v>0</v>
      </c>
      <c r="H82" s="17"/>
    </row>
    <row r="83" spans="1:8">
      <c r="A83" s="4" t="s">
        <v>175</v>
      </c>
      <c r="B83" s="21">
        <f>IF('Loads'!B47&lt;0,0,B35*'Loads'!B303*10)</f>
        <v>0</v>
      </c>
      <c r="C83" s="21">
        <f>IF('Loads'!B47&lt;0,0,C35*'Loads'!C303*10)</f>
        <v>0</v>
      </c>
      <c r="D83" s="21">
        <f>IF('Loads'!B47&lt;0,0,D35*'Loads'!D303*10)</f>
        <v>0</v>
      </c>
      <c r="E83" s="21">
        <f>E35*'Input'!F$58*'Loads'!E303/100</f>
        <v>0</v>
      </c>
      <c r="F83" s="21">
        <f>F35*'Input'!F$58*'Loads'!F303/100</f>
        <v>0</v>
      </c>
      <c r="G83" s="21">
        <f>IF('Loads'!B47&lt;0,0,G35*'Loads'!G303*10)</f>
        <v>0</v>
      </c>
      <c r="H83" s="17"/>
    </row>
    <row r="84" spans="1:8">
      <c r="A84" s="4" t="s">
        <v>216</v>
      </c>
      <c r="B84" s="21">
        <f>IF('Loads'!B48&lt;0,0,B36*'Loads'!B304*10)</f>
        <v>0</v>
      </c>
      <c r="C84" s="21">
        <f>IF('Loads'!B48&lt;0,0,C36*'Loads'!C304*10)</f>
        <v>0</v>
      </c>
      <c r="D84" s="21">
        <f>IF('Loads'!B48&lt;0,0,D36*'Loads'!D304*10)</f>
        <v>0</v>
      </c>
      <c r="E84" s="21">
        <f>E36*'Input'!F$58*'Loads'!E304/100</f>
        <v>0</v>
      </c>
      <c r="F84" s="21">
        <f>F36*'Input'!F$58*'Loads'!F304/100</f>
        <v>0</v>
      </c>
      <c r="G84" s="21">
        <f>IF('Loads'!B48&lt;0,0,G36*'Loads'!G304*10)</f>
        <v>0</v>
      </c>
      <c r="H84" s="17"/>
    </row>
    <row r="85" spans="1:8">
      <c r="A85" s="4" t="s">
        <v>176</v>
      </c>
      <c r="B85" s="21">
        <f>IF('Loads'!B49&lt;0,0,B37*'Loads'!B305*10)</f>
        <v>0</v>
      </c>
      <c r="C85" s="21">
        <f>IF('Loads'!B49&lt;0,0,C37*'Loads'!C305*10)</f>
        <v>0</v>
      </c>
      <c r="D85" s="21">
        <f>IF('Loads'!B49&lt;0,0,D37*'Loads'!D305*10)</f>
        <v>0</v>
      </c>
      <c r="E85" s="21">
        <f>E37*'Input'!F$58*'Loads'!E305/100</f>
        <v>0</v>
      </c>
      <c r="F85" s="21">
        <f>F37*'Input'!F$58*'Loads'!F305/100</f>
        <v>0</v>
      </c>
      <c r="G85" s="21">
        <f>IF('Loads'!B49&lt;0,0,G37*'Loads'!G305*10)</f>
        <v>0</v>
      </c>
      <c r="H85" s="17"/>
    </row>
    <row r="86" spans="1:8">
      <c r="A86" s="4" t="s">
        <v>177</v>
      </c>
      <c r="B86" s="21">
        <f>IF('Loads'!B50&lt;0,0,B38*'Loads'!B306*10)</f>
        <v>0</v>
      </c>
      <c r="C86" s="21">
        <f>IF('Loads'!B50&lt;0,0,C38*'Loads'!C306*10)</f>
        <v>0</v>
      </c>
      <c r="D86" s="21">
        <f>IF('Loads'!B50&lt;0,0,D38*'Loads'!D306*10)</f>
        <v>0</v>
      </c>
      <c r="E86" s="21">
        <f>E38*'Input'!F$58*'Loads'!E306/100</f>
        <v>0</v>
      </c>
      <c r="F86" s="21">
        <f>F38*'Input'!F$58*'Loads'!F306/100</f>
        <v>0</v>
      </c>
      <c r="G86" s="21">
        <f>IF('Loads'!B50&lt;0,0,G38*'Loads'!G306*10)</f>
        <v>0</v>
      </c>
      <c r="H86" s="17"/>
    </row>
    <row r="87" spans="1:8">
      <c r="A87" s="4" t="s">
        <v>217</v>
      </c>
      <c r="B87" s="21">
        <f>IF('Loads'!B51&lt;0,0,B39*'Loads'!B307*10)</f>
        <v>0</v>
      </c>
      <c r="C87" s="21">
        <f>IF('Loads'!B51&lt;0,0,C39*'Loads'!C307*10)</f>
        <v>0</v>
      </c>
      <c r="D87" s="21">
        <f>IF('Loads'!B51&lt;0,0,D39*'Loads'!D307*10)</f>
        <v>0</v>
      </c>
      <c r="E87" s="21">
        <f>E39*'Input'!F$58*'Loads'!E307/100</f>
        <v>0</v>
      </c>
      <c r="F87" s="21">
        <f>F39*'Input'!F$58*'Loads'!F307/100</f>
        <v>0</v>
      </c>
      <c r="G87" s="21">
        <f>IF('Loads'!B51&lt;0,0,G39*'Loads'!G307*10)</f>
        <v>0</v>
      </c>
      <c r="H87" s="17"/>
    </row>
    <row r="88" spans="1:8">
      <c r="A88" s="4" t="s">
        <v>178</v>
      </c>
      <c r="B88" s="21">
        <f>IF('Loads'!B52&lt;0,0,B40*'Loads'!B308*10)</f>
        <v>0</v>
      </c>
      <c r="C88" s="21">
        <f>IF('Loads'!B52&lt;0,0,C40*'Loads'!C308*10)</f>
        <v>0</v>
      </c>
      <c r="D88" s="21">
        <f>IF('Loads'!B52&lt;0,0,D40*'Loads'!D308*10)</f>
        <v>0</v>
      </c>
      <c r="E88" s="21">
        <f>E40*'Input'!F$58*'Loads'!E308/100</f>
        <v>0</v>
      </c>
      <c r="F88" s="21">
        <f>F40*'Input'!F$58*'Loads'!F308/100</f>
        <v>0</v>
      </c>
      <c r="G88" s="21">
        <f>IF('Loads'!B52&lt;0,0,G40*'Loads'!G308*10)</f>
        <v>0</v>
      </c>
      <c r="H88" s="17"/>
    </row>
    <row r="89" spans="1:8">
      <c r="A89" s="4" t="s">
        <v>179</v>
      </c>
      <c r="B89" s="21">
        <f>IF('Loads'!B53&lt;0,0,B41*'Loads'!B309*10)</f>
        <v>0</v>
      </c>
      <c r="C89" s="21">
        <f>IF('Loads'!B53&lt;0,0,C41*'Loads'!C309*10)</f>
        <v>0</v>
      </c>
      <c r="D89" s="21">
        <f>IF('Loads'!B53&lt;0,0,D41*'Loads'!D309*10)</f>
        <v>0</v>
      </c>
      <c r="E89" s="21">
        <f>E41*'Input'!F$58*'Loads'!E309/100</f>
        <v>0</v>
      </c>
      <c r="F89" s="21">
        <f>F41*'Input'!F$58*'Loads'!F309/100</f>
        <v>0</v>
      </c>
      <c r="G89" s="21">
        <f>IF('Loads'!B53&lt;0,0,G41*'Loads'!G309*10)</f>
        <v>0</v>
      </c>
      <c r="H89" s="17"/>
    </row>
    <row r="90" spans="1:8">
      <c r="A90" s="4" t="s">
        <v>195</v>
      </c>
      <c r="B90" s="21">
        <f>IF('Loads'!B54&lt;0,0,B42*'Loads'!B310*10)</f>
        <v>0</v>
      </c>
      <c r="C90" s="21">
        <f>IF('Loads'!B54&lt;0,0,C42*'Loads'!C310*10)</f>
        <v>0</v>
      </c>
      <c r="D90" s="21">
        <f>IF('Loads'!B54&lt;0,0,D42*'Loads'!D310*10)</f>
        <v>0</v>
      </c>
      <c r="E90" s="21">
        <f>E42*'Input'!F$58*'Loads'!E310/100</f>
        <v>0</v>
      </c>
      <c r="F90" s="21">
        <f>F42*'Input'!F$58*'Loads'!F310/100</f>
        <v>0</v>
      </c>
      <c r="G90" s="21">
        <f>IF('Loads'!B54&lt;0,0,G42*'Loads'!G310*10)</f>
        <v>0</v>
      </c>
      <c r="H90" s="17"/>
    </row>
    <row r="91" spans="1:8">
      <c r="A91" s="4" t="s">
        <v>180</v>
      </c>
      <c r="B91" s="21">
        <f>IF('Loads'!B55&lt;0,0,B43*'Loads'!B311*10)</f>
        <v>0</v>
      </c>
      <c r="C91" s="21">
        <f>IF('Loads'!B55&lt;0,0,C43*'Loads'!C311*10)</f>
        <v>0</v>
      </c>
      <c r="D91" s="21">
        <f>IF('Loads'!B55&lt;0,0,D43*'Loads'!D311*10)</f>
        <v>0</v>
      </c>
      <c r="E91" s="21">
        <f>E43*'Input'!F$58*'Loads'!E311/100</f>
        <v>0</v>
      </c>
      <c r="F91" s="21">
        <f>F43*'Input'!F$58*'Loads'!F311/100</f>
        <v>0</v>
      </c>
      <c r="G91" s="21">
        <f>IF('Loads'!B55&lt;0,0,G43*'Loads'!G311*10)</f>
        <v>0</v>
      </c>
      <c r="H91" s="17"/>
    </row>
    <row r="92" spans="1:8">
      <c r="A92" s="4" t="s">
        <v>181</v>
      </c>
      <c r="B92" s="21">
        <f>IF('Loads'!B56&lt;0,0,B44*'Loads'!B312*10)</f>
        <v>0</v>
      </c>
      <c r="C92" s="21">
        <f>IF('Loads'!B56&lt;0,0,C44*'Loads'!C312*10)</f>
        <v>0</v>
      </c>
      <c r="D92" s="21">
        <f>IF('Loads'!B56&lt;0,0,D44*'Loads'!D312*10)</f>
        <v>0</v>
      </c>
      <c r="E92" s="21">
        <f>E44*'Input'!F$58*'Loads'!E312/100</f>
        <v>0</v>
      </c>
      <c r="F92" s="21">
        <f>F44*'Input'!F$58*'Loads'!F312/100</f>
        <v>0</v>
      </c>
      <c r="G92" s="21">
        <f>IF('Loads'!B56&lt;0,0,G44*'Loads'!G312*10)</f>
        <v>0</v>
      </c>
      <c r="H92" s="17"/>
    </row>
    <row r="93" spans="1:8">
      <c r="A93" s="4" t="s">
        <v>182</v>
      </c>
      <c r="B93" s="21">
        <f>IF('Loads'!B57&lt;0,0,B45*'Loads'!B313*10)</f>
        <v>0</v>
      </c>
      <c r="C93" s="21">
        <f>IF('Loads'!B57&lt;0,0,C45*'Loads'!C313*10)</f>
        <v>0</v>
      </c>
      <c r="D93" s="21">
        <f>IF('Loads'!B57&lt;0,0,D45*'Loads'!D313*10)</f>
        <v>0</v>
      </c>
      <c r="E93" s="21">
        <f>E45*'Input'!F$58*'Loads'!E313/100</f>
        <v>0</v>
      </c>
      <c r="F93" s="21">
        <f>F45*'Input'!F$58*'Loads'!F313/100</f>
        <v>0</v>
      </c>
      <c r="G93" s="21">
        <f>IF('Loads'!B57&lt;0,0,G45*'Loads'!G313*10)</f>
        <v>0</v>
      </c>
      <c r="H93" s="17"/>
    </row>
    <row r="94" spans="1:8">
      <c r="A94" s="4" t="s">
        <v>183</v>
      </c>
      <c r="B94" s="21">
        <f>IF('Loads'!B58&lt;0,0,B46*'Loads'!B314*10)</f>
        <v>0</v>
      </c>
      <c r="C94" s="21">
        <f>IF('Loads'!B58&lt;0,0,C46*'Loads'!C314*10)</f>
        <v>0</v>
      </c>
      <c r="D94" s="21">
        <f>IF('Loads'!B58&lt;0,0,D46*'Loads'!D314*10)</f>
        <v>0</v>
      </c>
      <c r="E94" s="21">
        <f>E46*'Input'!F$58*'Loads'!E314/100</f>
        <v>0</v>
      </c>
      <c r="F94" s="21">
        <f>F46*'Input'!F$58*'Loads'!F314/100</f>
        <v>0</v>
      </c>
      <c r="G94" s="21">
        <f>IF('Loads'!B58&lt;0,0,G46*'Loads'!G314*10)</f>
        <v>0</v>
      </c>
      <c r="H94" s="17"/>
    </row>
    <row r="95" spans="1:8">
      <c r="A95" s="4" t="s">
        <v>196</v>
      </c>
      <c r="B95" s="21">
        <f>IF('Loads'!B59&lt;0,0,B47*'Loads'!B315*10)</f>
        <v>0</v>
      </c>
      <c r="C95" s="21">
        <f>IF('Loads'!B59&lt;0,0,C47*'Loads'!C315*10)</f>
        <v>0</v>
      </c>
      <c r="D95" s="21">
        <f>IF('Loads'!B59&lt;0,0,D47*'Loads'!D315*10)</f>
        <v>0</v>
      </c>
      <c r="E95" s="21">
        <f>E47*'Input'!F$58*'Loads'!E315/100</f>
        <v>0</v>
      </c>
      <c r="F95" s="21">
        <f>F47*'Input'!F$58*'Loads'!F315/100</f>
        <v>0</v>
      </c>
      <c r="G95" s="21">
        <f>IF('Loads'!B59&lt;0,0,G47*'Loads'!G315*10)</f>
        <v>0</v>
      </c>
      <c r="H95" s="17"/>
    </row>
    <row r="96" spans="1:8">
      <c r="A96" s="4" t="s">
        <v>218</v>
      </c>
      <c r="B96" s="21">
        <f>IF('Loads'!B60&lt;0,0,B48*'Loads'!B316*10)</f>
        <v>0</v>
      </c>
      <c r="C96" s="21">
        <f>IF('Loads'!B60&lt;0,0,C48*'Loads'!C316*10)</f>
        <v>0</v>
      </c>
      <c r="D96" s="21">
        <f>IF('Loads'!B60&lt;0,0,D48*'Loads'!D316*10)</f>
        <v>0</v>
      </c>
      <c r="E96" s="21">
        <f>E48*'Input'!F$58*'Loads'!E316/100</f>
        <v>0</v>
      </c>
      <c r="F96" s="21">
        <f>F48*'Input'!F$58*'Loads'!F316/100</f>
        <v>0</v>
      </c>
      <c r="G96" s="21">
        <f>IF('Loads'!B60&lt;0,0,G48*'Loads'!G316*10)</f>
        <v>0</v>
      </c>
      <c r="H96" s="17"/>
    </row>
    <row r="97" spans="1:8">
      <c r="A97" s="4" t="s">
        <v>219</v>
      </c>
      <c r="B97" s="21">
        <f>IF('Loads'!B61&lt;0,0,B49*'Loads'!B317*10)</f>
        <v>0</v>
      </c>
      <c r="C97" s="21">
        <f>IF('Loads'!B61&lt;0,0,C49*'Loads'!C317*10)</f>
        <v>0</v>
      </c>
      <c r="D97" s="21">
        <f>IF('Loads'!B61&lt;0,0,D49*'Loads'!D317*10)</f>
        <v>0</v>
      </c>
      <c r="E97" s="21">
        <f>E49*'Input'!F$58*'Loads'!E317/100</f>
        <v>0</v>
      </c>
      <c r="F97" s="21">
        <f>F49*'Input'!F$58*'Loads'!F317/100</f>
        <v>0</v>
      </c>
      <c r="G97" s="21">
        <f>IF('Loads'!B61&lt;0,0,G49*'Loads'!G317*10)</f>
        <v>0</v>
      </c>
      <c r="H97" s="17"/>
    </row>
    <row r="98" spans="1:8">
      <c r="A98" s="4" t="s">
        <v>220</v>
      </c>
      <c r="B98" s="21">
        <f>IF('Loads'!B62&lt;0,0,B50*'Loads'!B318*10)</f>
        <v>0</v>
      </c>
      <c r="C98" s="21">
        <f>IF('Loads'!B62&lt;0,0,C50*'Loads'!C318*10)</f>
        <v>0</v>
      </c>
      <c r="D98" s="21">
        <f>IF('Loads'!B62&lt;0,0,D50*'Loads'!D318*10)</f>
        <v>0</v>
      </c>
      <c r="E98" s="21">
        <f>E50*'Input'!F$58*'Loads'!E318/100</f>
        <v>0</v>
      </c>
      <c r="F98" s="21">
        <f>F50*'Input'!F$58*'Loads'!F318/100</f>
        <v>0</v>
      </c>
      <c r="G98" s="21">
        <f>IF('Loads'!B62&lt;0,0,G50*'Loads'!G318*10)</f>
        <v>0</v>
      </c>
      <c r="H98" s="17"/>
    </row>
    <row r="99" spans="1:8">
      <c r="A99" s="4" t="s">
        <v>221</v>
      </c>
      <c r="B99" s="21">
        <f>IF('Loads'!B63&lt;0,0,B51*'Loads'!B319*10)</f>
        <v>0</v>
      </c>
      <c r="C99" s="21">
        <f>IF('Loads'!B63&lt;0,0,C51*'Loads'!C319*10)</f>
        <v>0</v>
      </c>
      <c r="D99" s="21">
        <f>IF('Loads'!B63&lt;0,0,D51*'Loads'!D319*10)</f>
        <v>0</v>
      </c>
      <c r="E99" s="21">
        <f>E51*'Input'!F$58*'Loads'!E319/100</f>
        <v>0</v>
      </c>
      <c r="F99" s="21">
        <f>F51*'Input'!F$58*'Loads'!F319/100</f>
        <v>0</v>
      </c>
      <c r="G99" s="21">
        <f>IF('Loads'!B63&lt;0,0,G51*'Loads'!G319*10)</f>
        <v>0</v>
      </c>
      <c r="H99" s="17"/>
    </row>
    <row r="100" spans="1:8">
      <c r="A100" s="4" t="s">
        <v>222</v>
      </c>
      <c r="B100" s="21">
        <f>IF('Loads'!B64&lt;0,0,B52*'Loads'!B320*10)</f>
        <v>0</v>
      </c>
      <c r="C100" s="21">
        <f>IF('Loads'!B64&lt;0,0,C52*'Loads'!C320*10)</f>
        <v>0</v>
      </c>
      <c r="D100" s="21">
        <f>IF('Loads'!B64&lt;0,0,D52*'Loads'!D320*10)</f>
        <v>0</v>
      </c>
      <c r="E100" s="21">
        <f>E52*'Input'!F$58*'Loads'!E320/100</f>
        <v>0</v>
      </c>
      <c r="F100" s="21">
        <f>F52*'Input'!F$58*'Loads'!F320/100</f>
        <v>0</v>
      </c>
      <c r="G100" s="21">
        <f>IF('Loads'!B64&lt;0,0,G52*'Loads'!G320*10)</f>
        <v>0</v>
      </c>
      <c r="H100" s="17"/>
    </row>
    <row r="101" spans="1:8">
      <c r="A101" s="4" t="s">
        <v>184</v>
      </c>
      <c r="B101" s="21">
        <f>IF('Loads'!B65&lt;0,0,B53*'Loads'!B321*10)</f>
        <v>0</v>
      </c>
      <c r="C101" s="21">
        <f>IF('Loads'!B65&lt;0,0,C53*'Loads'!C321*10)</f>
        <v>0</v>
      </c>
      <c r="D101" s="21">
        <f>IF('Loads'!B65&lt;0,0,D53*'Loads'!D321*10)</f>
        <v>0</v>
      </c>
      <c r="E101" s="21">
        <f>E53*'Input'!F$58*'Loads'!E321/100</f>
        <v>0</v>
      </c>
      <c r="F101" s="21">
        <f>F53*'Input'!F$58*'Loads'!F321/100</f>
        <v>0</v>
      </c>
      <c r="G101" s="21">
        <f>IF('Loads'!B65&lt;0,0,G53*'Loads'!G321*10)</f>
        <v>0</v>
      </c>
      <c r="H101" s="17"/>
    </row>
    <row r="102" spans="1:8">
      <c r="A102" s="4" t="s">
        <v>185</v>
      </c>
      <c r="B102" s="21">
        <f>IF('Loads'!B66&lt;0,0,B54*'Loads'!B322*10)</f>
        <v>0</v>
      </c>
      <c r="C102" s="21">
        <f>IF('Loads'!B66&lt;0,0,C54*'Loads'!C322*10)</f>
        <v>0</v>
      </c>
      <c r="D102" s="21">
        <f>IF('Loads'!B66&lt;0,0,D54*'Loads'!D322*10)</f>
        <v>0</v>
      </c>
      <c r="E102" s="21">
        <f>E54*'Input'!F$58*'Loads'!E322/100</f>
        <v>0</v>
      </c>
      <c r="F102" s="21">
        <f>F54*'Input'!F$58*'Loads'!F322/100</f>
        <v>0</v>
      </c>
      <c r="G102" s="21">
        <f>IF('Loads'!B66&lt;0,0,G54*'Loads'!G322*10)</f>
        <v>0</v>
      </c>
      <c r="H102" s="17"/>
    </row>
    <row r="103" spans="1:8">
      <c r="A103" s="4" t="s">
        <v>186</v>
      </c>
      <c r="B103" s="21">
        <f>IF('Loads'!B67&lt;0,0,B55*'Loads'!B323*10)</f>
        <v>0</v>
      </c>
      <c r="C103" s="21">
        <f>IF('Loads'!B67&lt;0,0,C55*'Loads'!C323*10)</f>
        <v>0</v>
      </c>
      <c r="D103" s="21">
        <f>IF('Loads'!B67&lt;0,0,D55*'Loads'!D323*10)</f>
        <v>0</v>
      </c>
      <c r="E103" s="21">
        <f>E55*'Input'!F$58*'Loads'!E323/100</f>
        <v>0</v>
      </c>
      <c r="F103" s="21">
        <f>F55*'Input'!F$58*'Loads'!F323/100</f>
        <v>0</v>
      </c>
      <c r="G103" s="21">
        <f>IF('Loads'!B67&lt;0,0,G55*'Loads'!G323*10)</f>
        <v>0</v>
      </c>
      <c r="H103" s="17"/>
    </row>
    <row r="104" spans="1:8">
      <c r="A104" s="4" t="s">
        <v>187</v>
      </c>
      <c r="B104" s="21">
        <f>IF('Loads'!B68&lt;0,0,B56*'Loads'!B324*10)</f>
        <v>0</v>
      </c>
      <c r="C104" s="21">
        <f>IF('Loads'!B68&lt;0,0,C56*'Loads'!C324*10)</f>
        <v>0</v>
      </c>
      <c r="D104" s="21">
        <f>IF('Loads'!B68&lt;0,0,D56*'Loads'!D324*10)</f>
        <v>0</v>
      </c>
      <c r="E104" s="21">
        <f>E56*'Input'!F$58*'Loads'!E324/100</f>
        <v>0</v>
      </c>
      <c r="F104" s="21">
        <f>F56*'Input'!F$58*'Loads'!F324/100</f>
        <v>0</v>
      </c>
      <c r="G104" s="21">
        <f>IF('Loads'!B68&lt;0,0,G56*'Loads'!G324*10)</f>
        <v>0</v>
      </c>
      <c r="H104" s="17"/>
    </row>
    <row r="105" spans="1:8">
      <c r="A105" s="4" t="s">
        <v>188</v>
      </c>
      <c r="B105" s="21">
        <f>IF('Loads'!B69&lt;0,0,B57*'Loads'!B325*10)</f>
        <v>0</v>
      </c>
      <c r="C105" s="21">
        <f>IF('Loads'!B69&lt;0,0,C57*'Loads'!C325*10)</f>
        <v>0</v>
      </c>
      <c r="D105" s="21">
        <f>IF('Loads'!B69&lt;0,0,D57*'Loads'!D325*10)</f>
        <v>0</v>
      </c>
      <c r="E105" s="21">
        <f>E57*'Input'!F$58*'Loads'!E325/100</f>
        <v>0</v>
      </c>
      <c r="F105" s="21">
        <f>F57*'Input'!F$58*'Loads'!F325/100</f>
        <v>0</v>
      </c>
      <c r="G105" s="21">
        <f>IF('Loads'!B69&lt;0,0,G57*'Loads'!G325*10)</f>
        <v>0</v>
      </c>
      <c r="H105" s="17"/>
    </row>
    <row r="106" spans="1:8">
      <c r="A106" s="4" t="s">
        <v>189</v>
      </c>
      <c r="B106" s="21">
        <f>IF('Loads'!B70&lt;0,0,B58*'Loads'!B326*10)</f>
        <v>0</v>
      </c>
      <c r="C106" s="21">
        <f>IF('Loads'!B70&lt;0,0,C58*'Loads'!C326*10)</f>
        <v>0</v>
      </c>
      <c r="D106" s="21">
        <f>IF('Loads'!B70&lt;0,0,D58*'Loads'!D326*10)</f>
        <v>0</v>
      </c>
      <c r="E106" s="21">
        <f>E58*'Input'!F$58*'Loads'!E326/100</f>
        <v>0</v>
      </c>
      <c r="F106" s="21">
        <f>F58*'Input'!F$58*'Loads'!F326/100</f>
        <v>0</v>
      </c>
      <c r="G106" s="21">
        <f>IF('Loads'!B70&lt;0,0,G58*'Loads'!G326*10)</f>
        <v>0</v>
      </c>
      <c r="H106" s="17"/>
    </row>
    <row r="107" spans="1:8">
      <c r="A107" s="4" t="s">
        <v>197</v>
      </c>
      <c r="B107" s="21">
        <f>IF('Loads'!B71&lt;0,0,B59*'Loads'!B327*10)</f>
        <v>0</v>
      </c>
      <c r="C107" s="21">
        <f>IF('Loads'!B71&lt;0,0,C59*'Loads'!C327*10)</f>
        <v>0</v>
      </c>
      <c r="D107" s="21">
        <f>IF('Loads'!B71&lt;0,0,D59*'Loads'!D327*10)</f>
        <v>0</v>
      </c>
      <c r="E107" s="21">
        <f>E59*'Input'!F$58*'Loads'!E327/100</f>
        <v>0</v>
      </c>
      <c r="F107" s="21">
        <f>F59*'Input'!F$58*'Loads'!F327/100</f>
        <v>0</v>
      </c>
      <c r="G107" s="21">
        <f>IF('Loads'!B71&lt;0,0,G59*'Loads'!G327*10)</f>
        <v>0</v>
      </c>
      <c r="H107" s="17"/>
    </row>
    <row r="108" spans="1:8">
      <c r="A108" s="4" t="s">
        <v>198</v>
      </c>
      <c r="B108" s="21">
        <f>IF('Loads'!B72&lt;0,0,B60*'Loads'!B328*10)</f>
        <v>0</v>
      </c>
      <c r="C108" s="21">
        <f>IF('Loads'!B72&lt;0,0,C60*'Loads'!C328*10)</f>
        <v>0</v>
      </c>
      <c r="D108" s="21">
        <f>IF('Loads'!B72&lt;0,0,D60*'Loads'!D328*10)</f>
        <v>0</v>
      </c>
      <c r="E108" s="21">
        <f>E60*'Input'!F$58*'Loads'!E328/100</f>
        <v>0</v>
      </c>
      <c r="F108" s="21">
        <f>F60*'Input'!F$58*'Loads'!F328/100</f>
        <v>0</v>
      </c>
      <c r="G108" s="21">
        <f>IF('Loads'!B72&lt;0,0,G60*'Loads'!G328*10)</f>
        <v>0</v>
      </c>
      <c r="H108" s="17"/>
    </row>
    <row r="110" spans="1:8" ht="21" customHeight="1">
      <c r="A110" s="1" t="s">
        <v>1184</v>
      </c>
    </row>
    <row r="111" spans="1:8">
      <c r="A111" s="2" t="s">
        <v>353</v>
      </c>
    </row>
    <row r="112" spans="1:8">
      <c r="A112" s="32" t="s">
        <v>1185</v>
      </c>
    </row>
    <row r="113" spans="1:8">
      <c r="A113" s="32" t="s">
        <v>1186</v>
      </c>
    </row>
    <row r="114" spans="1:8">
      <c r="A114" s="32" t="s">
        <v>1187</v>
      </c>
    </row>
    <row r="115" spans="1:8">
      <c r="A115" s="32" t="s">
        <v>1188</v>
      </c>
    </row>
    <row r="116" spans="1:8">
      <c r="A116" s="32" t="s">
        <v>1189</v>
      </c>
    </row>
    <row r="117" spans="1:8">
      <c r="A117" s="32" t="s">
        <v>1190</v>
      </c>
    </row>
    <row r="118" spans="1:8">
      <c r="A118" s="32" t="s">
        <v>1191</v>
      </c>
    </row>
    <row r="119" spans="1:8">
      <c r="A119" s="32" t="s">
        <v>1192</v>
      </c>
    </row>
    <row r="120" spans="1:8">
      <c r="A120" s="32" t="s">
        <v>1193</v>
      </c>
    </row>
    <row r="121" spans="1:8">
      <c r="A121" s="32" t="s">
        <v>1194</v>
      </c>
    </row>
    <row r="122" spans="1:8">
      <c r="A122" s="32" t="s">
        <v>1195</v>
      </c>
    </row>
    <row r="123" spans="1:8">
      <c r="A123" s="32" t="s">
        <v>1113</v>
      </c>
    </row>
    <row r="124" spans="1:8">
      <c r="A124" s="33" t="s">
        <v>356</v>
      </c>
      <c r="B124" s="33" t="s">
        <v>486</v>
      </c>
      <c r="C124" s="33" t="s">
        <v>486</v>
      </c>
      <c r="D124" s="33" t="s">
        <v>486</v>
      </c>
      <c r="E124" s="33" t="s">
        <v>486</v>
      </c>
      <c r="F124" s="33" t="s">
        <v>486</v>
      </c>
      <c r="G124" s="33" t="s">
        <v>486</v>
      </c>
    </row>
    <row r="125" spans="1:8">
      <c r="A125" s="33" t="s">
        <v>359</v>
      </c>
      <c r="B125" s="33" t="s">
        <v>1196</v>
      </c>
      <c r="C125" s="33" t="s">
        <v>1197</v>
      </c>
      <c r="D125" s="33" t="s">
        <v>1198</v>
      </c>
      <c r="E125" s="33" t="s">
        <v>1199</v>
      </c>
      <c r="F125" s="33" t="s">
        <v>1200</v>
      </c>
      <c r="G125" s="33" t="s">
        <v>1201</v>
      </c>
    </row>
    <row r="127" spans="1:8">
      <c r="B127" s="15" t="s">
        <v>1202</v>
      </c>
      <c r="C127" s="15" t="s">
        <v>1203</v>
      </c>
      <c r="D127" s="15" t="s">
        <v>1204</v>
      </c>
      <c r="E127" s="15" t="s">
        <v>1205</v>
      </c>
      <c r="F127" s="15" t="s">
        <v>1206</v>
      </c>
      <c r="G127" s="15" t="s">
        <v>1207</v>
      </c>
    </row>
    <row r="128" spans="1:8">
      <c r="A128" s="4" t="s">
        <v>174</v>
      </c>
      <c r="B128" s="37">
        <f>IF(B34,0-'Aggreg'!B238/B34,0)</f>
        <v>0</v>
      </c>
      <c r="C128" s="10"/>
      <c r="D128" s="10"/>
      <c r="E128" s="37">
        <f>IF(E34,0-'Aggreg'!E238/E34,0)</f>
        <v>0</v>
      </c>
      <c r="F128" s="10"/>
      <c r="G128" s="10"/>
      <c r="H128" s="17"/>
    </row>
    <row r="129" spans="1:8">
      <c r="A129" s="4" t="s">
        <v>175</v>
      </c>
      <c r="B129" s="37">
        <f>IF(B35,0-'Aggreg'!B239/B35,0)</f>
        <v>0</v>
      </c>
      <c r="C129" s="37">
        <f>IF(C35,0-'Aggreg'!C239/C35,0)</f>
        <v>0</v>
      </c>
      <c r="D129" s="10"/>
      <c r="E129" s="37">
        <f>IF(E35,0-'Aggreg'!E239/E35,0)</f>
        <v>0</v>
      </c>
      <c r="F129" s="10"/>
      <c r="G129" s="10"/>
      <c r="H129" s="17"/>
    </row>
    <row r="130" spans="1:8">
      <c r="A130" s="4" t="s">
        <v>216</v>
      </c>
      <c r="B130" s="37">
        <f>IF(B36,0-'Aggreg'!B240/B36,0)</f>
        <v>0</v>
      </c>
      <c r="C130" s="10"/>
      <c r="D130" s="10"/>
      <c r="E130" s="10"/>
      <c r="F130" s="10"/>
      <c r="G130" s="10"/>
      <c r="H130" s="17"/>
    </row>
    <row r="131" spans="1:8">
      <c r="A131" s="4" t="s">
        <v>176</v>
      </c>
      <c r="B131" s="37">
        <f>IF(B37,0-'Aggreg'!B241/B37,0)</f>
        <v>0</v>
      </c>
      <c r="C131" s="10"/>
      <c r="D131" s="10"/>
      <c r="E131" s="37">
        <f>IF(E37,0-'Aggreg'!E241/E37,0)</f>
        <v>0</v>
      </c>
      <c r="F131" s="10"/>
      <c r="G131" s="10"/>
      <c r="H131" s="17"/>
    </row>
    <row r="132" spans="1:8">
      <c r="A132" s="4" t="s">
        <v>177</v>
      </c>
      <c r="B132" s="37">
        <f>IF(B38,0-'Aggreg'!B242/B38,0)</f>
        <v>0</v>
      </c>
      <c r="C132" s="37">
        <f>IF(C38,0-'Aggreg'!C242/C38,0)</f>
        <v>0</v>
      </c>
      <c r="D132" s="10"/>
      <c r="E132" s="37">
        <f>IF(E38,0-'Aggreg'!E242/E38,0)</f>
        <v>0</v>
      </c>
      <c r="F132" s="10"/>
      <c r="G132" s="10"/>
      <c r="H132" s="17"/>
    </row>
    <row r="133" spans="1:8">
      <c r="A133" s="4" t="s">
        <v>217</v>
      </c>
      <c r="B133" s="37">
        <f>IF(B39,0-'Aggreg'!B243/B39,0)</f>
        <v>0</v>
      </c>
      <c r="C133" s="10"/>
      <c r="D133" s="10"/>
      <c r="E133" s="10"/>
      <c r="F133" s="10"/>
      <c r="G133" s="10"/>
      <c r="H133" s="17"/>
    </row>
    <row r="134" spans="1:8">
      <c r="A134" s="4" t="s">
        <v>178</v>
      </c>
      <c r="B134" s="37">
        <f>IF(B40,0-'Aggreg'!B244/B40,0)</f>
        <v>0</v>
      </c>
      <c r="C134" s="37">
        <f>IF(C40,0-'Aggreg'!C244/C40,0)</f>
        <v>0</v>
      </c>
      <c r="D134" s="10"/>
      <c r="E134" s="37">
        <f>IF(E40,0-'Aggreg'!E244/E40,0)</f>
        <v>0</v>
      </c>
      <c r="F134" s="10"/>
      <c r="G134" s="10"/>
      <c r="H134" s="17"/>
    </row>
    <row r="135" spans="1:8">
      <c r="A135" s="4" t="s">
        <v>179</v>
      </c>
      <c r="B135" s="37">
        <f>IF(B41,0-'Aggreg'!B245/B41,0)</f>
        <v>0</v>
      </c>
      <c r="C135" s="37">
        <f>IF(C41,0-'Aggreg'!C245/C41,0)</f>
        <v>0</v>
      </c>
      <c r="D135" s="10"/>
      <c r="E135" s="37">
        <f>IF(E41,0-'Aggreg'!E245/E41,0)</f>
        <v>0</v>
      </c>
      <c r="F135" s="10"/>
      <c r="G135" s="10"/>
      <c r="H135" s="17"/>
    </row>
    <row r="136" spans="1:8">
      <c r="A136" s="4" t="s">
        <v>195</v>
      </c>
      <c r="B136" s="37">
        <f>IF(B42,0-'Aggreg'!B246/B42,0)</f>
        <v>0</v>
      </c>
      <c r="C136" s="37">
        <f>IF(C42,0-'Aggreg'!C246/C42,0)</f>
        <v>0</v>
      </c>
      <c r="D136" s="10"/>
      <c r="E136" s="37">
        <f>IF(E42,0-'Aggreg'!E246/E42,0)</f>
        <v>0</v>
      </c>
      <c r="F136" s="10"/>
      <c r="G136" s="10"/>
      <c r="H136" s="17"/>
    </row>
    <row r="137" spans="1:8">
      <c r="A137" s="4" t="s">
        <v>180</v>
      </c>
      <c r="B137" s="37">
        <f>IF(B43,0-'Aggreg'!B247/B43,0)</f>
        <v>0</v>
      </c>
      <c r="C137" s="37">
        <f>IF(C43,0-'Aggreg'!C247/C43,0)</f>
        <v>0</v>
      </c>
      <c r="D137" s="37">
        <f>IF(D43,0-'Aggreg'!D247/D43,0)</f>
        <v>0</v>
      </c>
      <c r="E137" s="37">
        <f>IF(E43,0-'Aggreg'!E247/E43,0)</f>
        <v>0</v>
      </c>
      <c r="F137" s="10"/>
      <c r="G137" s="10"/>
      <c r="H137" s="17"/>
    </row>
    <row r="138" spans="1:8">
      <c r="A138" s="4" t="s">
        <v>181</v>
      </c>
      <c r="B138" s="37">
        <f>IF(B44,0-'Aggreg'!B248/B44,0)</f>
        <v>0</v>
      </c>
      <c r="C138" s="37">
        <f>IF(C44,0-'Aggreg'!C248/C44,0)</f>
        <v>0</v>
      </c>
      <c r="D138" s="37">
        <f>IF(D44,0-'Aggreg'!D248/D44,0)</f>
        <v>0</v>
      </c>
      <c r="E138" s="37">
        <f>IF(E44,0-'Aggreg'!E248/E44,0)</f>
        <v>0</v>
      </c>
      <c r="F138" s="10"/>
      <c r="G138" s="10"/>
      <c r="H138" s="17"/>
    </row>
    <row r="139" spans="1:8">
      <c r="A139" s="4" t="s">
        <v>182</v>
      </c>
      <c r="B139" s="37">
        <f>IF(B45,0-'Aggreg'!B249/B45,0)</f>
        <v>0</v>
      </c>
      <c r="C139" s="37">
        <f>IF(C45,0-'Aggreg'!C249/C45,0)</f>
        <v>0</v>
      </c>
      <c r="D139" s="37">
        <f>IF(D45,0-'Aggreg'!D249/D45,0)</f>
        <v>0</v>
      </c>
      <c r="E139" s="37">
        <f>IF(E45,0-'Aggreg'!E249/E45,0)</f>
        <v>0</v>
      </c>
      <c r="F139" s="37">
        <f>IF(F45,0-'Aggreg'!F249/F45,0)</f>
        <v>0</v>
      </c>
      <c r="G139" s="37">
        <f>IF(G45,0-'Aggreg'!G249/G45,0)</f>
        <v>0</v>
      </c>
      <c r="H139" s="17"/>
    </row>
    <row r="140" spans="1:8">
      <c r="A140" s="4" t="s">
        <v>183</v>
      </c>
      <c r="B140" s="37">
        <f>IF(B46,0-'Aggreg'!B250/B46,0)</f>
        <v>0</v>
      </c>
      <c r="C140" s="37">
        <f>IF(C46,0-'Aggreg'!C250/C46,0)</f>
        <v>0</v>
      </c>
      <c r="D140" s="37">
        <f>IF(D46,0-'Aggreg'!D250/D46,0)</f>
        <v>0</v>
      </c>
      <c r="E140" s="37">
        <f>IF(E46,0-'Aggreg'!E250/E46,0)</f>
        <v>0</v>
      </c>
      <c r="F140" s="37">
        <f>IF(F46,0-'Aggreg'!F250/F46,0)</f>
        <v>0</v>
      </c>
      <c r="G140" s="37">
        <f>IF(G46,0-'Aggreg'!G250/G46,0)</f>
        <v>0</v>
      </c>
      <c r="H140" s="17"/>
    </row>
    <row r="141" spans="1:8">
      <c r="A141" s="4" t="s">
        <v>196</v>
      </c>
      <c r="B141" s="37">
        <f>IF(B47,0-'Aggreg'!B251/B47,0)</f>
        <v>0</v>
      </c>
      <c r="C141" s="37">
        <f>IF(C47,0-'Aggreg'!C251/C47,0)</f>
        <v>0</v>
      </c>
      <c r="D141" s="37">
        <f>IF(D47,0-'Aggreg'!D251/D47,0)</f>
        <v>0</v>
      </c>
      <c r="E141" s="37">
        <f>IF(E47,0-'Aggreg'!E251/E47,0)</f>
        <v>0</v>
      </c>
      <c r="F141" s="37">
        <f>IF(F47,0-'Aggreg'!F251/F47,0)</f>
        <v>0</v>
      </c>
      <c r="G141" s="37">
        <f>IF(G47,0-'Aggreg'!G251/G47,0)</f>
        <v>0</v>
      </c>
      <c r="H141" s="17"/>
    </row>
    <row r="142" spans="1:8">
      <c r="A142" s="4" t="s">
        <v>218</v>
      </c>
      <c r="B142" s="37">
        <f>IF(B48,0-'Aggreg'!B252/B48,0)</f>
        <v>0</v>
      </c>
      <c r="C142" s="10"/>
      <c r="D142" s="10"/>
      <c r="E142" s="10"/>
      <c r="F142" s="10"/>
      <c r="G142" s="10"/>
      <c r="H142" s="17"/>
    </row>
    <row r="143" spans="1:8">
      <c r="A143" s="4" t="s">
        <v>219</v>
      </c>
      <c r="B143" s="37">
        <f>IF(B49,0-'Aggreg'!B253/B49,0)</f>
        <v>0</v>
      </c>
      <c r="C143" s="10"/>
      <c r="D143" s="10"/>
      <c r="E143" s="10"/>
      <c r="F143" s="10"/>
      <c r="G143" s="10"/>
      <c r="H143" s="17"/>
    </row>
    <row r="144" spans="1:8">
      <c r="A144" s="4" t="s">
        <v>220</v>
      </c>
      <c r="B144" s="37">
        <f>IF(B50,0-'Aggreg'!B254/B50,0)</f>
        <v>0</v>
      </c>
      <c r="C144" s="10"/>
      <c r="D144" s="10"/>
      <c r="E144" s="10"/>
      <c r="F144" s="10"/>
      <c r="G144" s="10"/>
      <c r="H144" s="17"/>
    </row>
    <row r="145" spans="1:8">
      <c r="A145" s="4" t="s">
        <v>221</v>
      </c>
      <c r="B145" s="37">
        <f>IF(B51,0-'Aggreg'!B255/B51,0)</f>
        <v>0</v>
      </c>
      <c r="C145" s="10"/>
      <c r="D145" s="10"/>
      <c r="E145" s="10"/>
      <c r="F145" s="10"/>
      <c r="G145" s="10"/>
      <c r="H145" s="17"/>
    </row>
    <row r="146" spans="1:8">
      <c r="A146" s="4" t="s">
        <v>222</v>
      </c>
      <c r="B146" s="37">
        <f>IF(B52,0-'Aggreg'!B256/B52,0)</f>
        <v>0</v>
      </c>
      <c r="C146" s="37">
        <f>IF(C52,0-'Aggreg'!C256/C52,0)</f>
        <v>0</v>
      </c>
      <c r="D146" s="37">
        <f>IF(D52,0-'Aggreg'!D256/D52,0)</f>
        <v>0</v>
      </c>
      <c r="E146" s="10"/>
      <c r="F146" s="10"/>
      <c r="G146" s="10"/>
      <c r="H146" s="17"/>
    </row>
    <row r="147" spans="1:8">
      <c r="A147" s="4" t="s">
        <v>184</v>
      </c>
      <c r="B147" s="37">
        <f>IF(B53,0-'Aggreg'!B257/B53,0)</f>
        <v>0</v>
      </c>
      <c r="C147" s="10"/>
      <c r="D147" s="10"/>
      <c r="E147" s="37">
        <f>IF(E53,0-'Aggreg'!E257/E53,0)</f>
        <v>0</v>
      </c>
      <c r="F147" s="10"/>
      <c r="G147" s="10"/>
      <c r="H147" s="17"/>
    </row>
    <row r="148" spans="1:8">
      <c r="A148" s="4" t="s">
        <v>185</v>
      </c>
      <c r="B148" s="37">
        <f>IF(B54,0-'Aggreg'!B258/B54,0)</f>
        <v>0</v>
      </c>
      <c r="C148" s="10"/>
      <c r="D148" s="10"/>
      <c r="E148" s="37">
        <f>IF(E54,0-'Aggreg'!E258/E54,0)</f>
        <v>0</v>
      </c>
      <c r="F148" s="10"/>
      <c r="G148" s="10"/>
      <c r="H148" s="17"/>
    </row>
    <row r="149" spans="1:8">
      <c r="A149" s="4" t="s">
        <v>186</v>
      </c>
      <c r="B149" s="37">
        <f>IF(B55,0-'Aggreg'!B259/B55,0)</f>
        <v>0</v>
      </c>
      <c r="C149" s="10"/>
      <c r="D149" s="10"/>
      <c r="E149" s="37">
        <f>IF(E55,0-'Aggreg'!E259/E55,0)</f>
        <v>0</v>
      </c>
      <c r="F149" s="10"/>
      <c r="G149" s="37">
        <f>IF(G55,0-'Aggreg'!G259/G55,0)</f>
        <v>0</v>
      </c>
      <c r="H149" s="17"/>
    </row>
    <row r="150" spans="1:8">
      <c r="A150" s="4" t="s">
        <v>187</v>
      </c>
      <c r="B150" s="37">
        <f>IF(B56,0-'Aggreg'!B260/B56,0)</f>
        <v>0</v>
      </c>
      <c r="C150" s="37">
        <f>IF(C56,0-'Aggreg'!C260/C56,0)</f>
        <v>0</v>
      </c>
      <c r="D150" s="37">
        <f>IF(D56,0-'Aggreg'!D260/D56,0)</f>
        <v>0</v>
      </c>
      <c r="E150" s="37">
        <f>IF(E56,0-'Aggreg'!E260/E56,0)</f>
        <v>0</v>
      </c>
      <c r="F150" s="10"/>
      <c r="G150" s="37">
        <f>IF(G56,0-'Aggreg'!G260/G56,0)</f>
        <v>0</v>
      </c>
      <c r="H150" s="17"/>
    </row>
    <row r="151" spans="1:8">
      <c r="A151" s="4" t="s">
        <v>188</v>
      </c>
      <c r="B151" s="37">
        <f>IF(B57,0-'Aggreg'!B261/B57,0)</f>
        <v>0</v>
      </c>
      <c r="C151" s="10"/>
      <c r="D151" s="10"/>
      <c r="E151" s="37">
        <f>IF(E57,0-'Aggreg'!E261/E57,0)</f>
        <v>0</v>
      </c>
      <c r="F151" s="10"/>
      <c r="G151" s="37">
        <f>IF(G57,0-'Aggreg'!G261/G57,0)</f>
        <v>0</v>
      </c>
      <c r="H151" s="17"/>
    </row>
    <row r="152" spans="1:8">
      <c r="A152" s="4" t="s">
        <v>189</v>
      </c>
      <c r="B152" s="37">
        <f>IF(B58,0-'Aggreg'!B262/B58,0)</f>
        <v>0</v>
      </c>
      <c r="C152" s="37">
        <f>IF(C58,0-'Aggreg'!C262/C58,0)</f>
        <v>0</v>
      </c>
      <c r="D152" s="37">
        <f>IF(D58,0-'Aggreg'!D262/D58,0)</f>
        <v>0</v>
      </c>
      <c r="E152" s="37">
        <f>IF(E58,0-'Aggreg'!E262/E58,0)</f>
        <v>0</v>
      </c>
      <c r="F152" s="10"/>
      <c r="G152" s="37">
        <f>IF(G58,0-'Aggreg'!G262/G58,0)</f>
        <v>0</v>
      </c>
      <c r="H152" s="17"/>
    </row>
    <row r="153" spans="1:8">
      <c r="A153" s="4" t="s">
        <v>197</v>
      </c>
      <c r="B153" s="37">
        <f>IF(B59,0-'Aggreg'!B263/B59,0)</f>
        <v>0</v>
      </c>
      <c r="C153" s="10"/>
      <c r="D153" s="10"/>
      <c r="E153" s="37">
        <f>IF(E59,0-'Aggreg'!E263/E59,0)</f>
        <v>0</v>
      </c>
      <c r="F153" s="10"/>
      <c r="G153" s="37">
        <f>IF(G59,0-'Aggreg'!G263/G59,0)</f>
        <v>0</v>
      </c>
      <c r="H153" s="17"/>
    </row>
    <row r="154" spans="1:8">
      <c r="A154" s="4" t="s">
        <v>198</v>
      </c>
      <c r="B154" s="37">
        <f>IF(B60,0-'Aggreg'!B264/B60,0)</f>
        <v>0</v>
      </c>
      <c r="C154" s="37">
        <f>IF(C60,0-'Aggreg'!C264/C60,0)</f>
        <v>0</v>
      </c>
      <c r="D154" s="37">
        <f>IF(D60,0-'Aggreg'!D264/D60,0)</f>
        <v>0</v>
      </c>
      <c r="E154" s="37">
        <f>IF(E60,0-'Aggreg'!E264/E60,0)</f>
        <v>0</v>
      </c>
      <c r="F154" s="10"/>
      <c r="G154" s="37">
        <f>IF(G60,0-'Aggreg'!G264/G60,0)</f>
        <v>0</v>
      </c>
      <c r="H154" s="17"/>
    </row>
    <row r="156" spans="1:8" ht="21" customHeight="1">
      <c r="A156" s="1" t="s">
        <v>1208</v>
      </c>
    </row>
    <row r="157" spans="1:8">
      <c r="A157" s="2" t="s">
        <v>353</v>
      </c>
    </row>
    <row r="158" spans="1:8">
      <c r="A158" s="32" t="s">
        <v>1209</v>
      </c>
    </row>
    <row r="159" spans="1:8">
      <c r="A159" s="32" t="s">
        <v>1210</v>
      </c>
    </row>
    <row r="160" spans="1:8">
      <c r="A160" s="32" t="s">
        <v>1211</v>
      </c>
    </row>
    <row r="161" spans="1:3">
      <c r="A161" s="32" t="s">
        <v>1212</v>
      </c>
    </row>
    <row r="162" spans="1:3">
      <c r="A162" s="32" t="s">
        <v>1213</v>
      </c>
    </row>
    <row r="163" spans="1:3">
      <c r="A163" s="32" t="s">
        <v>1214</v>
      </c>
    </row>
    <row r="164" spans="1:3">
      <c r="A164" s="32" t="s">
        <v>1215</v>
      </c>
    </row>
    <row r="165" spans="1:3">
      <c r="A165" s="2" t="s">
        <v>1216</v>
      </c>
    </row>
    <row r="167" spans="1:3">
      <c r="B167" s="15" t="s">
        <v>1217</v>
      </c>
    </row>
    <row r="168" spans="1:3">
      <c r="A168" s="4" t="s">
        <v>1217</v>
      </c>
      <c r="B168" s="37">
        <f>'Revenue'!C69/SUM($B$82:$B$108,$C$82:$C$108,$D$82:$D$108,$E$82:$E$108,$F$82:$F$108,$G$82:$G$108)</f>
        <v>0</v>
      </c>
      <c r="C168" s="17"/>
    </row>
    <row r="170" spans="1:3" ht="21" customHeight="1">
      <c r="A170" s="1" t="s">
        <v>1218</v>
      </c>
    </row>
    <row r="171" spans="1:3">
      <c r="A171" s="2" t="s">
        <v>353</v>
      </c>
    </row>
    <row r="172" spans="1:3">
      <c r="A172" s="32" t="s">
        <v>1219</v>
      </c>
    </row>
    <row r="173" spans="1:3">
      <c r="A173" s="32" t="s">
        <v>1220</v>
      </c>
    </row>
    <row r="174" spans="1:3">
      <c r="A174" s="32" t="s">
        <v>1221</v>
      </c>
    </row>
    <row r="175" spans="1:3">
      <c r="A175" s="32" t="s">
        <v>1222</v>
      </c>
    </row>
    <row r="176" spans="1:3">
      <c r="A176" s="32" t="s">
        <v>1223</v>
      </c>
    </row>
    <row r="177" spans="1:3">
      <c r="A177" s="32" t="s">
        <v>1224</v>
      </c>
    </row>
    <row r="178" spans="1:3">
      <c r="A178" s="32" t="s">
        <v>1225</v>
      </c>
    </row>
    <row r="179" spans="1:3">
      <c r="A179" s="2" t="s">
        <v>1226</v>
      </c>
    </row>
    <row r="181" spans="1:3">
      <c r="B181" s="15" t="s">
        <v>1227</v>
      </c>
    </row>
    <row r="182" spans="1:3">
      <c r="A182" s="4" t="s">
        <v>1227</v>
      </c>
      <c r="B182" s="37">
        <f>MIN(B168,$B$128:$B$154,$C$128:$C$154,$D$128:$D$154,$E$128:$E$154,$F$128:$F$154,$G$128:$G$154)</f>
        <v>0</v>
      </c>
      <c r="C182" s="17"/>
    </row>
    <row r="184" spans="1:3" ht="21" customHeight="1">
      <c r="A184" s="1" t="s">
        <v>1228</v>
      </c>
    </row>
    <row r="185" spans="1:3">
      <c r="A185" s="2" t="s">
        <v>353</v>
      </c>
    </row>
    <row r="186" spans="1:3">
      <c r="A186" s="32" t="s">
        <v>1229</v>
      </c>
    </row>
    <row r="187" spans="1:3">
      <c r="A187" s="32" t="s">
        <v>1210</v>
      </c>
    </row>
    <row r="188" spans="1:3">
      <c r="A188" s="32" t="s">
        <v>1211</v>
      </c>
    </row>
    <row r="189" spans="1:3">
      <c r="A189" s="32" t="s">
        <v>1212</v>
      </c>
    </row>
    <row r="190" spans="1:3">
      <c r="A190" s="32" t="s">
        <v>1213</v>
      </c>
    </row>
    <row r="191" spans="1:3">
      <c r="A191" s="32" t="s">
        <v>1214</v>
      </c>
    </row>
    <row r="192" spans="1:3">
      <c r="A192" s="32" t="s">
        <v>1215</v>
      </c>
    </row>
    <row r="193" spans="1:14">
      <c r="A193" s="32" t="s">
        <v>1230</v>
      </c>
    </row>
    <row r="194" spans="1:14">
      <c r="A194" s="32" t="s">
        <v>1231</v>
      </c>
    </row>
    <row r="195" spans="1:14">
      <c r="A195" s="32" t="s">
        <v>1232</v>
      </c>
    </row>
    <row r="196" spans="1:14">
      <c r="A196" s="32" t="s">
        <v>1233</v>
      </c>
    </row>
    <row r="197" spans="1:14">
      <c r="A197" s="32" t="s">
        <v>1234</v>
      </c>
    </row>
    <row r="198" spans="1:14">
      <c r="A198" s="32" t="s">
        <v>1235</v>
      </c>
    </row>
    <row r="199" spans="1:14">
      <c r="A199" s="32" t="s">
        <v>1236</v>
      </c>
    </row>
    <row r="200" spans="1:14">
      <c r="A200" s="32" t="s">
        <v>1237</v>
      </c>
    </row>
    <row r="201" spans="1:14">
      <c r="A201" s="32" t="s">
        <v>1238</v>
      </c>
    </row>
    <row r="202" spans="1:14">
      <c r="A202" s="32" t="s">
        <v>1239</v>
      </c>
    </row>
    <row r="203" spans="1:14">
      <c r="A203" s="32" t="s">
        <v>1240</v>
      </c>
    </row>
    <row r="204" spans="1:14">
      <c r="A204" s="32" t="s">
        <v>1241</v>
      </c>
    </row>
    <row r="205" spans="1:14">
      <c r="A205" s="32" t="s">
        <v>1242</v>
      </c>
    </row>
    <row r="206" spans="1:14">
      <c r="A206" s="32" t="s">
        <v>1243</v>
      </c>
    </row>
    <row r="207" spans="1:14">
      <c r="A207" s="33" t="s">
        <v>356</v>
      </c>
      <c r="B207" s="33" t="s">
        <v>424</v>
      </c>
      <c r="C207" s="33" t="s">
        <v>424</v>
      </c>
      <c r="D207" s="33" t="s">
        <v>424</v>
      </c>
      <c r="E207" s="33" t="s">
        <v>424</v>
      </c>
      <c r="F207" s="33" t="s">
        <v>424</v>
      </c>
      <c r="G207" s="33" t="s">
        <v>357</v>
      </c>
      <c r="H207" s="33" t="s">
        <v>486</v>
      </c>
      <c r="I207" s="33" t="s">
        <v>424</v>
      </c>
      <c r="J207" s="33" t="s">
        <v>424</v>
      </c>
      <c r="K207" s="33" t="s">
        <v>424</v>
      </c>
      <c r="L207" s="33" t="s">
        <v>424</v>
      </c>
      <c r="M207" s="33" t="s">
        <v>424</v>
      </c>
      <c r="N207" s="33" t="s">
        <v>424</v>
      </c>
    </row>
    <row r="208" spans="1:14">
      <c r="A208" s="33" t="s">
        <v>359</v>
      </c>
      <c r="B208" s="33" t="s">
        <v>417</v>
      </c>
      <c r="C208" s="33" t="s">
        <v>424</v>
      </c>
      <c r="D208" s="33" t="s">
        <v>1244</v>
      </c>
      <c r="E208" s="33" t="s">
        <v>1245</v>
      </c>
      <c r="F208" s="33" t="s">
        <v>1246</v>
      </c>
      <c r="G208" s="33" t="s">
        <v>360</v>
      </c>
      <c r="H208" s="33" t="s">
        <v>1247</v>
      </c>
      <c r="I208" s="33" t="s">
        <v>1248</v>
      </c>
      <c r="J208" s="33" t="s">
        <v>1249</v>
      </c>
      <c r="K208" s="33" t="s">
        <v>1250</v>
      </c>
      <c r="L208" s="33" t="s">
        <v>424</v>
      </c>
      <c r="M208" s="33" t="s">
        <v>424</v>
      </c>
      <c r="N208" s="33" t="s">
        <v>424</v>
      </c>
    </row>
    <row r="210" spans="1:15">
      <c r="B210" s="15" t="s">
        <v>1251</v>
      </c>
      <c r="C210" s="15" t="s">
        <v>1252</v>
      </c>
      <c r="D210" s="15" t="s">
        <v>1253</v>
      </c>
      <c r="E210" s="15" t="s">
        <v>1254</v>
      </c>
      <c r="F210" s="15" t="s">
        <v>1255</v>
      </c>
      <c r="G210" s="15" t="s">
        <v>1256</v>
      </c>
      <c r="H210" s="15" t="s">
        <v>1257</v>
      </c>
      <c r="I210" s="15" t="s">
        <v>1258</v>
      </c>
      <c r="J210" s="15" t="s">
        <v>1259</v>
      </c>
      <c r="K210" s="15" t="s">
        <v>1260</v>
      </c>
      <c r="L210" s="15" t="s">
        <v>1261</v>
      </c>
      <c r="M210" s="15" t="s">
        <v>12</v>
      </c>
      <c r="N210" s="15" t="s">
        <v>1262</v>
      </c>
    </row>
    <row r="211" spans="1:15">
      <c r="A211" s="4" t="s">
        <v>1227</v>
      </c>
      <c r="B211" s="37">
        <f>B182</f>
        <v>0</v>
      </c>
      <c r="C211" s="10"/>
      <c r="D211" s="10"/>
      <c r="E211" s="10"/>
      <c r="F211" s="10"/>
      <c r="G211" s="36">
        <v>0</v>
      </c>
      <c r="H211" s="21">
        <f>F211*162+G211</f>
        <v>0</v>
      </c>
      <c r="I211" s="10"/>
      <c r="J211" s="10"/>
      <c r="K211" s="37">
        <f>B211</f>
        <v>0</v>
      </c>
      <c r="L211" s="37">
        <f>SUM(D$211:D$372)</f>
        <v>0</v>
      </c>
      <c r="M211" s="37">
        <f>SUM($E$211:$E$372)-'Revenue'!$C$69</f>
        <v>0</v>
      </c>
      <c r="N211" s="37">
        <f>IF(M$211&gt;0,K211,IF(M$373&gt;0,"",$B$168))</f>
        <v>0</v>
      </c>
      <c r="O211" s="17"/>
    </row>
    <row r="212" spans="1:15">
      <c r="A212" s="4" t="s">
        <v>1263</v>
      </c>
      <c r="B212" s="37">
        <f>B128</f>
        <v>0</v>
      </c>
      <c r="C212" s="37">
        <f>B82</f>
        <v>0</v>
      </c>
      <c r="D212" s="37">
        <f>IF(ISERROR(B212),C212,0)</f>
        <v>0</v>
      </c>
      <c r="E212" s="37">
        <f>MAX($B$182,B212)*C212</f>
        <v>0</v>
      </c>
      <c r="F212" s="21">
        <f>RANK(B212,B$212:B$373,1)</f>
        <v>0</v>
      </c>
      <c r="G212" s="36">
        <v>1</v>
      </c>
      <c r="H212" s="21">
        <f>F212*162+G212</f>
        <v>0</v>
      </c>
      <c r="I212" s="21">
        <f>RANK(H212,H$212:H$373,1)</f>
        <v>0</v>
      </c>
      <c r="J212" s="21">
        <f>MATCH(G212,I$212:I$373,0)</f>
        <v>0</v>
      </c>
      <c r="K212" s="37">
        <f>INDEX(B$212:B$373,J212,1)</f>
        <v>0</v>
      </c>
      <c r="L212" s="37">
        <f>L211+INDEX(C$212:C$373,J212,1)</f>
        <v>0</v>
      </c>
      <c r="M212" s="37">
        <f>M211+(K212-K211)*L211</f>
        <v>0</v>
      </c>
      <c r="N212" s="37">
        <f>IF((M211&gt;0)=(M212&gt;0),"",K212-M212/L211)</f>
        <v>0</v>
      </c>
      <c r="O212" s="17"/>
    </row>
    <row r="213" spans="1:15">
      <c r="A213" s="4" t="s">
        <v>1264</v>
      </c>
      <c r="B213" s="37">
        <f>B129</f>
        <v>0</v>
      </c>
      <c r="C213" s="37">
        <f>B83</f>
        <v>0</v>
      </c>
      <c r="D213" s="37">
        <f>IF(ISERROR(B213),C213,0)</f>
        <v>0</v>
      </c>
      <c r="E213" s="37">
        <f>MAX($B$182,B213)*C213</f>
        <v>0</v>
      </c>
      <c r="F213" s="21">
        <f>RANK(B213,B$212:B$373,1)</f>
        <v>0</v>
      </c>
      <c r="G213" s="36">
        <v>2</v>
      </c>
      <c r="H213" s="21">
        <f>F213*162+G213</f>
        <v>0</v>
      </c>
      <c r="I213" s="21">
        <f>RANK(H213,H$212:H$373,1)</f>
        <v>0</v>
      </c>
      <c r="J213" s="21">
        <f>MATCH(G213,I$212:I$373,0)</f>
        <v>0</v>
      </c>
      <c r="K213" s="37">
        <f>INDEX(B$212:B$373,J213,1)</f>
        <v>0</v>
      </c>
      <c r="L213" s="37">
        <f>L212+INDEX(C$212:C$373,J213,1)</f>
        <v>0</v>
      </c>
      <c r="M213" s="37">
        <f>M212+(K213-K212)*L212</f>
        <v>0</v>
      </c>
      <c r="N213" s="37">
        <f>IF((M212&gt;0)=(M213&gt;0),"",K213-M213/L212)</f>
        <v>0</v>
      </c>
      <c r="O213" s="17"/>
    </row>
    <row r="214" spans="1:15">
      <c r="A214" s="4" t="s">
        <v>1265</v>
      </c>
      <c r="B214" s="37">
        <f>B130</f>
        <v>0</v>
      </c>
      <c r="C214" s="37">
        <f>B84</f>
        <v>0</v>
      </c>
      <c r="D214" s="37">
        <f>IF(ISERROR(B214),C214,0)</f>
        <v>0</v>
      </c>
      <c r="E214" s="37">
        <f>MAX($B$182,B214)*C214</f>
        <v>0</v>
      </c>
      <c r="F214" s="21">
        <f>RANK(B214,B$212:B$373,1)</f>
        <v>0</v>
      </c>
      <c r="G214" s="36">
        <v>3</v>
      </c>
      <c r="H214" s="21">
        <f>F214*162+G214</f>
        <v>0</v>
      </c>
      <c r="I214" s="21">
        <f>RANK(H214,H$212:H$373,1)</f>
        <v>0</v>
      </c>
      <c r="J214" s="21">
        <f>MATCH(G214,I$212:I$373,0)</f>
        <v>0</v>
      </c>
      <c r="K214" s="37">
        <f>INDEX(B$212:B$373,J214,1)</f>
        <v>0</v>
      </c>
      <c r="L214" s="37">
        <f>L213+INDEX(C$212:C$373,J214,1)</f>
        <v>0</v>
      </c>
      <c r="M214" s="37">
        <f>M213+(K214-K213)*L213</f>
        <v>0</v>
      </c>
      <c r="N214" s="37">
        <f>IF((M213&gt;0)=(M214&gt;0),"",K214-M214/L213)</f>
        <v>0</v>
      </c>
      <c r="O214" s="17"/>
    </row>
    <row r="215" spans="1:15">
      <c r="A215" s="4" t="s">
        <v>1266</v>
      </c>
      <c r="B215" s="37">
        <f>B131</f>
        <v>0</v>
      </c>
      <c r="C215" s="37">
        <f>B85</f>
        <v>0</v>
      </c>
      <c r="D215" s="37">
        <f>IF(ISERROR(B215),C215,0)</f>
        <v>0</v>
      </c>
      <c r="E215" s="37">
        <f>MAX($B$182,B215)*C215</f>
        <v>0</v>
      </c>
      <c r="F215" s="21">
        <f>RANK(B215,B$212:B$373,1)</f>
        <v>0</v>
      </c>
      <c r="G215" s="36">
        <v>4</v>
      </c>
      <c r="H215" s="21">
        <f>F215*162+G215</f>
        <v>0</v>
      </c>
      <c r="I215" s="21">
        <f>RANK(H215,H$212:H$373,1)</f>
        <v>0</v>
      </c>
      <c r="J215" s="21">
        <f>MATCH(G215,I$212:I$373,0)</f>
        <v>0</v>
      </c>
      <c r="K215" s="37">
        <f>INDEX(B$212:B$373,J215,1)</f>
        <v>0</v>
      </c>
      <c r="L215" s="37">
        <f>L214+INDEX(C$212:C$373,J215,1)</f>
        <v>0</v>
      </c>
      <c r="M215" s="37">
        <f>M214+(K215-K214)*L214</f>
        <v>0</v>
      </c>
      <c r="N215" s="37">
        <f>IF((M214&gt;0)=(M215&gt;0),"",K215-M215/L214)</f>
        <v>0</v>
      </c>
      <c r="O215" s="17"/>
    </row>
    <row r="216" spans="1:15">
      <c r="A216" s="4" t="s">
        <v>1267</v>
      </c>
      <c r="B216" s="37">
        <f>B132</f>
        <v>0</v>
      </c>
      <c r="C216" s="37">
        <f>B86</f>
        <v>0</v>
      </c>
      <c r="D216" s="37">
        <f>IF(ISERROR(B216),C216,0)</f>
        <v>0</v>
      </c>
      <c r="E216" s="37">
        <f>MAX($B$182,B216)*C216</f>
        <v>0</v>
      </c>
      <c r="F216" s="21">
        <f>RANK(B216,B$212:B$373,1)</f>
        <v>0</v>
      </c>
      <c r="G216" s="36">
        <v>5</v>
      </c>
      <c r="H216" s="21">
        <f>F216*162+G216</f>
        <v>0</v>
      </c>
      <c r="I216" s="21">
        <f>RANK(H216,H$212:H$373,1)</f>
        <v>0</v>
      </c>
      <c r="J216" s="21">
        <f>MATCH(G216,I$212:I$373,0)</f>
        <v>0</v>
      </c>
      <c r="K216" s="37">
        <f>INDEX(B$212:B$373,J216,1)</f>
        <v>0</v>
      </c>
      <c r="L216" s="37">
        <f>L215+INDEX(C$212:C$373,J216,1)</f>
        <v>0</v>
      </c>
      <c r="M216" s="37">
        <f>M215+(K216-K215)*L215</f>
        <v>0</v>
      </c>
      <c r="N216" s="37">
        <f>IF((M215&gt;0)=(M216&gt;0),"",K216-M216/L215)</f>
        <v>0</v>
      </c>
      <c r="O216" s="17"/>
    </row>
    <row r="217" spans="1:15">
      <c r="A217" s="4" t="s">
        <v>1268</v>
      </c>
      <c r="B217" s="37">
        <f>B133</f>
        <v>0</v>
      </c>
      <c r="C217" s="37">
        <f>B87</f>
        <v>0</v>
      </c>
      <c r="D217" s="37">
        <f>IF(ISERROR(B217),C217,0)</f>
        <v>0</v>
      </c>
      <c r="E217" s="37">
        <f>MAX($B$182,B217)*C217</f>
        <v>0</v>
      </c>
      <c r="F217" s="21">
        <f>RANK(B217,B$212:B$373,1)</f>
        <v>0</v>
      </c>
      <c r="G217" s="36">
        <v>6</v>
      </c>
      <c r="H217" s="21">
        <f>F217*162+G217</f>
        <v>0</v>
      </c>
      <c r="I217" s="21">
        <f>RANK(H217,H$212:H$373,1)</f>
        <v>0</v>
      </c>
      <c r="J217" s="21">
        <f>MATCH(G217,I$212:I$373,0)</f>
        <v>0</v>
      </c>
      <c r="K217" s="37">
        <f>INDEX(B$212:B$373,J217,1)</f>
        <v>0</v>
      </c>
      <c r="L217" s="37">
        <f>L216+INDEX(C$212:C$373,J217,1)</f>
        <v>0</v>
      </c>
      <c r="M217" s="37">
        <f>M216+(K217-K216)*L216</f>
        <v>0</v>
      </c>
      <c r="N217" s="37">
        <f>IF((M216&gt;0)=(M217&gt;0),"",K217-M217/L216)</f>
        <v>0</v>
      </c>
      <c r="O217" s="17"/>
    </row>
    <row r="218" spans="1:15">
      <c r="A218" s="4" t="s">
        <v>1269</v>
      </c>
      <c r="B218" s="37">
        <f>B134</f>
        <v>0</v>
      </c>
      <c r="C218" s="37">
        <f>B88</f>
        <v>0</v>
      </c>
      <c r="D218" s="37">
        <f>IF(ISERROR(B218),C218,0)</f>
        <v>0</v>
      </c>
      <c r="E218" s="37">
        <f>MAX($B$182,B218)*C218</f>
        <v>0</v>
      </c>
      <c r="F218" s="21">
        <f>RANK(B218,B$212:B$373,1)</f>
        <v>0</v>
      </c>
      <c r="G218" s="36">
        <v>7</v>
      </c>
      <c r="H218" s="21">
        <f>F218*162+G218</f>
        <v>0</v>
      </c>
      <c r="I218" s="21">
        <f>RANK(H218,H$212:H$373,1)</f>
        <v>0</v>
      </c>
      <c r="J218" s="21">
        <f>MATCH(G218,I$212:I$373,0)</f>
        <v>0</v>
      </c>
      <c r="K218" s="37">
        <f>INDEX(B$212:B$373,J218,1)</f>
        <v>0</v>
      </c>
      <c r="L218" s="37">
        <f>L217+INDEX(C$212:C$373,J218,1)</f>
        <v>0</v>
      </c>
      <c r="M218" s="37">
        <f>M217+(K218-K217)*L217</f>
        <v>0</v>
      </c>
      <c r="N218" s="37">
        <f>IF((M217&gt;0)=(M218&gt;0),"",K218-M218/L217)</f>
        <v>0</v>
      </c>
      <c r="O218" s="17"/>
    </row>
    <row r="219" spans="1:15">
      <c r="A219" s="4" t="s">
        <v>1270</v>
      </c>
      <c r="B219" s="37">
        <f>B135</f>
        <v>0</v>
      </c>
      <c r="C219" s="37">
        <f>B89</f>
        <v>0</v>
      </c>
      <c r="D219" s="37">
        <f>IF(ISERROR(B219),C219,0)</f>
        <v>0</v>
      </c>
      <c r="E219" s="37">
        <f>MAX($B$182,B219)*C219</f>
        <v>0</v>
      </c>
      <c r="F219" s="21">
        <f>RANK(B219,B$212:B$373,1)</f>
        <v>0</v>
      </c>
      <c r="G219" s="36">
        <v>8</v>
      </c>
      <c r="H219" s="21">
        <f>F219*162+G219</f>
        <v>0</v>
      </c>
      <c r="I219" s="21">
        <f>RANK(H219,H$212:H$373,1)</f>
        <v>0</v>
      </c>
      <c r="J219" s="21">
        <f>MATCH(G219,I$212:I$373,0)</f>
        <v>0</v>
      </c>
      <c r="K219" s="37">
        <f>INDEX(B$212:B$373,J219,1)</f>
        <v>0</v>
      </c>
      <c r="L219" s="37">
        <f>L218+INDEX(C$212:C$373,J219,1)</f>
        <v>0</v>
      </c>
      <c r="M219" s="37">
        <f>M218+(K219-K218)*L218</f>
        <v>0</v>
      </c>
      <c r="N219" s="37">
        <f>IF((M218&gt;0)=(M219&gt;0),"",K219-M219/L218)</f>
        <v>0</v>
      </c>
      <c r="O219" s="17"/>
    </row>
    <row r="220" spans="1:15">
      <c r="A220" s="4" t="s">
        <v>1271</v>
      </c>
      <c r="B220" s="37">
        <f>B136</f>
        <v>0</v>
      </c>
      <c r="C220" s="37">
        <f>B90</f>
        <v>0</v>
      </c>
      <c r="D220" s="37">
        <f>IF(ISERROR(B220),C220,0)</f>
        <v>0</v>
      </c>
      <c r="E220" s="37">
        <f>MAX($B$182,B220)*C220</f>
        <v>0</v>
      </c>
      <c r="F220" s="21">
        <f>RANK(B220,B$212:B$373,1)</f>
        <v>0</v>
      </c>
      <c r="G220" s="36">
        <v>9</v>
      </c>
      <c r="H220" s="21">
        <f>F220*162+G220</f>
        <v>0</v>
      </c>
      <c r="I220" s="21">
        <f>RANK(H220,H$212:H$373,1)</f>
        <v>0</v>
      </c>
      <c r="J220" s="21">
        <f>MATCH(G220,I$212:I$373,0)</f>
        <v>0</v>
      </c>
      <c r="K220" s="37">
        <f>INDEX(B$212:B$373,J220,1)</f>
        <v>0</v>
      </c>
      <c r="L220" s="37">
        <f>L219+INDEX(C$212:C$373,J220,1)</f>
        <v>0</v>
      </c>
      <c r="M220" s="37">
        <f>M219+(K220-K219)*L219</f>
        <v>0</v>
      </c>
      <c r="N220" s="37">
        <f>IF((M219&gt;0)=(M220&gt;0),"",K220-M220/L219)</f>
        <v>0</v>
      </c>
      <c r="O220" s="17"/>
    </row>
    <row r="221" spans="1:15">
      <c r="A221" s="4" t="s">
        <v>1272</v>
      </c>
      <c r="B221" s="37">
        <f>B137</f>
        <v>0</v>
      </c>
      <c r="C221" s="37">
        <f>B91</f>
        <v>0</v>
      </c>
      <c r="D221" s="37">
        <f>IF(ISERROR(B221),C221,0)</f>
        <v>0</v>
      </c>
      <c r="E221" s="37">
        <f>MAX($B$182,B221)*C221</f>
        <v>0</v>
      </c>
      <c r="F221" s="21">
        <f>RANK(B221,B$212:B$373,1)</f>
        <v>0</v>
      </c>
      <c r="G221" s="36">
        <v>10</v>
      </c>
      <c r="H221" s="21">
        <f>F221*162+G221</f>
        <v>0</v>
      </c>
      <c r="I221" s="21">
        <f>RANK(H221,H$212:H$373,1)</f>
        <v>0</v>
      </c>
      <c r="J221" s="21">
        <f>MATCH(G221,I$212:I$373,0)</f>
        <v>0</v>
      </c>
      <c r="K221" s="37">
        <f>INDEX(B$212:B$373,J221,1)</f>
        <v>0</v>
      </c>
      <c r="L221" s="37">
        <f>L220+INDEX(C$212:C$373,J221,1)</f>
        <v>0</v>
      </c>
      <c r="M221" s="37">
        <f>M220+(K221-K220)*L220</f>
        <v>0</v>
      </c>
      <c r="N221" s="37">
        <f>IF((M220&gt;0)=(M221&gt;0),"",K221-M221/L220)</f>
        <v>0</v>
      </c>
      <c r="O221" s="17"/>
    </row>
    <row r="222" spans="1:15">
      <c r="A222" s="4" t="s">
        <v>1273</v>
      </c>
      <c r="B222" s="37">
        <f>B138</f>
        <v>0</v>
      </c>
      <c r="C222" s="37">
        <f>B92</f>
        <v>0</v>
      </c>
      <c r="D222" s="37">
        <f>IF(ISERROR(B222),C222,0)</f>
        <v>0</v>
      </c>
      <c r="E222" s="37">
        <f>MAX($B$182,B222)*C222</f>
        <v>0</v>
      </c>
      <c r="F222" s="21">
        <f>RANK(B222,B$212:B$373,1)</f>
        <v>0</v>
      </c>
      <c r="G222" s="36">
        <v>11</v>
      </c>
      <c r="H222" s="21">
        <f>F222*162+G222</f>
        <v>0</v>
      </c>
      <c r="I222" s="21">
        <f>RANK(H222,H$212:H$373,1)</f>
        <v>0</v>
      </c>
      <c r="J222" s="21">
        <f>MATCH(G222,I$212:I$373,0)</f>
        <v>0</v>
      </c>
      <c r="K222" s="37">
        <f>INDEX(B$212:B$373,J222,1)</f>
        <v>0</v>
      </c>
      <c r="L222" s="37">
        <f>L221+INDEX(C$212:C$373,J222,1)</f>
        <v>0</v>
      </c>
      <c r="M222" s="37">
        <f>M221+(K222-K221)*L221</f>
        <v>0</v>
      </c>
      <c r="N222" s="37">
        <f>IF((M221&gt;0)=(M222&gt;0),"",K222-M222/L221)</f>
        <v>0</v>
      </c>
      <c r="O222" s="17"/>
    </row>
    <row r="223" spans="1:15">
      <c r="A223" s="4" t="s">
        <v>1274</v>
      </c>
      <c r="B223" s="37">
        <f>B139</f>
        <v>0</v>
      </c>
      <c r="C223" s="37">
        <f>B93</f>
        <v>0</v>
      </c>
      <c r="D223" s="37">
        <f>IF(ISERROR(B223),C223,0)</f>
        <v>0</v>
      </c>
      <c r="E223" s="37">
        <f>MAX($B$182,B223)*C223</f>
        <v>0</v>
      </c>
      <c r="F223" s="21">
        <f>RANK(B223,B$212:B$373,1)</f>
        <v>0</v>
      </c>
      <c r="G223" s="36">
        <v>12</v>
      </c>
      <c r="H223" s="21">
        <f>F223*162+G223</f>
        <v>0</v>
      </c>
      <c r="I223" s="21">
        <f>RANK(H223,H$212:H$373,1)</f>
        <v>0</v>
      </c>
      <c r="J223" s="21">
        <f>MATCH(G223,I$212:I$373,0)</f>
        <v>0</v>
      </c>
      <c r="K223" s="37">
        <f>INDEX(B$212:B$373,J223,1)</f>
        <v>0</v>
      </c>
      <c r="L223" s="37">
        <f>L222+INDEX(C$212:C$373,J223,1)</f>
        <v>0</v>
      </c>
      <c r="M223" s="37">
        <f>M222+(K223-K222)*L222</f>
        <v>0</v>
      </c>
      <c r="N223" s="37">
        <f>IF((M222&gt;0)=(M223&gt;0),"",K223-M223/L222)</f>
        <v>0</v>
      </c>
      <c r="O223" s="17"/>
    </row>
    <row r="224" spans="1:15">
      <c r="A224" s="4" t="s">
        <v>1275</v>
      </c>
      <c r="B224" s="37">
        <f>B140</f>
        <v>0</v>
      </c>
      <c r="C224" s="37">
        <f>B94</f>
        <v>0</v>
      </c>
      <c r="D224" s="37">
        <f>IF(ISERROR(B224),C224,0)</f>
        <v>0</v>
      </c>
      <c r="E224" s="37">
        <f>MAX($B$182,B224)*C224</f>
        <v>0</v>
      </c>
      <c r="F224" s="21">
        <f>RANK(B224,B$212:B$373,1)</f>
        <v>0</v>
      </c>
      <c r="G224" s="36">
        <v>13</v>
      </c>
      <c r="H224" s="21">
        <f>F224*162+G224</f>
        <v>0</v>
      </c>
      <c r="I224" s="21">
        <f>RANK(H224,H$212:H$373,1)</f>
        <v>0</v>
      </c>
      <c r="J224" s="21">
        <f>MATCH(G224,I$212:I$373,0)</f>
        <v>0</v>
      </c>
      <c r="K224" s="37">
        <f>INDEX(B$212:B$373,J224,1)</f>
        <v>0</v>
      </c>
      <c r="L224" s="37">
        <f>L223+INDEX(C$212:C$373,J224,1)</f>
        <v>0</v>
      </c>
      <c r="M224" s="37">
        <f>M223+(K224-K223)*L223</f>
        <v>0</v>
      </c>
      <c r="N224" s="37">
        <f>IF((M223&gt;0)=(M224&gt;0),"",K224-M224/L223)</f>
        <v>0</v>
      </c>
      <c r="O224" s="17"/>
    </row>
    <row r="225" spans="1:15">
      <c r="A225" s="4" t="s">
        <v>1276</v>
      </c>
      <c r="B225" s="37">
        <f>B141</f>
        <v>0</v>
      </c>
      <c r="C225" s="37">
        <f>B95</f>
        <v>0</v>
      </c>
      <c r="D225" s="37">
        <f>IF(ISERROR(B225),C225,0)</f>
        <v>0</v>
      </c>
      <c r="E225" s="37">
        <f>MAX($B$182,B225)*C225</f>
        <v>0</v>
      </c>
      <c r="F225" s="21">
        <f>RANK(B225,B$212:B$373,1)</f>
        <v>0</v>
      </c>
      <c r="G225" s="36">
        <v>14</v>
      </c>
      <c r="H225" s="21">
        <f>F225*162+G225</f>
        <v>0</v>
      </c>
      <c r="I225" s="21">
        <f>RANK(H225,H$212:H$373,1)</f>
        <v>0</v>
      </c>
      <c r="J225" s="21">
        <f>MATCH(G225,I$212:I$373,0)</f>
        <v>0</v>
      </c>
      <c r="K225" s="37">
        <f>INDEX(B$212:B$373,J225,1)</f>
        <v>0</v>
      </c>
      <c r="L225" s="37">
        <f>L224+INDEX(C$212:C$373,J225,1)</f>
        <v>0</v>
      </c>
      <c r="M225" s="37">
        <f>M224+(K225-K224)*L224</f>
        <v>0</v>
      </c>
      <c r="N225" s="37">
        <f>IF((M224&gt;0)=(M225&gt;0),"",K225-M225/L224)</f>
        <v>0</v>
      </c>
      <c r="O225" s="17"/>
    </row>
    <row r="226" spans="1:15">
      <c r="A226" s="4" t="s">
        <v>1277</v>
      </c>
      <c r="B226" s="37">
        <f>B142</f>
        <v>0</v>
      </c>
      <c r="C226" s="37">
        <f>B96</f>
        <v>0</v>
      </c>
      <c r="D226" s="37">
        <f>IF(ISERROR(B226),C226,0)</f>
        <v>0</v>
      </c>
      <c r="E226" s="37">
        <f>MAX($B$182,B226)*C226</f>
        <v>0</v>
      </c>
      <c r="F226" s="21">
        <f>RANK(B226,B$212:B$373,1)</f>
        <v>0</v>
      </c>
      <c r="G226" s="36">
        <v>15</v>
      </c>
      <c r="H226" s="21">
        <f>F226*162+G226</f>
        <v>0</v>
      </c>
      <c r="I226" s="21">
        <f>RANK(H226,H$212:H$373,1)</f>
        <v>0</v>
      </c>
      <c r="J226" s="21">
        <f>MATCH(G226,I$212:I$373,0)</f>
        <v>0</v>
      </c>
      <c r="K226" s="37">
        <f>INDEX(B$212:B$373,J226,1)</f>
        <v>0</v>
      </c>
      <c r="L226" s="37">
        <f>L225+INDEX(C$212:C$373,J226,1)</f>
        <v>0</v>
      </c>
      <c r="M226" s="37">
        <f>M225+(K226-K225)*L225</f>
        <v>0</v>
      </c>
      <c r="N226" s="37">
        <f>IF((M225&gt;0)=(M226&gt;0),"",K226-M226/L225)</f>
        <v>0</v>
      </c>
      <c r="O226" s="17"/>
    </row>
    <row r="227" spans="1:15">
      <c r="A227" s="4" t="s">
        <v>1278</v>
      </c>
      <c r="B227" s="37">
        <f>B143</f>
        <v>0</v>
      </c>
      <c r="C227" s="37">
        <f>B97</f>
        <v>0</v>
      </c>
      <c r="D227" s="37">
        <f>IF(ISERROR(B227),C227,0)</f>
        <v>0</v>
      </c>
      <c r="E227" s="37">
        <f>MAX($B$182,B227)*C227</f>
        <v>0</v>
      </c>
      <c r="F227" s="21">
        <f>RANK(B227,B$212:B$373,1)</f>
        <v>0</v>
      </c>
      <c r="G227" s="36">
        <v>16</v>
      </c>
      <c r="H227" s="21">
        <f>F227*162+G227</f>
        <v>0</v>
      </c>
      <c r="I227" s="21">
        <f>RANK(H227,H$212:H$373,1)</f>
        <v>0</v>
      </c>
      <c r="J227" s="21">
        <f>MATCH(G227,I$212:I$373,0)</f>
        <v>0</v>
      </c>
      <c r="K227" s="37">
        <f>INDEX(B$212:B$373,J227,1)</f>
        <v>0</v>
      </c>
      <c r="L227" s="37">
        <f>L226+INDEX(C$212:C$373,J227,1)</f>
        <v>0</v>
      </c>
      <c r="M227" s="37">
        <f>M226+(K227-K226)*L226</f>
        <v>0</v>
      </c>
      <c r="N227" s="37">
        <f>IF((M226&gt;0)=(M227&gt;0),"",K227-M227/L226)</f>
        <v>0</v>
      </c>
      <c r="O227" s="17"/>
    </row>
    <row r="228" spans="1:15">
      <c r="A228" s="4" t="s">
        <v>1279</v>
      </c>
      <c r="B228" s="37">
        <f>B144</f>
        <v>0</v>
      </c>
      <c r="C228" s="37">
        <f>B98</f>
        <v>0</v>
      </c>
      <c r="D228" s="37">
        <f>IF(ISERROR(B228),C228,0)</f>
        <v>0</v>
      </c>
      <c r="E228" s="37">
        <f>MAX($B$182,B228)*C228</f>
        <v>0</v>
      </c>
      <c r="F228" s="21">
        <f>RANK(B228,B$212:B$373,1)</f>
        <v>0</v>
      </c>
      <c r="G228" s="36">
        <v>17</v>
      </c>
      <c r="H228" s="21">
        <f>F228*162+G228</f>
        <v>0</v>
      </c>
      <c r="I228" s="21">
        <f>RANK(H228,H$212:H$373,1)</f>
        <v>0</v>
      </c>
      <c r="J228" s="21">
        <f>MATCH(G228,I$212:I$373,0)</f>
        <v>0</v>
      </c>
      <c r="K228" s="37">
        <f>INDEX(B$212:B$373,J228,1)</f>
        <v>0</v>
      </c>
      <c r="L228" s="37">
        <f>L227+INDEX(C$212:C$373,J228,1)</f>
        <v>0</v>
      </c>
      <c r="M228" s="37">
        <f>M227+(K228-K227)*L227</f>
        <v>0</v>
      </c>
      <c r="N228" s="37">
        <f>IF((M227&gt;0)=(M228&gt;0),"",K228-M228/L227)</f>
        <v>0</v>
      </c>
      <c r="O228" s="17"/>
    </row>
    <row r="229" spans="1:15">
      <c r="A229" s="4" t="s">
        <v>1280</v>
      </c>
      <c r="B229" s="37">
        <f>B145</f>
        <v>0</v>
      </c>
      <c r="C229" s="37">
        <f>B99</f>
        <v>0</v>
      </c>
      <c r="D229" s="37">
        <f>IF(ISERROR(B229),C229,0)</f>
        <v>0</v>
      </c>
      <c r="E229" s="37">
        <f>MAX($B$182,B229)*C229</f>
        <v>0</v>
      </c>
      <c r="F229" s="21">
        <f>RANK(B229,B$212:B$373,1)</f>
        <v>0</v>
      </c>
      <c r="G229" s="36">
        <v>18</v>
      </c>
      <c r="H229" s="21">
        <f>F229*162+G229</f>
        <v>0</v>
      </c>
      <c r="I229" s="21">
        <f>RANK(H229,H$212:H$373,1)</f>
        <v>0</v>
      </c>
      <c r="J229" s="21">
        <f>MATCH(G229,I$212:I$373,0)</f>
        <v>0</v>
      </c>
      <c r="K229" s="37">
        <f>INDEX(B$212:B$373,J229,1)</f>
        <v>0</v>
      </c>
      <c r="L229" s="37">
        <f>L228+INDEX(C$212:C$373,J229,1)</f>
        <v>0</v>
      </c>
      <c r="M229" s="37">
        <f>M228+(K229-K228)*L228</f>
        <v>0</v>
      </c>
      <c r="N229" s="37">
        <f>IF((M228&gt;0)=(M229&gt;0),"",K229-M229/L228)</f>
        <v>0</v>
      </c>
      <c r="O229" s="17"/>
    </row>
    <row r="230" spans="1:15">
      <c r="A230" s="4" t="s">
        <v>1281</v>
      </c>
      <c r="B230" s="37">
        <f>B146</f>
        <v>0</v>
      </c>
      <c r="C230" s="37">
        <f>B100</f>
        <v>0</v>
      </c>
      <c r="D230" s="37">
        <f>IF(ISERROR(B230),C230,0)</f>
        <v>0</v>
      </c>
      <c r="E230" s="37">
        <f>MAX($B$182,B230)*C230</f>
        <v>0</v>
      </c>
      <c r="F230" s="21">
        <f>RANK(B230,B$212:B$373,1)</f>
        <v>0</v>
      </c>
      <c r="G230" s="36">
        <v>19</v>
      </c>
      <c r="H230" s="21">
        <f>F230*162+G230</f>
        <v>0</v>
      </c>
      <c r="I230" s="21">
        <f>RANK(H230,H$212:H$373,1)</f>
        <v>0</v>
      </c>
      <c r="J230" s="21">
        <f>MATCH(G230,I$212:I$373,0)</f>
        <v>0</v>
      </c>
      <c r="K230" s="37">
        <f>INDEX(B$212:B$373,J230,1)</f>
        <v>0</v>
      </c>
      <c r="L230" s="37">
        <f>L229+INDEX(C$212:C$373,J230,1)</f>
        <v>0</v>
      </c>
      <c r="M230" s="37">
        <f>M229+(K230-K229)*L229</f>
        <v>0</v>
      </c>
      <c r="N230" s="37">
        <f>IF((M229&gt;0)=(M230&gt;0),"",K230-M230/L229)</f>
        <v>0</v>
      </c>
      <c r="O230" s="17"/>
    </row>
    <row r="231" spans="1:15">
      <c r="A231" s="4" t="s">
        <v>1282</v>
      </c>
      <c r="B231" s="37">
        <f>B147</f>
        <v>0</v>
      </c>
      <c r="C231" s="37">
        <f>B101</f>
        <v>0</v>
      </c>
      <c r="D231" s="37">
        <f>IF(ISERROR(B231),C231,0)</f>
        <v>0</v>
      </c>
      <c r="E231" s="37">
        <f>MAX($B$182,B231)*C231</f>
        <v>0</v>
      </c>
      <c r="F231" s="21">
        <f>RANK(B231,B$212:B$373,1)</f>
        <v>0</v>
      </c>
      <c r="G231" s="36">
        <v>20</v>
      </c>
      <c r="H231" s="21">
        <f>F231*162+G231</f>
        <v>0</v>
      </c>
      <c r="I231" s="21">
        <f>RANK(H231,H$212:H$373,1)</f>
        <v>0</v>
      </c>
      <c r="J231" s="21">
        <f>MATCH(G231,I$212:I$373,0)</f>
        <v>0</v>
      </c>
      <c r="K231" s="37">
        <f>INDEX(B$212:B$373,J231,1)</f>
        <v>0</v>
      </c>
      <c r="L231" s="37">
        <f>L230+INDEX(C$212:C$373,J231,1)</f>
        <v>0</v>
      </c>
      <c r="M231" s="37">
        <f>M230+(K231-K230)*L230</f>
        <v>0</v>
      </c>
      <c r="N231" s="37">
        <f>IF((M230&gt;0)=(M231&gt;0),"",K231-M231/L230)</f>
        <v>0</v>
      </c>
      <c r="O231" s="17"/>
    </row>
    <row r="232" spans="1:15">
      <c r="A232" s="4" t="s">
        <v>1283</v>
      </c>
      <c r="B232" s="37">
        <f>B148</f>
        <v>0</v>
      </c>
      <c r="C232" s="37">
        <f>B102</f>
        <v>0</v>
      </c>
      <c r="D232" s="37">
        <f>IF(ISERROR(B232),C232,0)</f>
        <v>0</v>
      </c>
      <c r="E232" s="37">
        <f>MAX($B$182,B232)*C232</f>
        <v>0</v>
      </c>
      <c r="F232" s="21">
        <f>RANK(B232,B$212:B$373,1)</f>
        <v>0</v>
      </c>
      <c r="G232" s="36">
        <v>21</v>
      </c>
      <c r="H232" s="21">
        <f>F232*162+G232</f>
        <v>0</v>
      </c>
      <c r="I232" s="21">
        <f>RANK(H232,H$212:H$373,1)</f>
        <v>0</v>
      </c>
      <c r="J232" s="21">
        <f>MATCH(G232,I$212:I$373,0)</f>
        <v>0</v>
      </c>
      <c r="K232" s="37">
        <f>INDEX(B$212:B$373,J232,1)</f>
        <v>0</v>
      </c>
      <c r="L232" s="37">
        <f>L231+INDEX(C$212:C$373,J232,1)</f>
        <v>0</v>
      </c>
      <c r="M232" s="37">
        <f>M231+(K232-K231)*L231</f>
        <v>0</v>
      </c>
      <c r="N232" s="37">
        <f>IF((M231&gt;0)=(M232&gt;0),"",K232-M232/L231)</f>
        <v>0</v>
      </c>
      <c r="O232" s="17"/>
    </row>
    <row r="233" spans="1:15">
      <c r="A233" s="4" t="s">
        <v>1284</v>
      </c>
      <c r="B233" s="37">
        <f>B149</f>
        <v>0</v>
      </c>
      <c r="C233" s="37">
        <f>B103</f>
        <v>0</v>
      </c>
      <c r="D233" s="37">
        <f>IF(ISERROR(B233),C233,0)</f>
        <v>0</v>
      </c>
      <c r="E233" s="37">
        <f>MAX($B$182,B233)*C233</f>
        <v>0</v>
      </c>
      <c r="F233" s="21">
        <f>RANK(B233,B$212:B$373,1)</f>
        <v>0</v>
      </c>
      <c r="G233" s="36">
        <v>22</v>
      </c>
      <c r="H233" s="21">
        <f>F233*162+G233</f>
        <v>0</v>
      </c>
      <c r="I233" s="21">
        <f>RANK(H233,H$212:H$373,1)</f>
        <v>0</v>
      </c>
      <c r="J233" s="21">
        <f>MATCH(G233,I$212:I$373,0)</f>
        <v>0</v>
      </c>
      <c r="K233" s="37">
        <f>INDEX(B$212:B$373,J233,1)</f>
        <v>0</v>
      </c>
      <c r="L233" s="37">
        <f>L232+INDEX(C$212:C$373,J233,1)</f>
        <v>0</v>
      </c>
      <c r="M233" s="37">
        <f>M232+(K233-K232)*L232</f>
        <v>0</v>
      </c>
      <c r="N233" s="37">
        <f>IF((M232&gt;0)=(M233&gt;0),"",K233-M233/L232)</f>
        <v>0</v>
      </c>
      <c r="O233" s="17"/>
    </row>
    <row r="234" spans="1:15">
      <c r="A234" s="4" t="s">
        <v>1285</v>
      </c>
      <c r="B234" s="37">
        <f>B150</f>
        <v>0</v>
      </c>
      <c r="C234" s="37">
        <f>B104</f>
        <v>0</v>
      </c>
      <c r="D234" s="37">
        <f>IF(ISERROR(B234),C234,0)</f>
        <v>0</v>
      </c>
      <c r="E234" s="37">
        <f>MAX($B$182,B234)*C234</f>
        <v>0</v>
      </c>
      <c r="F234" s="21">
        <f>RANK(B234,B$212:B$373,1)</f>
        <v>0</v>
      </c>
      <c r="G234" s="36">
        <v>23</v>
      </c>
      <c r="H234" s="21">
        <f>F234*162+G234</f>
        <v>0</v>
      </c>
      <c r="I234" s="21">
        <f>RANK(H234,H$212:H$373,1)</f>
        <v>0</v>
      </c>
      <c r="J234" s="21">
        <f>MATCH(G234,I$212:I$373,0)</f>
        <v>0</v>
      </c>
      <c r="K234" s="37">
        <f>INDEX(B$212:B$373,J234,1)</f>
        <v>0</v>
      </c>
      <c r="L234" s="37">
        <f>L233+INDEX(C$212:C$373,J234,1)</f>
        <v>0</v>
      </c>
      <c r="M234" s="37">
        <f>M233+(K234-K233)*L233</f>
        <v>0</v>
      </c>
      <c r="N234" s="37">
        <f>IF((M233&gt;0)=(M234&gt;0),"",K234-M234/L233)</f>
        <v>0</v>
      </c>
      <c r="O234" s="17"/>
    </row>
    <row r="235" spans="1:15">
      <c r="A235" s="4" t="s">
        <v>1286</v>
      </c>
      <c r="B235" s="37">
        <f>B151</f>
        <v>0</v>
      </c>
      <c r="C235" s="37">
        <f>B105</f>
        <v>0</v>
      </c>
      <c r="D235" s="37">
        <f>IF(ISERROR(B235),C235,0)</f>
        <v>0</v>
      </c>
      <c r="E235" s="37">
        <f>MAX($B$182,B235)*C235</f>
        <v>0</v>
      </c>
      <c r="F235" s="21">
        <f>RANK(B235,B$212:B$373,1)</f>
        <v>0</v>
      </c>
      <c r="G235" s="36">
        <v>24</v>
      </c>
      <c r="H235" s="21">
        <f>F235*162+G235</f>
        <v>0</v>
      </c>
      <c r="I235" s="21">
        <f>RANK(H235,H$212:H$373,1)</f>
        <v>0</v>
      </c>
      <c r="J235" s="21">
        <f>MATCH(G235,I$212:I$373,0)</f>
        <v>0</v>
      </c>
      <c r="K235" s="37">
        <f>INDEX(B$212:B$373,J235,1)</f>
        <v>0</v>
      </c>
      <c r="L235" s="37">
        <f>L234+INDEX(C$212:C$373,J235,1)</f>
        <v>0</v>
      </c>
      <c r="M235" s="37">
        <f>M234+(K235-K234)*L234</f>
        <v>0</v>
      </c>
      <c r="N235" s="37">
        <f>IF((M234&gt;0)=(M235&gt;0),"",K235-M235/L234)</f>
        <v>0</v>
      </c>
      <c r="O235" s="17"/>
    </row>
    <row r="236" spans="1:15">
      <c r="A236" s="4" t="s">
        <v>1287</v>
      </c>
      <c r="B236" s="37">
        <f>B152</f>
        <v>0</v>
      </c>
      <c r="C236" s="37">
        <f>B106</f>
        <v>0</v>
      </c>
      <c r="D236" s="37">
        <f>IF(ISERROR(B236),C236,0)</f>
        <v>0</v>
      </c>
      <c r="E236" s="37">
        <f>MAX($B$182,B236)*C236</f>
        <v>0</v>
      </c>
      <c r="F236" s="21">
        <f>RANK(B236,B$212:B$373,1)</f>
        <v>0</v>
      </c>
      <c r="G236" s="36">
        <v>25</v>
      </c>
      <c r="H236" s="21">
        <f>F236*162+G236</f>
        <v>0</v>
      </c>
      <c r="I236" s="21">
        <f>RANK(H236,H$212:H$373,1)</f>
        <v>0</v>
      </c>
      <c r="J236" s="21">
        <f>MATCH(G236,I$212:I$373,0)</f>
        <v>0</v>
      </c>
      <c r="K236" s="37">
        <f>INDEX(B$212:B$373,J236,1)</f>
        <v>0</v>
      </c>
      <c r="L236" s="37">
        <f>L235+INDEX(C$212:C$373,J236,1)</f>
        <v>0</v>
      </c>
      <c r="M236" s="37">
        <f>M235+(K236-K235)*L235</f>
        <v>0</v>
      </c>
      <c r="N236" s="37">
        <f>IF((M235&gt;0)=(M236&gt;0),"",K236-M236/L235)</f>
        <v>0</v>
      </c>
      <c r="O236" s="17"/>
    </row>
    <row r="237" spans="1:15">
      <c r="A237" s="4" t="s">
        <v>1288</v>
      </c>
      <c r="B237" s="37">
        <f>B153</f>
        <v>0</v>
      </c>
      <c r="C237" s="37">
        <f>B107</f>
        <v>0</v>
      </c>
      <c r="D237" s="37">
        <f>IF(ISERROR(B237),C237,0)</f>
        <v>0</v>
      </c>
      <c r="E237" s="37">
        <f>MAX($B$182,B237)*C237</f>
        <v>0</v>
      </c>
      <c r="F237" s="21">
        <f>RANK(B237,B$212:B$373,1)</f>
        <v>0</v>
      </c>
      <c r="G237" s="36">
        <v>26</v>
      </c>
      <c r="H237" s="21">
        <f>F237*162+G237</f>
        <v>0</v>
      </c>
      <c r="I237" s="21">
        <f>RANK(H237,H$212:H$373,1)</f>
        <v>0</v>
      </c>
      <c r="J237" s="21">
        <f>MATCH(G237,I$212:I$373,0)</f>
        <v>0</v>
      </c>
      <c r="K237" s="37">
        <f>INDEX(B$212:B$373,J237,1)</f>
        <v>0</v>
      </c>
      <c r="L237" s="37">
        <f>L236+INDEX(C$212:C$373,J237,1)</f>
        <v>0</v>
      </c>
      <c r="M237" s="37">
        <f>M236+(K237-K236)*L236</f>
        <v>0</v>
      </c>
      <c r="N237" s="37">
        <f>IF((M236&gt;0)=(M237&gt;0),"",K237-M237/L236)</f>
        <v>0</v>
      </c>
      <c r="O237" s="17"/>
    </row>
    <row r="238" spans="1:15">
      <c r="A238" s="4" t="s">
        <v>1289</v>
      </c>
      <c r="B238" s="37">
        <f>B154</f>
        <v>0</v>
      </c>
      <c r="C238" s="37">
        <f>B108</f>
        <v>0</v>
      </c>
      <c r="D238" s="37">
        <f>IF(ISERROR(B238),C238,0)</f>
        <v>0</v>
      </c>
      <c r="E238" s="37">
        <f>MAX($B$182,B238)*C238</f>
        <v>0</v>
      </c>
      <c r="F238" s="21">
        <f>RANK(B238,B$212:B$373,1)</f>
        <v>0</v>
      </c>
      <c r="G238" s="36">
        <v>27</v>
      </c>
      <c r="H238" s="21">
        <f>F238*162+G238</f>
        <v>0</v>
      </c>
      <c r="I238" s="21">
        <f>RANK(H238,H$212:H$373,1)</f>
        <v>0</v>
      </c>
      <c r="J238" s="21">
        <f>MATCH(G238,I$212:I$373,0)</f>
        <v>0</v>
      </c>
      <c r="K238" s="37">
        <f>INDEX(B$212:B$373,J238,1)</f>
        <v>0</v>
      </c>
      <c r="L238" s="37">
        <f>L237+INDEX(C$212:C$373,J238,1)</f>
        <v>0</v>
      </c>
      <c r="M238" s="37">
        <f>M237+(K238-K237)*L237</f>
        <v>0</v>
      </c>
      <c r="N238" s="37">
        <f>IF((M237&gt;0)=(M238&gt;0),"",K238-M238/L237)</f>
        <v>0</v>
      </c>
      <c r="O238" s="17"/>
    </row>
    <row r="239" spans="1:15">
      <c r="A239" s="4" t="s">
        <v>1290</v>
      </c>
      <c r="B239" s="37">
        <f>C128</f>
        <v>0</v>
      </c>
      <c r="C239" s="37">
        <f>C82</f>
        <v>0</v>
      </c>
      <c r="D239" s="37">
        <f>IF(ISERROR(B239),C239,0)</f>
        <v>0</v>
      </c>
      <c r="E239" s="37">
        <f>MAX($B$182,B239)*C239</f>
        <v>0</v>
      </c>
      <c r="F239" s="21">
        <f>RANK(B239,B$212:B$373,1)</f>
        <v>0</v>
      </c>
      <c r="G239" s="36">
        <v>28</v>
      </c>
      <c r="H239" s="21">
        <f>F239*162+G239</f>
        <v>0</v>
      </c>
      <c r="I239" s="21">
        <f>RANK(H239,H$212:H$373,1)</f>
        <v>0</v>
      </c>
      <c r="J239" s="21">
        <f>MATCH(G239,I$212:I$373,0)</f>
        <v>0</v>
      </c>
      <c r="K239" s="37">
        <f>INDEX(B$212:B$373,J239,1)</f>
        <v>0</v>
      </c>
      <c r="L239" s="37">
        <f>L238+INDEX(C$212:C$373,J239,1)</f>
        <v>0</v>
      </c>
      <c r="M239" s="37">
        <f>M238+(K239-K238)*L238</f>
        <v>0</v>
      </c>
      <c r="N239" s="37">
        <f>IF((M238&gt;0)=(M239&gt;0),"",K239-M239/L238)</f>
        <v>0</v>
      </c>
      <c r="O239" s="17"/>
    </row>
    <row r="240" spans="1:15">
      <c r="A240" s="4" t="s">
        <v>1291</v>
      </c>
      <c r="B240" s="37">
        <f>C129</f>
        <v>0</v>
      </c>
      <c r="C240" s="37">
        <f>C83</f>
        <v>0</v>
      </c>
      <c r="D240" s="37">
        <f>IF(ISERROR(B240),C240,0)</f>
        <v>0</v>
      </c>
      <c r="E240" s="37">
        <f>MAX($B$182,B240)*C240</f>
        <v>0</v>
      </c>
      <c r="F240" s="21">
        <f>RANK(B240,B$212:B$373,1)</f>
        <v>0</v>
      </c>
      <c r="G240" s="36">
        <v>29</v>
      </c>
      <c r="H240" s="21">
        <f>F240*162+G240</f>
        <v>0</v>
      </c>
      <c r="I240" s="21">
        <f>RANK(H240,H$212:H$373,1)</f>
        <v>0</v>
      </c>
      <c r="J240" s="21">
        <f>MATCH(G240,I$212:I$373,0)</f>
        <v>0</v>
      </c>
      <c r="K240" s="37">
        <f>INDEX(B$212:B$373,J240,1)</f>
        <v>0</v>
      </c>
      <c r="L240" s="37">
        <f>L239+INDEX(C$212:C$373,J240,1)</f>
        <v>0</v>
      </c>
      <c r="M240" s="37">
        <f>M239+(K240-K239)*L239</f>
        <v>0</v>
      </c>
      <c r="N240" s="37">
        <f>IF((M239&gt;0)=(M240&gt;0),"",K240-M240/L239)</f>
        <v>0</v>
      </c>
      <c r="O240" s="17"/>
    </row>
    <row r="241" spans="1:15">
      <c r="A241" s="4" t="s">
        <v>1292</v>
      </c>
      <c r="B241" s="37">
        <f>C130</f>
        <v>0</v>
      </c>
      <c r="C241" s="37">
        <f>C84</f>
        <v>0</v>
      </c>
      <c r="D241" s="37">
        <f>IF(ISERROR(B241),C241,0)</f>
        <v>0</v>
      </c>
      <c r="E241" s="37">
        <f>MAX($B$182,B241)*C241</f>
        <v>0</v>
      </c>
      <c r="F241" s="21">
        <f>RANK(B241,B$212:B$373,1)</f>
        <v>0</v>
      </c>
      <c r="G241" s="36">
        <v>30</v>
      </c>
      <c r="H241" s="21">
        <f>F241*162+G241</f>
        <v>0</v>
      </c>
      <c r="I241" s="21">
        <f>RANK(H241,H$212:H$373,1)</f>
        <v>0</v>
      </c>
      <c r="J241" s="21">
        <f>MATCH(G241,I$212:I$373,0)</f>
        <v>0</v>
      </c>
      <c r="K241" s="37">
        <f>INDEX(B$212:B$373,J241,1)</f>
        <v>0</v>
      </c>
      <c r="L241" s="37">
        <f>L240+INDEX(C$212:C$373,J241,1)</f>
        <v>0</v>
      </c>
      <c r="M241" s="37">
        <f>M240+(K241-K240)*L240</f>
        <v>0</v>
      </c>
      <c r="N241" s="37">
        <f>IF((M240&gt;0)=(M241&gt;0),"",K241-M241/L240)</f>
        <v>0</v>
      </c>
      <c r="O241" s="17"/>
    </row>
    <row r="242" spans="1:15">
      <c r="A242" s="4" t="s">
        <v>1293</v>
      </c>
      <c r="B242" s="37">
        <f>C131</f>
        <v>0</v>
      </c>
      <c r="C242" s="37">
        <f>C85</f>
        <v>0</v>
      </c>
      <c r="D242" s="37">
        <f>IF(ISERROR(B242),C242,0)</f>
        <v>0</v>
      </c>
      <c r="E242" s="37">
        <f>MAX($B$182,B242)*C242</f>
        <v>0</v>
      </c>
      <c r="F242" s="21">
        <f>RANK(B242,B$212:B$373,1)</f>
        <v>0</v>
      </c>
      <c r="G242" s="36">
        <v>31</v>
      </c>
      <c r="H242" s="21">
        <f>F242*162+G242</f>
        <v>0</v>
      </c>
      <c r="I242" s="21">
        <f>RANK(H242,H$212:H$373,1)</f>
        <v>0</v>
      </c>
      <c r="J242" s="21">
        <f>MATCH(G242,I$212:I$373,0)</f>
        <v>0</v>
      </c>
      <c r="K242" s="37">
        <f>INDEX(B$212:B$373,J242,1)</f>
        <v>0</v>
      </c>
      <c r="L242" s="37">
        <f>L241+INDEX(C$212:C$373,J242,1)</f>
        <v>0</v>
      </c>
      <c r="M242" s="37">
        <f>M241+(K242-K241)*L241</f>
        <v>0</v>
      </c>
      <c r="N242" s="37">
        <f>IF((M241&gt;0)=(M242&gt;0),"",K242-M242/L241)</f>
        <v>0</v>
      </c>
      <c r="O242" s="17"/>
    </row>
    <row r="243" spans="1:15">
      <c r="A243" s="4" t="s">
        <v>1294</v>
      </c>
      <c r="B243" s="37">
        <f>C132</f>
        <v>0</v>
      </c>
      <c r="C243" s="37">
        <f>C86</f>
        <v>0</v>
      </c>
      <c r="D243" s="37">
        <f>IF(ISERROR(B243),C243,0)</f>
        <v>0</v>
      </c>
      <c r="E243" s="37">
        <f>MAX($B$182,B243)*C243</f>
        <v>0</v>
      </c>
      <c r="F243" s="21">
        <f>RANK(B243,B$212:B$373,1)</f>
        <v>0</v>
      </c>
      <c r="G243" s="36">
        <v>32</v>
      </c>
      <c r="H243" s="21">
        <f>F243*162+G243</f>
        <v>0</v>
      </c>
      <c r="I243" s="21">
        <f>RANK(H243,H$212:H$373,1)</f>
        <v>0</v>
      </c>
      <c r="J243" s="21">
        <f>MATCH(G243,I$212:I$373,0)</f>
        <v>0</v>
      </c>
      <c r="K243" s="37">
        <f>INDEX(B$212:B$373,J243,1)</f>
        <v>0</v>
      </c>
      <c r="L243" s="37">
        <f>L242+INDEX(C$212:C$373,J243,1)</f>
        <v>0</v>
      </c>
      <c r="M243" s="37">
        <f>M242+(K243-K242)*L242</f>
        <v>0</v>
      </c>
      <c r="N243" s="37">
        <f>IF((M242&gt;0)=(M243&gt;0),"",K243-M243/L242)</f>
        <v>0</v>
      </c>
      <c r="O243" s="17"/>
    </row>
    <row r="244" spans="1:15">
      <c r="A244" s="4" t="s">
        <v>1295</v>
      </c>
      <c r="B244" s="37">
        <f>C133</f>
        <v>0</v>
      </c>
      <c r="C244" s="37">
        <f>C87</f>
        <v>0</v>
      </c>
      <c r="D244" s="37">
        <f>IF(ISERROR(B244),C244,0)</f>
        <v>0</v>
      </c>
      <c r="E244" s="37">
        <f>MAX($B$182,B244)*C244</f>
        <v>0</v>
      </c>
      <c r="F244" s="21">
        <f>RANK(B244,B$212:B$373,1)</f>
        <v>0</v>
      </c>
      <c r="G244" s="36">
        <v>33</v>
      </c>
      <c r="H244" s="21">
        <f>F244*162+G244</f>
        <v>0</v>
      </c>
      <c r="I244" s="21">
        <f>RANK(H244,H$212:H$373,1)</f>
        <v>0</v>
      </c>
      <c r="J244" s="21">
        <f>MATCH(G244,I$212:I$373,0)</f>
        <v>0</v>
      </c>
      <c r="K244" s="37">
        <f>INDEX(B$212:B$373,J244,1)</f>
        <v>0</v>
      </c>
      <c r="L244" s="37">
        <f>L243+INDEX(C$212:C$373,J244,1)</f>
        <v>0</v>
      </c>
      <c r="M244" s="37">
        <f>M243+(K244-K243)*L243</f>
        <v>0</v>
      </c>
      <c r="N244" s="37">
        <f>IF((M243&gt;0)=(M244&gt;0),"",K244-M244/L243)</f>
        <v>0</v>
      </c>
      <c r="O244" s="17"/>
    </row>
    <row r="245" spans="1:15">
      <c r="A245" s="4" t="s">
        <v>1296</v>
      </c>
      <c r="B245" s="37">
        <f>C134</f>
        <v>0</v>
      </c>
      <c r="C245" s="37">
        <f>C88</f>
        <v>0</v>
      </c>
      <c r="D245" s="37">
        <f>IF(ISERROR(B245),C245,0)</f>
        <v>0</v>
      </c>
      <c r="E245" s="37">
        <f>MAX($B$182,B245)*C245</f>
        <v>0</v>
      </c>
      <c r="F245" s="21">
        <f>RANK(B245,B$212:B$373,1)</f>
        <v>0</v>
      </c>
      <c r="G245" s="36">
        <v>34</v>
      </c>
      <c r="H245" s="21">
        <f>F245*162+G245</f>
        <v>0</v>
      </c>
      <c r="I245" s="21">
        <f>RANK(H245,H$212:H$373,1)</f>
        <v>0</v>
      </c>
      <c r="J245" s="21">
        <f>MATCH(G245,I$212:I$373,0)</f>
        <v>0</v>
      </c>
      <c r="K245" s="37">
        <f>INDEX(B$212:B$373,J245,1)</f>
        <v>0</v>
      </c>
      <c r="L245" s="37">
        <f>L244+INDEX(C$212:C$373,J245,1)</f>
        <v>0</v>
      </c>
      <c r="M245" s="37">
        <f>M244+(K245-K244)*L244</f>
        <v>0</v>
      </c>
      <c r="N245" s="37">
        <f>IF((M244&gt;0)=(M245&gt;0),"",K245-M245/L244)</f>
        <v>0</v>
      </c>
      <c r="O245" s="17"/>
    </row>
    <row r="246" spans="1:15">
      <c r="A246" s="4" t="s">
        <v>1297</v>
      </c>
      <c r="B246" s="37">
        <f>C135</f>
        <v>0</v>
      </c>
      <c r="C246" s="37">
        <f>C89</f>
        <v>0</v>
      </c>
      <c r="D246" s="37">
        <f>IF(ISERROR(B246),C246,0)</f>
        <v>0</v>
      </c>
      <c r="E246" s="37">
        <f>MAX($B$182,B246)*C246</f>
        <v>0</v>
      </c>
      <c r="F246" s="21">
        <f>RANK(B246,B$212:B$373,1)</f>
        <v>0</v>
      </c>
      <c r="G246" s="36">
        <v>35</v>
      </c>
      <c r="H246" s="21">
        <f>F246*162+G246</f>
        <v>0</v>
      </c>
      <c r="I246" s="21">
        <f>RANK(H246,H$212:H$373,1)</f>
        <v>0</v>
      </c>
      <c r="J246" s="21">
        <f>MATCH(G246,I$212:I$373,0)</f>
        <v>0</v>
      </c>
      <c r="K246" s="37">
        <f>INDEX(B$212:B$373,J246,1)</f>
        <v>0</v>
      </c>
      <c r="L246" s="37">
        <f>L245+INDEX(C$212:C$373,J246,1)</f>
        <v>0</v>
      </c>
      <c r="M246" s="37">
        <f>M245+(K246-K245)*L245</f>
        <v>0</v>
      </c>
      <c r="N246" s="37">
        <f>IF((M245&gt;0)=(M246&gt;0),"",K246-M246/L245)</f>
        <v>0</v>
      </c>
      <c r="O246" s="17"/>
    </row>
    <row r="247" spans="1:15">
      <c r="A247" s="4" t="s">
        <v>1298</v>
      </c>
      <c r="B247" s="37">
        <f>C136</f>
        <v>0</v>
      </c>
      <c r="C247" s="37">
        <f>C90</f>
        <v>0</v>
      </c>
      <c r="D247" s="37">
        <f>IF(ISERROR(B247),C247,0)</f>
        <v>0</v>
      </c>
      <c r="E247" s="37">
        <f>MAX($B$182,B247)*C247</f>
        <v>0</v>
      </c>
      <c r="F247" s="21">
        <f>RANK(B247,B$212:B$373,1)</f>
        <v>0</v>
      </c>
      <c r="G247" s="36">
        <v>36</v>
      </c>
      <c r="H247" s="21">
        <f>F247*162+G247</f>
        <v>0</v>
      </c>
      <c r="I247" s="21">
        <f>RANK(H247,H$212:H$373,1)</f>
        <v>0</v>
      </c>
      <c r="J247" s="21">
        <f>MATCH(G247,I$212:I$373,0)</f>
        <v>0</v>
      </c>
      <c r="K247" s="37">
        <f>INDEX(B$212:B$373,J247,1)</f>
        <v>0</v>
      </c>
      <c r="L247" s="37">
        <f>L246+INDEX(C$212:C$373,J247,1)</f>
        <v>0</v>
      </c>
      <c r="M247" s="37">
        <f>M246+(K247-K246)*L246</f>
        <v>0</v>
      </c>
      <c r="N247" s="37">
        <f>IF((M246&gt;0)=(M247&gt;0),"",K247-M247/L246)</f>
        <v>0</v>
      </c>
      <c r="O247" s="17"/>
    </row>
    <row r="248" spans="1:15">
      <c r="A248" s="4" t="s">
        <v>1299</v>
      </c>
      <c r="B248" s="37">
        <f>C137</f>
        <v>0</v>
      </c>
      <c r="C248" s="37">
        <f>C91</f>
        <v>0</v>
      </c>
      <c r="D248" s="37">
        <f>IF(ISERROR(B248),C248,0)</f>
        <v>0</v>
      </c>
      <c r="E248" s="37">
        <f>MAX($B$182,B248)*C248</f>
        <v>0</v>
      </c>
      <c r="F248" s="21">
        <f>RANK(B248,B$212:B$373,1)</f>
        <v>0</v>
      </c>
      <c r="G248" s="36">
        <v>37</v>
      </c>
      <c r="H248" s="21">
        <f>F248*162+G248</f>
        <v>0</v>
      </c>
      <c r="I248" s="21">
        <f>RANK(H248,H$212:H$373,1)</f>
        <v>0</v>
      </c>
      <c r="J248" s="21">
        <f>MATCH(G248,I$212:I$373,0)</f>
        <v>0</v>
      </c>
      <c r="K248" s="37">
        <f>INDEX(B$212:B$373,J248,1)</f>
        <v>0</v>
      </c>
      <c r="L248" s="37">
        <f>L247+INDEX(C$212:C$373,J248,1)</f>
        <v>0</v>
      </c>
      <c r="M248" s="37">
        <f>M247+(K248-K247)*L247</f>
        <v>0</v>
      </c>
      <c r="N248" s="37">
        <f>IF((M247&gt;0)=(M248&gt;0),"",K248-M248/L247)</f>
        <v>0</v>
      </c>
      <c r="O248" s="17"/>
    </row>
    <row r="249" spans="1:15">
      <c r="A249" s="4" t="s">
        <v>1300</v>
      </c>
      <c r="B249" s="37">
        <f>C138</f>
        <v>0</v>
      </c>
      <c r="C249" s="37">
        <f>C92</f>
        <v>0</v>
      </c>
      <c r="D249" s="37">
        <f>IF(ISERROR(B249),C249,0)</f>
        <v>0</v>
      </c>
      <c r="E249" s="37">
        <f>MAX($B$182,B249)*C249</f>
        <v>0</v>
      </c>
      <c r="F249" s="21">
        <f>RANK(B249,B$212:B$373,1)</f>
        <v>0</v>
      </c>
      <c r="G249" s="36">
        <v>38</v>
      </c>
      <c r="H249" s="21">
        <f>F249*162+G249</f>
        <v>0</v>
      </c>
      <c r="I249" s="21">
        <f>RANK(H249,H$212:H$373,1)</f>
        <v>0</v>
      </c>
      <c r="J249" s="21">
        <f>MATCH(G249,I$212:I$373,0)</f>
        <v>0</v>
      </c>
      <c r="K249" s="37">
        <f>INDEX(B$212:B$373,J249,1)</f>
        <v>0</v>
      </c>
      <c r="L249" s="37">
        <f>L248+INDEX(C$212:C$373,J249,1)</f>
        <v>0</v>
      </c>
      <c r="M249" s="37">
        <f>M248+(K249-K248)*L248</f>
        <v>0</v>
      </c>
      <c r="N249" s="37">
        <f>IF((M248&gt;0)=(M249&gt;0),"",K249-M249/L248)</f>
        <v>0</v>
      </c>
      <c r="O249" s="17"/>
    </row>
    <row r="250" spans="1:15">
      <c r="A250" s="4" t="s">
        <v>1301</v>
      </c>
      <c r="B250" s="37">
        <f>C139</f>
        <v>0</v>
      </c>
      <c r="C250" s="37">
        <f>C93</f>
        <v>0</v>
      </c>
      <c r="D250" s="37">
        <f>IF(ISERROR(B250),C250,0)</f>
        <v>0</v>
      </c>
      <c r="E250" s="37">
        <f>MAX($B$182,B250)*C250</f>
        <v>0</v>
      </c>
      <c r="F250" s="21">
        <f>RANK(B250,B$212:B$373,1)</f>
        <v>0</v>
      </c>
      <c r="G250" s="36">
        <v>39</v>
      </c>
      <c r="H250" s="21">
        <f>F250*162+G250</f>
        <v>0</v>
      </c>
      <c r="I250" s="21">
        <f>RANK(H250,H$212:H$373,1)</f>
        <v>0</v>
      </c>
      <c r="J250" s="21">
        <f>MATCH(G250,I$212:I$373,0)</f>
        <v>0</v>
      </c>
      <c r="K250" s="37">
        <f>INDEX(B$212:B$373,J250,1)</f>
        <v>0</v>
      </c>
      <c r="L250" s="37">
        <f>L249+INDEX(C$212:C$373,J250,1)</f>
        <v>0</v>
      </c>
      <c r="M250" s="37">
        <f>M249+(K250-K249)*L249</f>
        <v>0</v>
      </c>
      <c r="N250" s="37">
        <f>IF((M249&gt;0)=(M250&gt;0),"",K250-M250/L249)</f>
        <v>0</v>
      </c>
      <c r="O250" s="17"/>
    </row>
    <row r="251" spans="1:15">
      <c r="A251" s="4" t="s">
        <v>1302</v>
      </c>
      <c r="B251" s="37">
        <f>C140</f>
        <v>0</v>
      </c>
      <c r="C251" s="37">
        <f>C94</f>
        <v>0</v>
      </c>
      <c r="D251" s="37">
        <f>IF(ISERROR(B251),C251,0)</f>
        <v>0</v>
      </c>
      <c r="E251" s="37">
        <f>MAX($B$182,B251)*C251</f>
        <v>0</v>
      </c>
      <c r="F251" s="21">
        <f>RANK(B251,B$212:B$373,1)</f>
        <v>0</v>
      </c>
      <c r="G251" s="36">
        <v>40</v>
      </c>
      <c r="H251" s="21">
        <f>F251*162+G251</f>
        <v>0</v>
      </c>
      <c r="I251" s="21">
        <f>RANK(H251,H$212:H$373,1)</f>
        <v>0</v>
      </c>
      <c r="J251" s="21">
        <f>MATCH(G251,I$212:I$373,0)</f>
        <v>0</v>
      </c>
      <c r="K251" s="37">
        <f>INDEX(B$212:B$373,J251,1)</f>
        <v>0</v>
      </c>
      <c r="L251" s="37">
        <f>L250+INDEX(C$212:C$373,J251,1)</f>
        <v>0</v>
      </c>
      <c r="M251" s="37">
        <f>M250+(K251-K250)*L250</f>
        <v>0</v>
      </c>
      <c r="N251" s="37">
        <f>IF((M250&gt;0)=(M251&gt;0),"",K251-M251/L250)</f>
        <v>0</v>
      </c>
      <c r="O251" s="17"/>
    </row>
    <row r="252" spans="1:15">
      <c r="A252" s="4" t="s">
        <v>1303</v>
      </c>
      <c r="B252" s="37">
        <f>C141</f>
        <v>0</v>
      </c>
      <c r="C252" s="37">
        <f>C95</f>
        <v>0</v>
      </c>
      <c r="D252" s="37">
        <f>IF(ISERROR(B252),C252,0)</f>
        <v>0</v>
      </c>
      <c r="E252" s="37">
        <f>MAX($B$182,B252)*C252</f>
        <v>0</v>
      </c>
      <c r="F252" s="21">
        <f>RANK(B252,B$212:B$373,1)</f>
        <v>0</v>
      </c>
      <c r="G252" s="36">
        <v>41</v>
      </c>
      <c r="H252" s="21">
        <f>F252*162+G252</f>
        <v>0</v>
      </c>
      <c r="I252" s="21">
        <f>RANK(H252,H$212:H$373,1)</f>
        <v>0</v>
      </c>
      <c r="J252" s="21">
        <f>MATCH(G252,I$212:I$373,0)</f>
        <v>0</v>
      </c>
      <c r="K252" s="37">
        <f>INDEX(B$212:B$373,J252,1)</f>
        <v>0</v>
      </c>
      <c r="L252" s="37">
        <f>L251+INDEX(C$212:C$373,J252,1)</f>
        <v>0</v>
      </c>
      <c r="M252" s="37">
        <f>M251+(K252-K251)*L251</f>
        <v>0</v>
      </c>
      <c r="N252" s="37">
        <f>IF((M251&gt;0)=(M252&gt;0),"",K252-M252/L251)</f>
        <v>0</v>
      </c>
      <c r="O252" s="17"/>
    </row>
    <row r="253" spans="1:15">
      <c r="A253" s="4" t="s">
        <v>1304</v>
      </c>
      <c r="B253" s="37">
        <f>C142</f>
        <v>0</v>
      </c>
      <c r="C253" s="37">
        <f>C96</f>
        <v>0</v>
      </c>
      <c r="D253" s="37">
        <f>IF(ISERROR(B253),C253,0)</f>
        <v>0</v>
      </c>
      <c r="E253" s="37">
        <f>MAX($B$182,B253)*C253</f>
        <v>0</v>
      </c>
      <c r="F253" s="21">
        <f>RANK(B253,B$212:B$373,1)</f>
        <v>0</v>
      </c>
      <c r="G253" s="36">
        <v>42</v>
      </c>
      <c r="H253" s="21">
        <f>F253*162+G253</f>
        <v>0</v>
      </c>
      <c r="I253" s="21">
        <f>RANK(H253,H$212:H$373,1)</f>
        <v>0</v>
      </c>
      <c r="J253" s="21">
        <f>MATCH(G253,I$212:I$373,0)</f>
        <v>0</v>
      </c>
      <c r="K253" s="37">
        <f>INDEX(B$212:B$373,J253,1)</f>
        <v>0</v>
      </c>
      <c r="L253" s="37">
        <f>L252+INDEX(C$212:C$373,J253,1)</f>
        <v>0</v>
      </c>
      <c r="M253" s="37">
        <f>M252+(K253-K252)*L252</f>
        <v>0</v>
      </c>
      <c r="N253" s="37">
        <f>IF((M252&gt;0)=(M253&gt;0),"",K253-M253/L252)</f>
        <v>0</v>
      </c>
      <c r="O253" s="17"/>
    </row>
    <row r="254" spans="1:15">
      <c r="A254" s="4" t="s">
        <v>1305</v>
      </c>
      <c r="B254" s="37">
        <f>C143</f>
        <v>0</v>
      </c>
      <c r="C254" s="37">
        <f>C97</f>
        <v>0</v>
      </c>
      <c r="D254" s="37">
        <f>IF(ISERROR(B254),C254,0)</f>
        <v>0</v>
      </c>
      <c r="E254" s="37">
        <f>MAX($B$182,B254)*C254</f>
        <v>0</v>
      </c>
      <c r="F254" s="21">
        <f>RANK(B254,B$212:B$373,1)</f>
        <v>0</v>
      </c>
      <c r="G254" s="36">
        <v>43</v>
      </c>
      <c r="H254" s="21">
        <f>F254*162+G254</f>
        <v>0</v>
      </c>
      <c r="I254" s="21">
        <f>RANK(H254,H$212:H$373,1)</f>
        <v>0</v>
      </c>
      <c r="J254" s="21">
        <f>MATCH(G254,I$212:I$373,0)</f>
        <v>0</v>
      </c>
      <c r="K254" s="37">
        <f>INDEX(B$212:B$373,J254,1)</f>
        <v>0</v>
      </c>
      <c r="L254" s="37">
        <f>L253+INDEX(C$212:C$373,J254,1)</f>
        <v>0</v>
      </c>
      <c r="M254" s="37">
        <f>M253+(K254-K253)*L253</f>
        <v>0</v>
      </c>
      <c r="N254" s="37">
        <f>IF((M253&gt;0)=(M254&gt;0),"",K254-M254/L253)</f>
        <v>0</v>
      </c>
      <c r="O254" s="17"/>
    </row>
    <row r="255" spans="1:15">
      <c r="A255" s="4" t="s">
        <v>1306</v>
      </c>
      <c r="B255" s="37">
        <f>C144</f>
        <v>0</v>
      </c>
      <c r="C255" s="37">
        <f>C98</f>
        <v>0</v>
      </c>
      <c r="D255" s="37">
        <f>IF(ISERROR(B255),C255,0)</f>
        <v>0</v>
      </c>
      <c r="E255" s="37">
        <f>MAX($B$182,B255)*C255</f>
        <v>0</v>
      </c>
      <c r="F255" s="21">
        <f>RANK(B255,B$212:B$373,1)</f>
        <v>0</v>
      </c>
      <c r="G255" s="36">
        <v>44</v>
      </c>
      <c r="H255" s="21">
        <f>F255*162+G255</f>
        <v>0</v>
      </c>
      <c r="I255" s="21">
        <f>RANK(H255,H$212:H$373,1)</f>
        <v>0</v>
      </c>
      <c r="J255" s="21">
        <f>MATCH(G255,I$212:I$373,0)</f>
        <v>0</v>
      </c>
      <c r="K255" s="37">
        <f>INDEX(B$212:B$373,J255,1)</f>
        <v>0</v>
      </c>
      <c r="L255" s="37">
        <f>L254+INDEX(C$212:C$373,J255,1)</f>
        <v>0</v>
      </c>
      <c r="M255" s="37">
        <f>M254+(K255-K254)*L254</f>
        <v>0</v>
      </c>
      <c r="N255" s="37">
        <f>IF((M254&gt;0)=(M255&gt;0),"",K255-M255/L254)</f>
        <v>0</v>
      </c>
      <c r="O255" s="17"/>
    </row>
    <row r="256" spans="1:15">
      <c r="A256" s="4" t="s">
        <v>1307</v>
      </c>
      <c r="B256" s="37">
        <f>C145</f>
        <v>0</v>
      </c>
      <c r="C256" s="37">
        <f>C99</f>
        <v>0</v>
      </c>
      <c r="D256" s="37">
        <f>IF(ISERROR(B256),C256,0)</f>
        <v>0</v>
      </c>
      <c r="E256" s="37">
        <f>MAX($B$182,B256)*C256</f>
        <v>0</v>
      </c>
      <c r="F256" s="21">
        <f>RANK(B256,B$212:B$373,1)</f>
        <v>0</v>
      </c>
      <c r="G256" s="36">
        <v>45</v>
      </c>
      <c r="H256" s="21">
        <f>F256*162+G256</f>
        <v>0</v>
      </c>
      <c r="I256" s="21">
        <f>RANK(H256,H$212:H$373,1)</f>
        <v>0</v>
      </c>
      <c r="J256" s="21">
        <f>MATCH(G256,I$212:I$373,0)</f>
        <v>0</v>
      </c>
      <c r="K256" s="37">
        <f>INDEX(B$212:B$373,J256,1)</f>
        <v>0</v>
      </c>
      <c r="L256" s="37">
        <f>L255+INDEX(C$212:C$373,J256,1)</f>
        <v>0</v>
      </c>
      <c r="M256" s="37">
        <f>M255+(K256-K255)*L255</f>
        <v>0</v>
      </c>
      <c r="N256" s="37">
        <f>IF((M255&gt;0)=(M256&gt;0),"",K256-M256/L255)</f>
        <v>0</v>
      </c>
      <c r="O256" s="17"/>
    </row>
    <row r="257" spans="1:15">
      <c r="A257" s="4" t="s">
        <v>1308</v>
      </c>
      <c r="B257" s="37">
        <f>C146</f>
        <v>0</v>
      </c>
      <c r="C257" s="37">
        <f>C100</f>
        <v>0</v>
      </c>
      <c r="D257" s="37">
        <f>IF(ISERROR(B257),C257,0)</f>
        <v>0</v>
      </c>
      <c r="E257" s="37">
        <f>MAX($B$182,B257)*C257</f>
        <v>0</v>
      </c>
      <c r="F257" s="21">
        <f>RANK(B257,B$212:B$373,1)</f>
        <v>0</v>
      </c>
      <c r="G257" s="36">
        <v>46</v>
      </c>
      <c r="H257" s="21">
        <f>F257*162+G257</f>
        <v>0</v>
      </c>
      <c r="I257" s="21">
        <f>RANK(H257,H$212:H$373,1)</f>
        <v>0</v>
      </c>
      <c r="J257" s="21">
        <f>MATCH(G257,I$212:I$373,0)</f>
        <v>0</v>
      </c>
      <c r="K257" s="37">
        <f>INDEX(B$212:B$373,J257,1)</f>
        <v>0</v>
      </c>
      <c r="L257" s="37">
        <f>L256+INDEX(C$212:C$373,J257,1)</f>
        <v>0</v>
      </c>
      <c r="M257" s="37">
        <f>M256+(K257-K256)*L256</f>
        <v>0</v>
      </c>
      <c r="N257" s="37">
        <f>IF((M256&gt;0)=(M257&gt;0),"",K257-M257/L256)</f>
        <v>0</v>
      </c>
      <c r="O257" s="17"/>
    </row>
    <row r="258" spans="1:15">
      <c r="A258" s="4" t="s">
        <v>1309</v>
      </c>
      <c r="B258" s="37">
        <f>C147</f>
        <v>0</v>
      </c>
      <c r="C258" s="37">
        <f>C101</f>
        <v>0</v>
      </c>
      <c r="D258" s="37">
        <f>IF(ISERROR(B258),C258,0)</f>
        <v>0</v>
      </c>
      <c r="E258" s="37">
        <f>MAX($B$182,B258)*C258</f>
        <v>0</v>
      </c>
      <c r="F258" s="21">
        <f>RANK(B258,B$212:B$373,1)</f>
        <v>0</v>
      </c>
      <c r="G258" s="36">
        <v>47</v>
      </c>
      <c r="H258" s="21">
        <f>F258*162+G258</f>
        <v>0</v>
      </c>
      <c r="I258" s="21">
        <f>RANK(H258,H$212:H$373,1)</f>
        <v>0</v>
      </c>
      <c r="J258" s="21">
        <f>MATCH(G258,I$212:I$373,0)</f>
        <v>0</v>
      </c>
      <c r="K258" s="37">
        <f>INDEX(B$212:B$373,J258,1)</f>
        <v>0</v>
      </c>
      <c r="L258" s="37">
        <f>L257+INDEX(C$212:C$373,J258,1)</f>
        <v>0</v>
      </c>
      <c r="M258" s="37">
        <f>M257+(K258-K257)*L257</f>
        <v>0</v>
      </c>
      <c r="N258" s="37">
        <f>IF((M257&gt;0)=(M258&gt;0),"",K258-M258/L257)</f>
        <v>0</v>
      </c>
      <c r="O258" s="17"/>
    </row>
    <row r="259" spans="1:15">
      <c r="A259" s="4" t="s">
        <v>1310</v>
      </c>
      <c r="B259" s="37">
        <f>C148</f>
        <v>0</v>
      </c>
      <c r="C259" s="37">
        <f>C102</f>
        <v>0</v>
      </c>
      <c r="D259" s="37">
        <f>IF(ISERROR(B259),C259,0)</f>
        <v>0</v>
      </c>
      <c r="E259" s="37">
        <f>MAX($B$182,B259)*C259</f>
        <v>0</v>
      </c>
      <c r="F259" s="21">
        <f>RANK(B259,B$212:B$373,1)</f>
        <v>0</v>
      </c>
      <c r="G259" s="36">
        <v>48</v>
      </c>
      <c r="H259" s="21">
        <f>F259*162+G259</f>
        <v>0</v>
      </c>
      <c r="I259" s="21">
        <f>RANK(H259,H$212:H$373,1)</f>
        <v>0</v>
      </c>
      <c r="J259" s="21">
        <f>MATCH(G259,I$212:I$373,0)</f>
        <v>0</v>
      </c>
      <c r="K259" s="37">
        <f>INDEX(B$212:B$373,J259,1)</f>
        <v>0</v>
      </c>
      <c r="L259" s="37">
        <f>L258+INDEX(C$212:C$373,J259,1)</f>
        <v>0</v>
      </c>
      <c r="M259" s="37">
        <f>M258+(K259-K258)*L258</f>
        <v>0</v>
      </c>
      <c r="N259" s="37">
        <f>IF((M258&gt;0)=(M259&gt;0),"",K259-M259/L258)</f>
        <v>0</v>
      </c>
      <c r="O259" s="17"/>
    </row>
    <row r="260" spans="1:15">
      <c r="A260" s="4" t="s">
        <v>1311</v>
      </c>
      <c r="B260" s="37">
        <f>C149</f>
        <v>0</v>
      </c>
      <c r="C260" s="37">
        <f>C103</f>
        <v>0</v>
      </c>
      <c r="D260" s="37">
        <f>IF(ISERROR(B260),C260,0)</f>
        <v>0</v>
      </c>
      <c r="E260" s="37">
        <f>MAX($B$182,B260)*C260</f>
        <v>0</v>
      </c>
      <c r="F260" s="21">
        <f>RANK(B260,B$212:B$373,1)</f>
        <v>0</v>
      </c>
      <c r="G260" s="36">
        <v>49</v>
      </c>
      <c r="H260" s="21">
        <f>F260*162+G260</f>
        <v>0</v>
      </c>
      <c r="I260" s="21">
        <f>RANK(H260,H$212:H$373,1)</f>
        <v>0</v>
      </c>
      <c r="J260" s="21">
        <f>MATCH(G260,I$212:I$373,0)</f>
        <v>0</v>
      </c>
      <c r="K260" s="37">
        <f>INDEX(B$212:B$373,J260,1)</f>
        <v>0</v>
      </c>
      <c r="L260" s="37">
        <f>L259+INDEX(C$212:C$373,J260,1)</f>
        <v>0</v>
      </c>
      <c r="M260" s="37">
        <f>M259+(K260-K259)*L259</f>
        <v>0</v>
      </c>
      <c r="N260" s="37">
        <f>IF((M259&gt;0)=(M260&gt;0),"",K260-M260/L259)</f>
        <v>0</v>
      </c>
      <c r="O260" s="17"/>
    </row>
    <row r="261" spans="1:15">
      <c r="A261" s="4" t="s">
        <v>1312</v>
      </c>
      <c r="B261" s="37">
        <f>C150</f>
        <v>0</v>
      </c>
      <c r="C261" s="37">
        <f>C104</f>
        <v>0</v>
      </c>
      <c r="D261" s="37">
        <f>IF(ISERROR(B261),C261,0)</f>
        <v>0</v>
      </c>
      <c r="E261" s="37">
        <f>MAX($B$182,B261)*C261</f>
        <v>0</v>
      </c>
      <c r="F261" s="21">
        <f>RANK(B261,B$212:B$373,1)</f>
        <v>0</v>
      </c>
      <c r="G261" s="36">
        <v>50</v>
      </c>
      <c r="H261" s="21">
        <f>F261*162+G261</f>
        <v>0</v>
      </c>
      <c r="I261" s="21">
        <f>RANK(H261,H$212:H$373,1)</f>
        <v>0</v>
      </c>
      <c r="J261" s="21">
        <f>MATCH(G261,I$212:I$373,0)</f>
        <v>0</v>
      </c>
      <c r="K261" s="37">
        <f>INDEX(B$212:B$373,J261,1)</f>
        <v>0</v>
      </c>
      <c r="L261" s="37">
        <f>L260+INDEX(C$212:C$373,J261,1)</f>
        <v>0</v>
      </c>
      <c r="M261" s="37">
        <f>M260+(K261-K260)*L260</f>
        <v>0</v>
      </c>
      <c r="N261" s="37">
        <f>IF((M260&gt;0)=(M261&gt;0),"",K261-M261/L260)</f>
        <v>0</v>
      </c>
      <c r="O261" s="17"/>
    </row>
    <row r="262" spans="1:15">
      <c r="A262" s="4" t="s">
        <v>1313</v>
      </c>
      <c r="B262" s="37">
        <f>C151</f>
        <v>0</v>
      </c>
      <c r="C262" s="37">
        <f>C105</f>
        <v>0</v>
      </c>
      <c r="D262" s="37">
        <f>IF(ISERROR(B262),C262,0)</f>
        <v>0</v>
      </c>
      <c r="E262" s="37">
        <f>MAX($B$182,B262)*C262</f>
        <v>0</v>
      </c>
      <c r="F262" s="21">
        <f>RANK(B262,B$212:B$373,1)</f>
        <v>0</v>
      </c>
      <c r="G262" s="36">
        <v>51</v>
      </c>
      <c r="H262" s="21">
        <f>F262*162+G262</f>
        <v>0</v>
      </c>
      <c r="I262" s="21">
        <f>RANK(H262,H$212:H$373,1)</f>
        <v>0</v>
      </c>
      <c r="J262" s="21">
        <f>MATCH(G262,I$212:I$373,0)</f>
        <v>0</v>
      </c>
      <c r="K262" s="37">
        <f>INDEX(B$212:B$373,J262,1)</f>
        <v>0</v>
      </c>
      <c r="L262" s="37">
        <f>L261+INDEX(C$212:C$373,J262,1)</f>
        <v>0</v>
      </c>
      <c r="M262" s="37">
        <f>M261+(K262-K261)*L261</f>
        <v>0</v>
      </c>
      <c r="N262" s="37">
        <f>IF((M261&gt;0)=(M262&gt;0),"",K262-M262/L261)</f>
        <v>0</v>
      </c>
      <c r="O262" s="17"/>
    </row>
    <row r="263" spans="1:15">
      <c r="A263" s="4" t="s">
        <v>1314</v>
      </c>
      <c r="B263" s="37">
        <f>C152</f>
        <v>0</v>
      </c>
      <c r="C263" s="37">
        <f>C106</f>
        <v>0</v>
      </c>
      <c r="D263" s="37">
        <f>IF(ISERROR(B263),C263,0)</f>
        <v>0</v>
      </c>
      <c r="E263" s="37">
        <f>MAX($B$182,B263)*C263</f>
        <v>0</v>
      </c>
      <c r="F263" s="21">
        <f>RANK(B263,B$212:B$373,1)</f>
        <v>0</v>
      </c>
      <c r="G263" s="36">
        <v>52</v>
      </c>
      <c r="H263" s="21">
        <f>F263*162+G263</f>
        <v>0</v>
      </c>
      <c r="I263" s="21">
        <f>RANK(H263,H$212:H$373,1)</f>
        <v>0</v>
      </c>
      <c r="J263" s="21">
        <f>MATCH(G263,I$212:I$373,0)</f>
        <v>0</v>
      </c>
      <c r="K263" s="37">
        <f>INDEX(B$212:B$373,J263,1)</f>
        <v>0</v>
      </c>
      <c r="L263" s="37">
        <f>L262+INDEX(C$212:C$373,J263,1)</f>
        <v>0</v>
      </c>
      <c r="M263" s="37">
        <f>M262+(K263-K262)*L262</f>
        <v>0</v>
      </c>
      <c r="N263" s="37">
        <f>IF((M262&gt;0)=(M263&gt;0),"",K263-M263/L262)</f>
        <v>0</v>
      </c>
      <c r="O263" s="17"/>
    </row>
    <row r="264" spans="1:15">
      <c r="A264" s="4" t="s">
        <v>1315</v>
      </c>
      <c r="B264" s="37">
        <f>C153</f>
        <v>0</v>
      </c>
      <c r="C264" s="37">
        <f>C107</f>
        <v>0</v>
      </c>
      <c r="D264" s="37">
        <f>IF(ISERROR(B264),C264,0)</f>
        <v>0</v>
      </c>
      <c r="E264" s="37">
        <f>MAX($B$182,B264)*C264</f>
        <v>0</v>
      </c>
      <c r="F264" s="21">
        <f>RANK(B264,B$212:B$373,1)</f>
        <v>0</v>
      </c>
      <c r="G264" s="36">
        <v>53</v>
      </c>
      <c r="H264" s="21">
        <f>F264*162+G264</f>
        <v>0</v>
      </c>
      <c r="I264" s="21">
        <f>RANK(H264,H$212:H$373,1)</f>
        <v>0</v>
      </c>
      <c r="J264" s="21">
        <f>MATCH(G264,I$212:I$373,0)</f>
        <v>0</v>
      </c>
      <c r="K264" s="37">
        <f>INDEX(B$212:B$373,J264,1)</f>
        <v>0</v>
      </c>
      <c r="L264" s="37">
        <f>L263+INDEX(C$212:C$373,J264,1)</f>
        <v>0</v>
      </c>
      <c r="M264" s="37">
        <f>M263+(K264-K263)*L263</f>
        <v>0</v>
      </c>
      <c r="N264" s="37">
        <f>IF((M263&gt;0)=(M264&gt;0),"",K264-M264/L263)</f>
        <v>0</v>
      </c>
      <c r="O264" s="17"/>
    </row>
    <row r="265" spans="1:15">
      <c r="A265" s="4" t="s">
        <v>1316</v>
      </c>
      <c r="B265" s="37">
        <f>C154</f>
        <v>0</v>
      </c>
      <c r="C265" s="37">
        <f>C108</f>
        <v>0</v>
      </c>
      <c r="D265" s="37">
        <f>IF(ISERROR(B265),C265,0)</f>
        <v>0</v>
      </c>
      <c r="E265" s="37">
        <f>MAX($B$182,B265)*C265</f>
        <v>0</v>
      </c>
      <c r="F265" s="21">
        <f>RANK(B265,B$212:B$373,1)</f>
        <v>0</v>
      </c>
      <c r="G265" s="36">
        <v>54</v>
      </c>
      <c r="H265" s="21">
        <f>F265*162+G265</f>
        <v>0</v>
      </c>
      <c r="I265" s="21">
        <f>RANK(H265,H$212:H$373,1)</f>
        <v>0</v>
      </c>
      <c r="J265" s="21">
        <f>MATCH(G265,I$212:I$373,0)</f>
        <v>0</v>
      </c>
      <c r="K265" s="37">
        <f>INDEX(B$212:B$373,J265,1)</f>
        <v>0</v>
      </c>
      <c r="L265" s="37">
        <f>L264+INDEX(C$212:C$373,J265,1)</f>
        <v>0</v>
      </c>
      <c r="M265" s="37">
        <f>M264+(K265-K264)*L264</f>
        <v>0</v>
      </c>
      <c r="N265" s="37">
        <f>IF((M264&gt;0)=(M265&gt;0),"",K265-M265/L264)</f>
        <v>0</v>
      </c>
      <c r="O265" s="17"/>
    </row>
    <row r="266" spans="1:15">
      <c r="A266" s="4" t="s">
        <v>1317</v>
      </c>
      <c r="B266" s="37">
        <f>D128</f>
        <v>0</v>
      </c>
      <c r="C266" s="37">
        <f>D82</f>
        <v>0</v>
      </c>
      <c r="D266" s="37">
        <f>IF(ISERROR(B266),C266,0)</f>
        <v>0</v>
      </c>
      <c r="E266" s="37">
        <f>MAX($B$182,B266)*C266</f>
        <v>0</v>
      </c>
      <c r="F266" s="21">
        <f>RANK(B266,B$212:B$373,1)</f>
        <v>0</v>
      </c>
      <c r="G266" s="36">
        <v>55</v>
      </c>
      <c r="H266" s="21">
        <f>F266*162+G266</f>
        <v>0</v>
      </c>
      <c r="I266" s="21">
        <f>RANK(H266,H$212:H$373,1)</f>
        <v>0</v>
      </c>
      <c r="J266" s="21">
        <f>MATCH(G266,I$212:I$373,0)</f>
        <v>0</v>
      </c>
      <c r="K266" s="37">
        <f>INDEX(B$212:B$373,J266,1)</f>
        <v>0</v>
      </c>
      <c r="L266" s="37">
        <f>L265+INDEX(C$212:C$373,J266,1)</f>
        <v>0</v>
      </c>
      <c r="M266" s="37">
        <f>M265+(K266-K265)*L265</f>
        <v>0</v>
      </c>
      <c r="N266" s="37">
        <f>IF((M265&gt;0)=(M266&gt;0),"",K266-M266/L265)</f>
        <v>0</v>
      </c>
      <c r="O266" s="17"/>
    </row>
    <row r="267" spans="1:15">
      <c r="A267" s="4" t="s">
        <v>1318</v>
      </c>
      <c r="B267" s="37">
        <f>D129</f>
        <v>0</v>
      </c>
      <c r="C267" s="37">
        <f>D83</f>
        <v>0</v>
      </c>
      <c r="D267" s="37">
        <f>IF(ISERROR(B267),C267,0)</f>
        <v>0</v>
      </c>
      <c r="E267" s="37">
        <f>MAX($B$182,B267)*C267</f>
        <v>0</v>
      </c>
      <c r="F267" s="21">
        <f>RANK(B267,B$212:B$373,1)</f>
        <v>0</v>
      </c>
      <c r="G267" s="36">
        <v>56</v>
      </c>
      <c r="H267" s="21">
        <f>F267*162+G267</f>
        <v>0</v>
      </c>
      <c r="I267" s="21">
        <f>RANK(H267,H$212:H$373,1)</f>
        <v>0</v>
      </c>
      <c r="J267" s="21">
        <f>MATCH(G267,I$212:I$373,0)</f>
        <v>0</v>
      </c>
      <c r="K267" s="37">
        <f>INDEX(B$212:B$373,J267,1)</f>
        <v>0</v>
      </c>
      <c r="L267" s="37">
        <f>L266+INDEX(C$212:C$373,J267,1)</f>
        <v>0</v>
      </c>
      <c r="M267" s="37">
        <f>M266+(K267-K266)*L266</f>
        <v>0</v>
      </c>
      <c r="N267" s="37">
        <f>IF((M266&gt;0)=(M267&gt;0),"",K267-M267/L266)</f>
        <v>0</v>
      </c>
      <c r="O267" s="17"/>
    </row>
    <row r="268" spans="1:15">
      <c r="A268" s="4" t="s">
        <v>1319</v>
      </c>
      <c r="B268" s="37">
        <f>D130</f>
        <v>0</v>
      </c>
      <c r="C268" s="37">
        <f>D84</f>
        <v>0</v>
      </c>
      <c r="D268" s="37">
        <f>IF(ISERROR(B268),C268,0)</f>
        <v>0</v>
      </c>
      <c r="E268" s="37">
        <f>MAX($B$182,B268)*C268</f>
        <v>0</v>
      </c>
      <c r="F268" s="21">
        <f>RANK(B268,B$212:B$373,1)</f>
        <v>0</v>
      </c>
      <c r="G268" s="36">
        <v>57</v>
      </c>
      <c r="H268" s="21">
        <f>F268*162+G268</f>
        <v>0</v>
      </c>
      <c r="I268" s="21">
        <f>RANK(H268,H$212:H$373,1)</f>
        <v>0</v>
      </c>
      <c r="J268" s="21">
        <f>MATCH(G268,I$212:I$373,0)</f>
        <v>0</v>
      </c>
      <c r="K268" s="37">
        <f>INDEX(B$212:B$373,J268,1)</f>
        <v>0</v>
      </c>
      <c r="L268" s="37">
        <f>L267+INDEX(C$212:C$373,J268,1)</f>
        <v>0</v>
      </c>
      <c r="M268" s="37">
        <f>M267+(K268-K267)*L267</f>
        <v>0</v>
      </c>
      <c r="N268" s="37">
        <f>IF((M267&gt;0)=(M268&gt;0),"",K268-M268/L267)</f>
        <v>0</v>
      </c>
      <c r="O268" s="17"/>
    </row>
    <row r="269" spans="1:15">
      <c r="A269" s="4" t="s">
        <v>1320</v>
      </c>
      <c r="B269" s="37">
        <f>D131</f>
        <v>0</v>
      </c>
      <c r="C269" s="37">
        <f>D85</f>
        <v>0</v>
      </c>
      <c r="D269" s="37">
        <f>IF(ISERROR(B269),C269,0)</f>
        <v>0</v>
      </c>
      <c r="E269" s="37">
        <f>MAX($B$182,B269)*C269</f>
        <v>0</v>
      </c>
      <c r="F269" s="21">
        <f>RANK(B269,B$212:B$373,1)</f>
        <v>0</v>
      </c>
      <c r="G269" s="36">
        <v>58</v>
      </c>
      <c r="H269" s="21">
        <f>F269*162+G269</f>
        <v>0</v>
      </c>
      <c r="I269" s="21">
        <f>RANK(H269,H$212:H$373,1)</f>
        <v>0</v>
      </c>
      <c r="J269" s="21">
        <f>MATCH(G269,I$212:I$373,0)</f>
        <v>0</v>
      </c>
      <c r="K269" s="37">
        <f>INDEX(B$212:B$373,J269,1)</f>
        <v>0</v>
      </c>
      <c r="L269" s="37">
        <f>L268+INDEX(C$212:C$373,J269,1)</f>
        <v>0</v>
      </c>
      <c r="M269" s="37">
        <f>M268+(K269-K268)*L268</f>
        <v>0</v>
      </c>
      <c r="N269" s="37">
        <f>IF((M268&gt;0)=(M269&gt;0),"",K269-M269/L268)</f>
        <v>0</v>
      </c>
      <c r="O269" s="17"/>
    </row>
    <row r="270" spans="1:15">
      <c r="A270" s="4" t="s">
        <v>1321</v>
      </c>
      <c r="B270" s="37">
        <f>D132</f>
        <v>0</v>
      </c>
      <c r="C270" s="37">
        <f>D86</f>
        <v>0</v>
      </c>
      <c r="D270" s="37">
        <f>IF(ISERROR(B270),C270,0)</f>
        <v>0</v>
      </c>
      <c r="E270" s="37">
        <f>MAX($B$182,B270)*C270</f>
        <v>0</v>
      </c>
      <c r="F270" s="21">
        <f>RANK(B270,B$212:B$373,1)</f>
        <v>0</v>
      </c>
      <c r="G270" s="36">
        <v>59</v>
      </c>
      <c r="H270" s="21">
        <f>F270*162+G270</f>
        <v>0</v>
      </c>
      <c r="I270" s="21">
        <f>RANK(H270,H$212:H$373,1)</f>
        <v>0</v>
      </c>
      <c r="J270" s="21">
        <f>MATCH(G270,I$212:I$373,0)</f>
        <v>0</v>
      </c>
      <c r="K270" s="37">
        <f>INDEX(B$212:B$373,J270,1)</f>
        <v>0</v>
      </c>
      <c r="L270" s="37">
        <f>L269+INDEX(C$212:C$373,J270,1)</f>
        <v>0</v>
      </c>
      <c r="M270" s="37">
        <f>M269+(K270-K269)*L269</f>
        <v>0</v>
      </c>
      <c r="N270" s="37">
        <f>IF((M269&gt;0)=(M270&gt;0),"",K270-M270/L269)</f>
        <v>0</v>
      </c>
      <c r="O270" s="17"/>
    </row>
    <row r="271" spans="1:15">
      <c r="A271" s="4" t="s">
        <v>1322</v>
      </c>
      <c r="B271" s="37">
        <f>D133</f>
        <v>0</v>
      </c>
      <c r="C271" s="37">
        <f>D87</f>
        <v>0</v>
      </c>
      <c r="D271" s="37">
        <f>IF(ISERROR(B271),C271,0)</f>
        <v>0</v>
      </c>
      <c r="E271" s="37">
        <f>MAX($B$182,B271)*C271</f>
        <v>0</v>
      </c>
      <c r="F271" s="21">
        <f>RANK(B271,B$212:B$373,1)</f>
        <v>0</v>
      </c>
      <c r="G271" s="36">
        <v>60</v>
      </c>
      <c r="H271" s="21">
        <f>F271*162+G271</f>
        <v>0</v>
      </c>
      <c r="I271" s="21">
        <f>RANK(H271,H$212:H$373,1)</f>
        <v>0</v>
      </c>
      <c r="J271" s="21">
        <f>MATCH(G271,I$212:I$373,0)</f>
        <v>0</v>
      </c>
      <c r="K271" s="37">
        <f>INDEX(B$212:B$373,J271,1)</f>
        <v>0</v>
      </c>
      <c r="L271" s="37">
        <f>L270+INDEX(C$212:C$373,J271,1)</f>
        <v>0</v>
      </c>
      <c r="M271" s="37">
        <f>M270+(K271-K270)*L270</f>
        <v>0</v>
      </c>
      <c r="N271" s="37">
        <f>IF((M270&gt;0)=(M271&gt;0),"",K271-M271/L270)</f>
        <v>0</v>
      </c>
      <c r="O271" s="17"/>
    </row>
    <row r="272" spans="1:15">
      <c r="A272" s="4" t="s">
        <v>1323</v>
      </c>
      <c r="B272" s="37">
        <f>D134</f>
        <v>0</v>
      </c>
      <c r="C272" s="37">
        <f>D88</f>
        <v>0</v>
      </c>
      <c r="D272" s="37">
        <f>IF(ISERROR(B272),C272,0)</f>
        <v>0</v>
      </c>
      <c r="E272" s="37">
        <f>MAX($B$182,B272)*C272</f>
        <v>0</v>
      </c>
      <c r="F272" s="21">
        <f>RANK(B272,B$212:B$373,1)</f>
        <v>0</v>
      </c>
      <c r="G272" s="36">
        <v>61</v>
      </c>
      <c r="H272" s="21">
        <f>F272*162+G272</f>
        <v>0</v>
      </c>
      <c r="I272" s="21">
        <f>RANK(H272,H$212:H$373,1)</f>
        <v>0</v>
      </c>
      <c r="J272" s="21">
        <f>MATCH(G272,I$212:I$373,0)</f>
        <v>0</v>
      </c>
      <c r="K272" s="37">
        <f>INDEX(B$212:B$373,J272,1)</f>
        <v>0</v>
      </c>
      <c r="L272" s="37">
        <f>L271+INDEX(C$212:C$373,J272,1)</f>
        <v>0</v>
      </c>
      <c r="M272" s="37">
        <f>M271+(K272-K271)*L271</f>
        <v>0</v>
      </c>
      <c r="N272" s="37">
        <f>IF((M271&gt;0)=(M272&gt;0),"",K272-M272/L271)</f>
        <v>0</v>
      </c>
      <c r="O272" s="17"/>
    </row>
    <row r="273" spans="1:15">
      <c r="A273" s="4" t="s">
        <v>1324</v>
      </c>
      <c r="B273" s="37">
        <f>D135</f>
        <v>0</v>
      </c>
      <c r="C273" s="37">
        <f>D89</f>
        <v>0</v>
      </c>
      <c r="D273" s="37">
        <f>IF(ISERROR(B273),C273,0)</f>
        <v>0</v>
      </c>
      <c r="E273" s="37">
        <f>MAX($B$182,B273)*C273</f>
        <v>0</v>
      </c>
      <c r="F273" s="21">
        <f>RANK(B273,B$212:B$373,1)</f>
        <v>0</v>
      </c>
      <c r="G273" s="36">
        <v>62</v>
      </c>
      <c r="H273" s="21">
        <f>F273*162+G273</f>
        <v>0</v>
      </c>
      <c r="I273" s="21">
        <f>RANK(H273,H$212:H$373,1)</f>
        <v>0</v>
      </c>
      <c r="J273" s="21">
        <f>MATCH(G273,I$212:I$373,0)</f>
        <v>0</v>
      </c>
      <c r="K273" s="37">
        <f>INDEX(B$212:B$373,J273,1)</f>
        <v>0</v>
      </c>
      <c r="L273" s="37">
        <f>L272+INDEX(C$212:C$373,J273,1)</f>
        <v>0</v>
      </c>
      <c r="M273" s="37">
        <f>M272+(K273-K272)*L272</f>
        <v>0</v>
      </c>
      <c r="N273" s="37">
        <f>IF((M272&gt;0)=(M273&gt;0),"",K273-M273/L272)</f>
        <v>0</v>
      </c>
      <c r="O273" s="17"/>
    </row>
    <row r="274" spans="1:15">
      <c r="A274" s="4" t="s">
        <v>1325</v>
      </c>
      <c r="B274" s="37">
        <f>D136</f>
        <v>0</v>
      </c>
      <c r="C274" s="37">
        <f>D90</f>
        <v>0</v>
      </c>
      <c r="D274" s="37">
        <f>IF(ISERROR(B274),C274,0)</f>
        <v>0</v>
      </c>
      <c r="E274" s="37">
        <f>MAX($B$182,B274)*C274</f>
        <v>0</v>
      </c>
      <c r="F274" s="21">
        <f>RANK(B274,B$212:B$373,1)</f>
        <v>0</v>
      </c>
      <c r="G274" s="36">
        <v>63</v>
      </c>
      <c r="H274" s="21">
        <f>F274*162+G274</f>
        <v>0</v>
      </c>
      <c r="I274" s="21">
        <f>RANK(H274,H$212:H$373,1)</f>
        <v>0</v>
      </c>
      <c r="J274" s="21">
        <f>MATCH(G274,I$212:I$373,0)</f>
        <v>0</v>
      </c>
      <c r="K274" s="37">
        <f>INDEX(B$212:B$373,J274,1)</f>
        <v>0</v>
      </c>
      <c r="L274" s="37">
        <f>L273+INDEX(C$212:C$373,J274,1)</f>
        <v>0</v>
      </c>
      <c r="M274" s="37">
        <f>M273+(K274-K273)*L273</f>
        <v>0</v>
      </c>
      <c r="N274" s="37">
        <f>IF((M273&gt;0)=(M274&gt;0),"",K274-M274/L273)</f>
        <v>0</v>
      </c>
      <c r="O274" s="17"/>
    </row>
    <row r="275" spans="1:15">
      <c r="A275" s="4" t="s">
        <v>1326</v>
      </c>
      <c r="B275" s="37">
        <f>D137</f>
        <v>0</v>
      </c>
      <c r="C275" s="37">
        <f>D91</f>
        <v>0</v>
      </c>
      <c r="D275" s="37">
        <f>IF(ISERROR(B275),C275,0)</f>
        <v>0</v>
      </c>
      <c r="E275" s="37">
        <f>MAX($B$182,B275)*C275</f>
        <v>0</v>
      </c>
      <c r="F275" s="21">
        <f>RANK(B275,B$212:B$373,1)</f>
        <v>0</v>
      </c>
      <c r="G275" s="36">
        <v>64</v>
      </c>
      <c r="H275" s="21">
        <f>F275*162+G275</f>
        <v>0</v>
      </c>
      <c r="I275" s="21">
        <f>RANK(H275,H$212:H$373,1)</f>
        <v>0</v>
      </c>
      <c r="J275" s="21">
        <f>MATCH(G275,I$212:I$373,0)</f>
        <v>0</v>
      </c>
      <c r="K275" s="37">
        <f>INDEX(B$212:B$373,J275,1)</f>
        <v>0</v>
      </c>
      <c r="L275" s="37">
        <f>L274+INDEX(C$212:C$373,J275,1)</f>
        <v>0</v>
      </c>
      <c r="M275" s="37">
        <f>M274+(K275-K274)*L274</f>
        <v>0</v>
      </c>
      <c r="N275" s="37">
        <f>IF((M274&gt;0)=(M275&gt;0),"",K275-M275/L274)</f>
        <v>0</v>
      </c>
      <c r="O275" s="17"/>
    </row>
    <row r="276" spans="1:15">
      <c r="A276" s="4" t="s">
        <v>1327</v>
      </c>
      <c r="B276" s="37">
        <f>D138</f>
        <v>0</v>
      </c>
      <c r="C276" s="37">
        <f>D92</f>
        <v>0</v>
      </c>
      <c r="D276" s="37">
        <f>IF(ISERROR(B276),C276,0)</f>
        <v>0</v>
      </c>
      <c r="E276" s="37">
        <f>MAX($B$182,B276)*C276</f>
        <v>0</v>
      </c>
      <c r="F276" s="21">
        <f>RANK(B276,B$212:B$373,1)</f>
        <v>0</v>
      </c>
      <c r="G276" s="36">
        <v>65</v>
      </c>
      <c r="H276" s="21">
        <f>F276*162+G276</f>
        <v>0</v>
      </c>
      <c r="I276" s="21">
        <f>RANK(H276,H$212:H$373,1)</f>
        <v>0</v>
      </c>
      <c r="J276" s="21">
        <f>MATCH(G276,I$212:I$373,0)</f>
        <v>0</v>
      </c>
      <c r="K276" s="37">
        <f>INDEX(B$212:B$373,J276,1)</f>
        <v>0</v>
      </c>
      <c r="L276" s="37">
        <f>L275+INDEX(C$212:C$373,J276,1)</f>
        <v>0</v>
      </c>
      <c r="M276" s="37">
        <f>M275+(K276-K275)*L275</f>
        <v>0</v>
      </c>
      <c r="N276" s="37">
        <f>IF((M275&gt;0)=(M276&gt;0),"",K276-M276/L275)</f>
        <v>0</v>
      </c>
      <c r="O276" s="17"/>
    </row>
    <row r="277" spans="1:15">
      <c r="A277" s="4" t="s">
        <v>1328</v>
      </c>
      <c r="B277" s="37">
        <f>D139</f>
        <v>0</v>
      </c>
      <c r="C277" s="37">
        <f>D93</f>
        <v>0</v>
      </c>
      <c r="D277" s="37">
        <f>IF(ISERROR(B277),C277,0)</f>
        <v>0</v>
      </c>
      <c r="E277" s="37">
        <f>MAX($B$182,B277)*C277</f>
        <v>0</v>
      </c>
      <c r="F277" s="21">
        <f>RANK(B277,B$212:B$373,1)</f>
        <v>0</v>
      </c>
      <c r="G277" s="36">
        <v>66</v>
      </c>
      <c r="H277" s="21">
        <f>F277*162+G277</f>
        <v>0</v>
      </c>
      <c r="I277" s="21">
        <f>RANK(H277,H$212:H$373,1)</f>
        <v>0</v>
      </c>
      <c r="J277" s="21">
        <f>MATCH(G277,I$212:I$373,0)</f>
        <v>0</v>
      </c>
      <c r="K277" s="37">
        <f>INDEX(B$212:B$373,J277,1)</f>
        <v>0</v>
      </c>
      <c r="L277" s="37">
        <f>L276+INDEX(C$212:C$373,J277,1)</f>
        <v>0</v>
      </c>
      <c r="M277" s="37">
        <f>M276+(K277-K276)*L276</f>
        <v>0</v>
      </c>
      <c r="N277" s="37">
        <f>IF((M276&gt;0)=(M277&gt;0),"",K277-M277/L276)</f>
        <v>0</v>
      </c>
      <c r="O277" s="17"/>
    </row>
    <row r="278" spans="1:15">
      <c r="A278" s="4" t="s">
        <v>1329</v>
      </c>
      <c r="B278" s="37">
        <f>D140</f>
        <v>0</v>
      </c>
      <c r="C278" s="37">
        <f>D94</f>
        <v>0</v>
      </c>
      <c r="D278" s="37">
        <f>IF(ISERROR(B278),C278,0)</f>
        <v>0</v>
      </c>
      <c r="E278" s="37">
        <f>MAX($B$182,B278)*C278</f>
        <v>0</v>
      </c>
      <c r="F278" s="21">
        <f>RANK(B278,B$212:B$373,1)</f>
        <v>0</v>
      </c>
      <c r="G278" s="36">
        <v>67</v>
      </c>
      <c r="H278" s="21">
        <f>F278*162+G278</f>
        <v>0</v>
      </c>
      <c r="I278" s="21">
        <f>RANK(H278,H$212:H$373,1)</f>
        <v>0</v>
      </c>
      <c r="J278" s="21">
        <f>MATCH(G278,I$212:I$373,0)</f>
        <v>0</v>
      </c>
      <c r="K278" s="37">
        <f>INDEX(B$212:B$373,J278,1)</f>
        <v>0</v>
      </c>
      <c r="L278" s="37">
        <f>L277+INDEX(C$212:C$373,J278,1)</f>
        <v>0</v>
      </c>
      <c r="M278" s="37">
        <f>M277+(K278-K277)*L277</f>
        <v>0</v>
      </c>
      <c r="N278" s="37">
        <f>IF((M277&gt;0)=(M278&gt;0),"",K278-M278/L277)</f>
        <v>0</v>
      </c>
      <c r="O278" s="17"/>
    </row>
    <row r="279" spans="1:15">
      <c r="A279" s="4" t="s">
        <v>1330</v>
      </c>
      <c r="B279" s="37">
        <f>D141</f>
        <v>0</v>
      </c>
      <c r="C279" s="37">
        <f>D95</f>
        <v>0</v>
      </c>
      <c r="D279" s="37">
        <f>IF(ISERROR(B279),C279,0)</f>
        <v>0</v>
      </c>
      <c r="E279" s="37">
        <f>MAX($B$182,B279)*C279</f>
        <v>0</v>
      </c>
      <c r="F279" s="21">
        <f>RANK(B279,B$212:B$373,1)</f>
        <v>0</v>
      </c>
      <c r="G279" s="36">
        <v>68</v>
      </c>
      <c r="H279" s="21">
        <f>F279*162+G279</f>
        <v>0</v>
      </c>
      <c r="I279" s="21">
        <f>RANK(H279,H$212:H$373,1)</f>
        <v>0</v>
      </c>
      <c r="J279" s="21">
        <f>MATCH(G279,I$212:I$373,0)</f>
        <v>0</v>
      </c>
      <c r="K279" s="37">
        <f>INDEX(B$212:B$373,J279,1)</f>
        <v>0</v>
      </c>
      <c r="L279" s="37">
        <f>L278+INDEX(C$212:C$373,J279,1)</f>
        <v>0</v>
      </c>
      <c r="M279" s="37">
        <f>M278+(K279-K278)*L278</f>
        <v>0</v>
      </c>
      <c r="N279" s="37">
        <f>IF((M278&gt;0)=(M279&gt;0),"",K279-M279/L278)</f>
        <v>0</v>
      </c>
      <c r="O279" s="17"/>
    </row>
    <row r="280" spans="1:15">
      <c r="A280" s="4" t="s">
        <v>1331</v>
      </c>
      <c r="B280" s="37">
        <f>D142</f>
        <v>0</v>
      </c>
      <c r="C280" s="37">
        <f>D96</f>
        <v>0</v>
      </c>
      <c r="D280" s="37">
        <f>IF(ISERROR(B280),C280,0)</f>
        <v>0</v>
      </c>
      <c r="E280" s="37">
        <f>MAX($B$182,B280)*C280</f>
        <v>0</v>
      </c>
      <c r="F280" s="21">
        <f>RANK(B280,B$212:B$373,1)</f>
        <v>0</v>
      </c>
      <c r="G280" s="36">
        <v>69</v>
      </c>
      <c r="H280" s="21">
        <f>F280*162+G280</f>
        <v>0</v>
      </c>
      <c r="I280" s="21">
        <f>RANK(H280,H$212:H$373,1)</f>
        <v>0</v>
      </c>
      <c r="J280" s="21">
        <f>MATCH(G280,I$212:I$373,0)</f>
        <v>0</v>
      </c>
      <c r="K280" s="37">
        <f>INDEX(B$212:B$373,J280,1)</f>
        <v>0</v>
      </c>
      <c r="L280" s="37">
        <f>L279+INDEX(C$212:C$373,J280,1)</f>
        <v>0</v>
      </c>
      <c r="M280" s="37">
        <f>M279+(K280-K279)*L279</f>
        <v>0</v>
      </c>
      <c r="N280" s="37">
        <f>IF((M279&gt;0)=(M280&gt;0),"",K280-M280/L279)</f>
        <v>0</v>
      </c>
      <c r="O280" s="17"/>
    </row>
    <row r="281" spans="1:15">
      <c r="A281" s="4" t="s">
        <v>1332</v>
      </c>
      <c r="B281" s="37">
        <f>D143</f>
        <v>0</v>
      </c>
      <c r="C281" s="37">
        <f>D97</f>
        <v>0</v>
      </c>
      <c r="D281" s="37">
        <f>IF(ISERROR(B281),C281,0)</f>
        <v>0</v>
      </c>
      <c r="E281" s="37">
        <f>MAX($B$182,B281)*C281</f>
        <v>0</v>
      </c>
      <c r="F281" s="21">
        <f>RANK(B281,B$212:B$373,1)</f>
        <v>0</v>
      </c>
      <c r="G281" s="36">
        <v>70</v>
      </c>
      <c r="H281" s="21">
        <f>F281*162+G281</f>
        <v>0</v>
      </c>
      <c r="I281" s="21">
        <f>RANK(H281,H$212:H$373,1)</f>
        <v>0</v>
      </c>
      <c r="J281" s="21">
        <f>MATCH(G281,I$212:I$373,0)</f>
        <v>0</v>
      </c>
      <c r="K281" s="37">
        <f>INDEX(B$212:B$373,J281,1)</f>
        <v>0</v>
      </c>
      <c r="L281" s="37">
        <f>L280+INDEX(C$212:C$373,J281,1)</f>
        <v>0</v>
      </c>
      <c r="M281" s="37">
        <f>M280+(K281-K280)*L280</f>
        <v>0</v>
      </c>
      <c r="N281" s="37">
        <f>IF((M280&gt;0)=(M281&gt;0),"",K281-M281/L280)</f>
        <v>0</v>
      </c>
      <c r="O281" s="17"/>
    </row>
    <row r="282" spans="1:15">
      <c r="A282" s="4" t="s">
        <v>1333</v>
      </c>
      <c r="B282" s="37">
        <f>D144</f>
        <v>0</v>
      </c>
      <c r="C282" s="37">
        <f>D98</f>
        <v>0</v>
      </c>
      <c r="D282" s="37">
        <f>IF(ISERROR(B282),C282,0)</f>
        <v>0</v>
      </c>
      <c r="E282" s="37">
        <f>MAX($B$182,B282)*C282</f>
        <v>0</v>
      </c>
      <c r="F282" s="21">
        <f>RANK(B282,B$212:B$373,1)</f>
        <v>0</v>
      </c>
      <c r="G282" s="36">
        <v>71</v>
      </c>
      <c r="H282" s="21">
        <f>F282*162+G282</f>
        <v>0</v>
      </c>
      <c r="I282" s="21">
        <f>RANK(H282,H$212:H$373,1)</f>
        <v>0</v>
      </c>
      <c r="J282" s="21">
        <f>MATCH(G282,I$212:I$373,0)</f>
        <v>0</v>
      </c>
      <c r="K282" s="37">
        <f>INDEX(B$212:B$373,J282,1)</f>
        <v>0</v>
      </c>
      <c r="L282" s="37">
        <f>L281+INDEX(C$212:C$373,J282,1)</f>
        <v>0</v>
      </c>
      <c r="M282" s="37">
        <f>M281+(K282-K281)*L281</f>
        <v>0</v>
      </c>
      <c r="N282" s="37">
        <f>IF((M281&gt;0)=(M282&gt;0),"",K282-M282/L281)</f>
        <v>0</v>
      </c>
      <c r="O282" s="17"/>
    </row>
    <row r="283" spans="1:15">
      <c r="A283" s="4" t="s">
        <v>1334</v>
      </c>
      <c r="B283" s="37">
        <f>D145</f>
        <v>0</v>
      </c>
      <c r="C283" s="37">
        <f>D99</f>
        <v>0</v>
      </c>
      <c r="D283" s="37">
        <f>IF(ISERROR(B283),C283,0)</f>
        <v>0</v>
      </c>
      <c r="E283" s="37">
        <f>MAX($B$182,B283)*C283</f>
        <v>0</v>
      </c>
      <c r="F283" s="21">
        <f>RANK(B283,B$212:B$373,1)</f>
        <v>0</v>
      </c>
      <c r="G283" s="36">
        <v>72</v>
      </c>
      <c r="H283" s="21">
        <f>F283*162+G283</f>
        <v>0</v>
      </c>
      <c r="I283" s="21">
        <f>RANK(H283,H$212:H$373,1)</f>
        <v>0</v>
      </c>
      <c r="J283" s="21">
        <f>MATCH(G283,I$212:I$373,0)</f>
        <v>0</v>
      </c>
      <c r="K283" s="37">
        <f>INDEX(B$212:B$373,J283,1)</f>
        <v>0</v>
      </c>
      <c r="L283" s="37">
        <f>L282+INDEX(C$212:C$373,J283,1)</f>
        <v>0</v>
      </c>
      <c r="M283" s="37">
        <f>M282+(K283-K282)*L282</f>
        <v>0</v>
      </c>
      <c r="N283" s="37">
        <f>IF((M282&gt;0)=(M283&gt;0),"",K283-M283/L282)</f>
        <v>0</v>
      </c>
      <c r="O283" s="17"/>
    </row>
    <row r="284" spans="1:15">
      <c r="A284" s="4" t="s">
        <v>1335</v>
      </c>
      <c r="B284" s="37">
        <f>D146</f>
        <v>0</v>
      </c>
      <c r="C284" s="37">
        <f>D100</f>
        <v>0</v>
      </c>
      <c r="D284" s="37">
        <f>IF(ISERROR(B284),C284,0)</f>
        <v>0</v>
      </c>
      <c r="E284" s="37">
        <f>MAX($B$182,B284)*C284</f>
        <v>0</v>
      </c>
      <c r="F284" s="21">
        <f>RANK(B284,B$212:B$373,1)</f>
        <v>0</v>
      </c>
      <c r="G284" s="36">
        <v>73</v>
      </c>
      <c r="H284" s="21">
        <f>F284*162+G284</f>
        <v>0</v>
      </c>
      <c r="I284" s="21">
        <f>RANK(H284,H$212:H$373,1)</f>
        <v>0</v>
      </c>
      <c r="J284" s="21">
        <f>MATCH(G284,I$212:I$373,0)</f>
        <v>0</v>
      </c>
      <c r="K284" s="37">
        <f>INDEX(B$212:B$373,J284,1)</f>
        <v>0</v>
      </c>
      <c r="L284" s="37">
        <f>L283+INDEX(C$212:C$373,J284,1)</f>
        <v>0</v>
      </c>
      <c r="M284" s="37">
        <f>M283+(K284-K283)*L283</f>
        <v>0</v>
      </c>
      <c r="N284" s="37">
        <f>IF((M283&gt;0)=(M284&gt;0),"",K284-M284/L283)</f>
        <v>0</v>
      </c>
      <c r="O284" s="17"/>
    </row>
    <row r="285" spans="1:15">
      <c r="A285" s="4" t="s">
        <v>1336</v>
      </c>
      <c r="B285" s="37">
        <f>D147</f>
        <v>0</v>
      </c>
      <c r="C285" s="37">
        <f>D101</f>
        <v>0</v>
      </c>
      <c r="D285" s="37">
        <f>IF(ISERROR(B285),C285,0)</f>
        <v>0</v>
      </c>
      <c r="E285" s="37">
        <f>MAX($B$182,B285)*C285</f>
        <v>0</v>
      </c>
      <c r="F285" s="21">
        <f>RANK(B285,B$212:B$373,1)</f>
        <v>0</v>
      </c>
      <c r="G285" s="36">
        <v>74</v>
      </c>
      <c r="H285" s="21">
        <f>F285*162+G285</f>
        <v>0</v>
      </c>
      <c r="I285" s="21">
        <f>RANK(H285,H$212:H$373,1)</f>
        <v>0</v>
      </c>
      <c r="J285" s="21">
        <f>MATCH(G285,I$212:I$373,0)</f>
        <v>0</v>
      </c>
      <c r="K285" s="37">
        <f>INDEX(B$212:B$373,J285,1)</f>
        <v>0</v>
      </c>
      <c r="L285" s="37">
        <f>L284+INDEX(C$212:C$373,J285,1)</f>
        <v>0</v>
      </c>
      <c r="M285" s="37">
        <f>M284+(K285-K284)*L284</f>
        <v>0</v>
      </c>
      <c r="N285" s="37">
        <f>IF((M284&gt;0)=(M285&gt;0),"",K285-M285/L284)</f>
        <v>0</v>
      </c>
      <c r="O285" s="17"/>
    </row>
    <row r="286" spans="1:15">
      <c r="A286" s="4" t="s">
        <v>1337</v>
      </c>
      <c r="B286" s="37">
        <f>D148</f>
        <v>0</v>
      </c>
      <c r="C286" s="37">
        <f>D102</f>
        <v>0</v>
      </c>
      <c r="D286" s="37">
        <f>IF(ISERROR(B286),C286,0)</f>
        <v>0</v>
      </c>
      <c r="E286" s="37">
        <f>MAX($B$182,B286)*C286</f>
        <v>0</v>
      </c>
      <c r="F286" s="21">
        <f>RANK(B286,B$212:B$373,1)</f>
        <v>0</v>
      </c>
      <c r="G286" s="36">
        <v>75</v>
      </c>
      <c r="H286" s="21">
        <f>F286*162+G286</f>
        <v>0</v>
      </c>
      <c r="I286" s="21">
        <f>RANK(H286,H$212:H$373,1)</f>
        <v>0</v>
      </c>
      <c r="J286" s="21">
        <f>MATCH(G286,I$212:I$373,0)</f>
        <v>0</v>
      </c>
      <c r="K286" s="37">
        <f>INDEX(B$212:B$373,J286,1)</f>
        <v>0</v>
      </c>
      <c r="L286" s="37">
        <f>L285+INDEX(C$212:C$373,J286,1)</f>
        <v>0</v>
      </c>
      <c r="M286" s="37">
        <f>M285+(K286-K285)*L285</f>
        <v>0</v>
      </c>
      <c r="N286" s="37">
        <f>IF((M285&gt;0)=(M286&gt;0),"",K286-M286/L285)</f>
        <v>0</v>
      </c>
      <c r="O286" s="17"/>
    </row>
    <row r="287" spans="1:15">
      <c r="A287" s="4" t="s">
        <v>1338</v>
      </c>
      <c r="B287" s="37">
        <f>D149</f>
        <v>0</v>
      </c>
      <c r="C287" s="37">
        <f>D103</f>
        <v>0</v>
      </c>
      <c r="D287" s="37">
        <f>IF(ISERROR(B287),C287,0)</f>
        <v>0</v>
      </c>
      <c r="E287" s="37">
        <f>MAX($B$182,B287)*C287</f>
        <v>0</v>
      </c>
      <c r="F287" s="21">
        <f>RANK(B287,B$212:B$373,1)</f>
        <v>0</v>
      </c>
      <c r="G287" s="36">
        <v>76</v>
      </c>
      <c r="H287" s="21">
        <f>F287*162+G287</f>
        <v>0</v>
      </c>
      <c r="I287" s="21">
        <f>RANK(H287,H$212:H$373,1)</f>
        <v>0</v>
      </c>
      <c r="J287" s="21">
        <f>MATCH(G287,I$212:I$373,0)</f>
        <v>0</v>
      </c>
      <c r="K287" s="37">
        <f>INDEX(B$212:B$373,J287,1)</f>
        <v>0</v>
      </c>
      <c r="L287" s="37">
        <f>L286+INDEX(C$212:C$373,J287,1)</f>
        <v>0</v>
      </c>
      <c r="M287" s="37">
        <f>M286+(K287-K286)*L286</f>
        <v>0</v>
      </c>
      <c r="N287" s="37">
        <f>IF((M286&gt;0)=(M287&gt;0),"",K287-M287/L286)</f>
        <v>0</v>
      </c>
      <c r="O287" s="17"/>
    </row>
    <row r="288" spans="1:15">
      <c r="A288" s="4" t="s">
        <v>1339</v>
      </c>
      <c r="B288" s="37">
        <f>D150</f>
        <v>0</v>
      </c>
      <c r="C288" s="37">
        <f>D104</f>
        <v>0</v>
      </c>
      <c r="D288" s="37">
        <f>IF(ISERROR(B288),C288,0)</f>
        <v>0</v>
      </c>
      <c r="E288" s="37">
        <f>MAX($B$182,B288)*C288</f>
        <v>0</v>
      </c>
      <c r="F288" s="21">
        <f>RANK(B288,B$212:B$373,1)</f>
        <v>0</v>
      </c>
      <c r="G288" s="36">
        <v>77</v>
      </c>
      <c r="H288" s="21">
        <f>F288*162+G288</f>
        <v>0</v>
      </c>
      <c r="I288" s="21">
        <f>RANK(H288,H$212:H$373,1)</f>
        <v>0</v>
      </c>
      <c r="J288" s="21">
        <f>MATCH(G288,I$212:I$373,0)</f>
        <v>0</v>
      </c>
      <c r="K288" s="37">
        <f>INDEX(B$212:B$373,J288,1)</f>
        <v>0</v>
      </c>
      <c r="L288" s="37">
        <f>L287+INDEX(C$212:C$373,J288,1)</f>
        <v>0</v>
      </c>
      <c r="M288" s="37">
        <f>M287+(K288-K287)*L287</f>
        <v>0</v>
      </c>
      <c r="N288" s="37">
        <f>IF((M287&gt;0)=(M288&gt;0),"",K288-M288/L287)</f>
        <v>0</v>
      </c>
      <c r="O288" s="17"/>
    </row>
    <row r="289" spans="1:15">
      <c r="A289" s="4" t="s">
        <v>1340</v>
      </c>
      <c r="B289" s="37">
        <f>D151</f>
        <v>0</v>
      </c>
      <c r="C289" s="37">
        <f>D105</f>
        <v>0</v>
      </c>
      <c r="D289" s="37">
        <f>IF(ISERROR(B289),C289,0)</f>
        <v>0</v>
      </c>
      <c r="E289" s="37">
        <f>MAX($B$182,B289)*C289</f>
        <v>0</v>
      </c>
      <c r="F289" s="21">
        <f>RANK(B289,B$212:B$373,1)</f>
        <v>0</v>
      </c>
      <c r="G289" s="36">
        <v>78</v>
      </c>
      <c r="H289" s="21">
        <f>F289*162+G289</f>
        <v>0</v>
      </c>
      <c r="I289" s="21">
        <f>RANK(H289,H$212:H$373,1)</f>
        <v>0</v>
      </c>
      <c r="J289" s="21">
        <f>MATCH(G289,I$212:I$373,0)</f>
        <v>0</v>
      </c>
      <c r="K289" s="37">
        <f>INDEX(B$212:B$373,J289,1)</f>
        <v>0</v>
      </c>
      <c r="L289" s="37">
        <f>L288+INDEX(C$212:C$373,J289,1)</f>
        <v>0</v>
      </c>
      <c r="M289" s="37">
        <f>M288+(K289-K288)*L288</f>
        <v>0</v>
      </c>
      <c r="N289" s="37">
        <f>IF((M288&gt;0)=(M289&gt;0),"",K289-M289/L288)</f>
        <v>0</v>
      </c>
      <c r="O289" s="17"/>
    </row>
    <row r="290" spans="1:15">
      <c r="A290" s="4" t="s">
        <v>1341</v>
      </c>
      <c r="B290" s="37">
        <f>D152</f>
        <v>0</v>
      </c>
      <c r="C290" s="37">
        <f>D106</f>
        <v>0</v>
      </c>
      <c r="D290" s="37">
        <f>IF(ISERROR(B290),C290,0)</f>
        <v>0</v>
      </c>
      <c r="E290" s="37">
        <f>MAX($B$182,B290)*C290</f>
        <v>0</v>
      </c>
      <c r="F290" s="21">
        <f>RANK(B290,B$212:B$373,1)</f>
        <v>0</v>
      </c>
      <c r="G290" s="36">
        <v>79</v>
      </c>
      <c r="H290" s="21">
        <f>F290*162+G290</f>
        <v>0</v>
      </c>
      <c r="I290" s="21">
        <f>RANK(H290,H$212:H$373,1)</f>
        <v>0</v>
      </c>
      <c r="J290" s="21">
        <f>MATCH(G290,I$212:I$373,0)</f>
        <v>0</v>
      </c>
      <c r="K290" s="37">
        <f>INDEX(B$212:B$373,J290,1)</f>
        <v>0</v>
      </c>
      <c r="L290" s="37">
        <f>L289+INDEX(C$212:C$373,J290,1)</f>
        <v>0</v>
      </c>
      <c r="M290" s="37">
        <f>M289+(K290-K289)*L289</f>
        <v>0</v>
      </c>
      <c r="N290" s="37">
        <f>IF((M289&gt;0)=(M290&gt;0),"",K290-M290/L289)</f>
        <v>0</v>
      </c>
      <c r="O290" s="17"/>
    </row>
    <row r="291" spans="1:15">
      <c r="A291" s="4" t="s">
        <v>1342</v>
      </c>
      <c r="B291" s="37">
        <f>D153</f>
        <v>0</v>
      </c>
      <c r="C291" s="37">
        <f>D107</f>
        <v>0</v>
      </c>
      <c r="D291" s="37">
        <f>IF(ISERROR(B291),C291,0)</f>
        <v>0</v>
      </c>
      <c r="E291" s="37">
        <f>MAX($B$182,B291)*C291</f>
        <v>0</v>
      </c>
      <c r="F291" s="21">
        <f>RANK(B291,B$212:B$373,1)</f>
        <v>0</v>
      </c>
      <c r="G291" s="36">
        <v>80</v>
      </c>
      <c r="H291" s="21">
        <f>F291*162+G291</f>
        <v>0</v>
      </c>
      <c r="I291" s="21">
        <f>RANK(H291,H$212:H$373,1)</f>
        <v>0</v>
      </c>
      <c r="J291" s="21">
        <f>MATCH(G291,I$212:I$373,0)</f>
        <v>0</v>
      </c>
      <c r="K291" s="37">
        <f>INDEX(B$212:B$373,J291,1)</f>
        <v>0</v>
      </c>
      <c r="L291" s="37">
        <f>L290+INDEX(C$212:C$373,J291,1)</f>
        <v>0</v>
      </c>
      <c r="M291" s="37">
        <f>M290+(K291-K290)*L290</f>
        <v>0</v>
      </c>
      <c r="N291" s="37">
        <f>IF((M290&gt;0)=(M291&gt;0),"",K291-M291/L290)</f>
        <v>0</v>
      </c>
      <c r="O291" s="17"/>
    </row>
    <row r="292" spans="1:15">
      <c r="A292" s="4" t="s">
        <v>1343</v>
      </c>
      <c r="B292" s="37">
        <f>D154</f>
        <v>0</v>
      </c>
      <c r="C292" s="37">
        <f>D108</f>
        <v>0</v>
      </c>
      <c r="D292" s="37">
        <f>IF(ISERROR(B292),C292,0)</f>
        <v>0</v>
      </c>
      <c r="E292" s="37">
        <f>MAX($B$182,B292)*C292</f>
        <v>0</v>
      </c>
      <c r="F292" s="21">
        <f>RANK(B292,B$212:B$373,1)</f>
        <v>0</v>
      </c>
      <c r="G292" s="36">
        <v>81</v>
      </c>
      <c r="H292" s="21">
        <f>F292*162+G292</f>
        <v>0</v>
      </c>
      <c r="I292" s="21">
        <f>RANK(H292,H$212:H$373,1)</f>
        <v>0</v>
      </c>
      <c r="J292" s="21">
        <f>MATCH(G292,I$212:I$373,0)</f>
        <v>0</v>
      </c>
      <c r="K292" s="37">
        <f>INDEX(B$212:B$373,J292,1)</f>
        <v>0</v>
      </c>
      <c r="L292" s="37">
        <f>L291+INDEX(C$212:C$373,J292,1)</f>
        <v>0</v>
      </c>
      <c r="M292" s="37">
        <f>M291+(K292-K291)*L291</f>
        <v>0</v>
      </c>
      <c r="N292" s="37">
        <f>IF((M291&gt;0)=(M292&gt;0),"",K292-M292/L291)</f>
        <v>0</v>
      </c>
      <c r="O292" s="17"/>
    </row>
    <row r="293" spans="1:15">
      <c r="A293" s="4" t="s">
        <v>1344</v>
      </c>
      <c r="B293" s="37">
        <f>E128</f>
        <v>0</v>
      </c>
      <c r="C293" s="37">
        <f>E82</f>
        <v>0</v>
      </c>
      <c r="D293" s="37">
        <f>IF(ISERROR(B293),C293,0)</f>
        <v>0</v>
      </c>
      <c r="E293" s="37">
        <f>MAX($B$182,B293)*C293</f>
        <v>0</v>
      </c>
      <c r="F293" s="21">
        <f>RANK(B293,B$212:B$373,1)</f>
        <v>0</v>
      </c>
      <c r="G293" s="36">
        <v>82</v>
      </c>
      <c r="H293" s="21">
        <f>F293*162+G293</f>
        <v>0</v>
      </c>
      <c r="I293" s="21">
        <f>RANK(H293,H$212:H$373,1)</f>
        <v>0</v>
      </c>
      <c r="J293" s="21">
        <f>MATCH(G293,I$212:I$373,0)</f>
        <v>0</v>
      </c>
      <c r="K293" s="37">
        <f>INDEX(B$212:B$373,J293,1)</f>
        <v>0</v>
      </c>
      <c r="L293" s="37">
        <f>L292+INDEX(C$212:C$373,J293,1)</f>
        <v>0</v>
      </c>
      <c r="M293" s="37">
        <f>M292+(K293-K292)*L292</f>
        <v>0</v>
      </c>
      <c r="N293" s="37">
        <f>IF((M292&gt;0)=(M293&gt;0),"",K293-M293/L292)</f>
        <v>0</v>
      </c>
      <c r="O293" s="17"/>
    </row>
    <row r="294" spans="1:15">
      <c r="A294" s="4" t="s">
        <v>1345</v>
      </c>
      <c r="B294" s="37">
        <f>E129</f>
        <v>0</v>
      </c>
      <c r="C294" s="37">
        <f>E83</f>
        <v>0</v>
      </c>
      <c r="D294" s="37">
        <f>IF(ISERROR(B294),C294,0)</f>
        <v>0</v>
      </c>
      <c r="E294" s="37">
        <f>MAX($B$182,B294)*C294</f>
        <v>0</v>
      </c>
      <c r="F294" s="21">
        <f>RANK(B294,B$212:B$373,1)</f>
        <v>0</v>
      </c>
      <c r="G294" s="36">
        <v>83</v>
      </c>
      <c r="H294" s="21">
        <f>F294*162+G294</f>
        <v>0</v>
      </c>
      <c r="I294" s="21">
        <f>RANK(H294,H$212:H$373,1)</f>
        <v>0</v>
      </c>
      <c r="J294" s="21">
        <f>MATCH(G294,I$212:I$373,0)</f>
        <v>0</v>
      </c>
      <c r="K294" s="37">
        <f>INDEX(B$212:B$373,J294,1)</f>
        <v>0</v>
      </c>
      <c r="L294" s="37">
        <f>L293+INDEX(C$212:C$373,J294,1)</f>
        <v>0</v>
      </c>
      <c r="M294" s="37">
        <f>M293+(K294-K293)*L293</f>
        <v>0</v>
      </c>
      <c r="N294" s="37">
        <f>IF((M293&gt;0)=(M294&gt;0),"",K294-M294/L293)</f>
        <v>0</v>
      </c>
      <c r="O294" s="17"/>
    </row>
    <row r="295" spans="1:15">
      <c r="A295" s="4" t="s">
        <v>1346</v>
      </c>
      <c r="B295" s="37">
        <f>E130</f>
        <v>0</v>
      </c>
      <c r="C295" s="37">
        <f>E84</f>
        <v>0</v>
      </c>
      <c r="D295" s="37">
        <f>IF(ISERROR(B295),C295,0)</f>
        <v>0</v>
      </c>
      <c r="E295" s="37">
        <f>MAX($B$182,B295)*C295</f>
        <v>0</v>
      </c>
      <c r="F295" s="21">
        <f>RANK(B295,B$212:B$373,1)</f>
        <v>0</v>
      </c>
      <c r="G295" s="36">
        <v>84</v>
      </c>
      <c r="H295" s="21">
        <f>F295*162+G295</f>
        <v>0</v>
      </c>
      <c r="I295" s="21">
        <f>RANK(H295,H$212:H$373,1)</f>
        <v>0</v>
      </c>
      <c r="J295" s="21">
        <f>MATCH(G295,I$212:I$373,0)</f>
        <v>0</v>
      </c>
      <c r="K295" s="37">
        <f>INDEX(B$212:B$373,J295,1)</f>
        <v>0</v>
      </c>
      <c r="L295" s="37">
        <f>L294+INDEX(C$212:C$373,J295,1)</f>
        <v>0</v>
      </c>
      <c r="M295" s="37">
        <f>M294+(K295-K294)*L294</f>
        <v>0</v>
      </c>
      <c r="N295" s="37">
        <f>IF((M294&gt;0)=(M295&gt;0),"",K295-M295/L294)</f>
        <v>0</v>
      </c>
      <c r="O295" s="17"/>
    </row>
    <row r="296" spans="1:15">
      <c r="A296" s="4" t="s">
        <v>1347</v>
      </c>
      <c r="B296" s="37">
        <f>E131</f>
        <v>0</v>
      </c>
      <c r="C296" s="37">
        <f>E85</f>
        <v>0</v>
      </c>
      <c r="D296" s="37">
        <f>IF(ISERROR(B296),C296,0)</f>
        <v>0</v>
      </c>
      <c r="E296" s="37">
        <f>MAX($B$182,B296)*C296</f>
        <v>0</v>
      </c>
      <c r="F296" s="21">
        <f>RANK(B296,B$212:B$373,1)</f>
        <v>0</v>
      </c>
      <c r="G296" s="36">
        <v>85</v>
      </c>
      <c r="H296" s="21">
        <f>F296*162+G296</f>
        <v>0</v>
      </c>
      <c r="I296" s="21">
        <f>RANK(H296,H$212:H$373,1)</f>
        <v>0</v>
      </c>
      <c r="J296" s="21">
        <f>MATCH(G296,I$212:I$373,0)</f>
        <v>0</v>
      </c>
      <c r="K296" s="37">
        <f>INDEX(B$212:B$373,J296,1)</f>
        <v>0</v>
      </c>
      <c r="L296" s="37">
        <f>L295+INDEX(C$212:C$373,J296,1)</f>
        <v>0</v>
      </c>
      <c r="M296" s="37">
        <f>M295+(K296-K295)*L295</f>
        <v>0</v>
      </c>
      <c r="N296" s="37">
        <f>IF((M295&gt;0)=(M296&gt;0),"",K296-M296/L295)</f>
        <v>0</v>
      </c>
      <c r="O296" s="17"/>
    </row>
    <row r="297" spans="1:15">
      <c r="A297" s="4" t="s">
        <v>1348</v>
      </c>
      <c r="B297" s="37">
        <f>E132</f>
        <v>0</v>
      </c>
      <c r="C297" s="37">
        <f>E86</f>
        <v>0</v>
      </c>
      <c r="D297" s="37">
        <f>IF(ISERROR(B297),C297,0)</f>
        <v>0</v>
      </c>
      <c r="E297" s="37">
        <f>MAX($B$182,B297)*C297</f>
        <v>0</v>
      </c>
      <c r="F297" s="21">
        <f>RANK(B297,B$212:B$373,1)</f>
        <v>0</v>
      </c>
      <c r="G297" s="36">
        <v>86</v>
      </c>
      <c r="H297" s="21">
        <f>F297*162+G297</f>
        <v>0</v>
      </c>
      <c r="I297" s="21">
        <f>RANK(H297,H$212:H$373,1)</f>
        <v>0</v>
      </c>
      <c r="J297" s="21">
        <f>MATCH(G297,I$212:I$373,0)</f>
        <v>0</v>
      </c>
      <c r="K297" s="37">
        <f>INDEX(B$212:B$373,J297,1)</f>
        <v>0</v>
      </c>
      <c r="L297" s="37">
        <f>L296+INDEX(C$212:C$373,J297,1)</f>
        <v>0</v>
      </c>
      <c r="M297" s="37">
        <f>M296+(K297-K296)*L296</f>
        <v>0</v>
      </c>
      <c r="N297" s="37">
        <f>IF((M296&gt;0)=(M297&gt;0),"",K297-M297/L296)</f>
        <v>0</v>
      </c>
      <c r="O297" s="17"/>
    </row>
    <row r="298" spans="1:15">
      <c r="A298" s="4" t="s">
        <v>1349</v>
      </c>
      <c r="B298" s="37">
        <f>E133</f>
        <v>0</v>
      </c>
      <c r="C298" s="37">
        <f>E87</f>
        <v>0</v>
      </c>
      <c r="D298" s="37">
        <f>IF(ISERROR(B298),C298,0)</f>
        <v>0</v>
      </c>
      <c r="E298" s="37">
        <f>MAX($B$182,B298)*C298</f>
        <v>0</v>
      </c>
      <c r="F298" s="21">
        <f>RANK(B298,B$212:B$373,1)</f>
        <v>0</v>
      </c>
      <c r="G298" s="36">
        <v>87</v>
      </c>
      <c r="H298" s="21">
        <f>F298*162+G298</f>
        <v>0</v>
      </c>
      <c r="I298" s="21">
        <f>RANK(H298,H$212:H$373,1)</f>
        <v>0</v>
      </c>
      <c r="J298" s="21">
        <f>MATCH(G298,I$212:I$373,0)</f>
        <v>0</v>
      </c>
      <c r="K298" s="37">
        <f>INDEX(B$212:B$373,J298,1)</f>
        <v>0</v>
      </c>
      <c r="L298" s="37">
        <f>L297+INDEX(C$212:C$373,J298,1)</f>
        <v>0</v>
      </c>
      <c r="M298" s="37">
        <f>M297+(K298-K297)*L297</f>
        <v>0</v>
      </c>
      <c r="N298" s="37">
        <f>IF((M297&gt;0)=(M298&gt;0),"",K298-M298/L297)</f>
        <v>0</v>
      </c>
      <c r="O298" s="17"/>
    </row>
    <row r="299" spans="1:15">
      <c r="A299" s="4" t="s">
        <v>1350</v>
      </c>
      <c r="B299" s="37">
        <f>E134</f>
        <v>0</v>
      </c>
      <c r="C299" s="37">
        <f>E88</f>
        <v>0</v>
      </c>
      <c r="D299" s="37">
        <f>IF(ISERROR(B299),C299,0)</f>
        <v>0</v>
      </c>
      <c r="E299" s="37">
        <f>MAX($B$182,B299)*C299</f>
        <v>0</v>
      </c>
      <c r="F299" s="21">
        <f>RANK(B299,B$212:B$373,1)</f>
        <v>0</v>
      </c>
      <c r="G299" s="36">
        <v>88</v>
      </c>
      <c r="H299" s="21">
        <f>F299*162+G299</f>
        <v>0</v>
      </c>
      <c r="I299" s="21">
        <f>RANK(H299,H$212:H$373,1)</f>
        <v>0</v>
      </c>
      <c r="J299" s="21">
        <f>MATCH(G299,I$212:I$373,0)</f>
        <v>0</v>
      </c>
      <c r="K299" s="37">
        <f>INDEX(B$212:B$373,J299,1)</f>
        <v>0</v>
      </c>
      <c r="L299" s="37">
        <f>L298+INDEX(C$212:C$373,J299,1)</f>
        <v>0</v>
      </c>
      <c r="M299" s="37">
        <f>M298+(K299-K298)*L298</f>
        <v>0</v>
      </c>
      <c r="N299" s="37">
        <f>IF((M298&gt;0)=(M299&gt;0),"",K299-M299/L298)</f>
        <v>0</v>
      </c>
      <c r="O299" s="17"/>
    </row>
    <row r="300" spans="1:15">
      <c r="A300" s="4" t="s">
        <v>1351</v>
      </c>
      <c r="B300" s="37">
        <f>E135</f>
        <v>0</v>
      </c>
      <c r="C300" s="37">
        <f>E89</f>
        <v>0</v>
      </c>
      <c r="D300" s="37">
        <f>IF(ISERROR(B300),C300,0)</f>
        <v>0</v>
      </c>
      <c r="E300" s="37">
        <f>MAX($B$182,B300)*C300</f>
        <v>0</v>
      </c>
      <c r="F300" s="21">
        <f>RANK(B300,B$212:B$373,1)</f>
        <v>0</v>
      </c>
      <c r="G300" s="36">
        <v>89</v>
      </c>
      <c r="H300" s="21">
        <f>F300*162+G300</f>
        <v>0</v>
      </c>
      <c r="I300" s="21">
        <f>RANK(H300,H$212:H$373,1)</f>
        <v>0</v>
      </c>
      <c r="J300" s="21">
        <f>MATCH(G300,I$212:I$373,0)</f>
        <v>0</v>
      </c>
      <c r="K300" s="37">
        <f>INDEX(B$212:B$373,J300,1)</f>
        <v>0</v>
      </c>
      <c r="L300" s="37">
        <f>L299+INDEX(C$212:C$373,J300,1)</f>
        <v>0</v>
      </c>
      <c r="M300" s="37">
        <f>M299+(K300-K299)*L299</f>
        <v>0</v>
      </c>
      <c r="N300" s="37">
        <f>IF((M299&gt;0)=(M300&gt;0),"",K300-M300/L299)</f>
        <v>0</v>
      </c>
      <c r="O300" s="17"/>
    </row>
    <row r="301" spans="1:15">
      <c r="A301" s="4" t="s">
        <v>1352</v>
      </c>
      <c r="B301" s="37">
        <f>E136</f>
        <v>0</v>
      </c>
      <c r="C301" s="37">
        <f>E90</f>
        <v>0</v>
      </c>
      <c r="D301" s="37">
        <f>IF(ISERROR(B301),C301,0)</f>
        <v>0</v>
      </c>
      <c r="E301" s="37">
        <f>MAX($B$182,B301)*C301</f>
        <v>0</v>
      </c>
      <c r="F301" s="21">
        <f>RANK(B301,B$212:B$373,1)</f>
        <v>0</v>
      </c>
      <c r="G301" s="36">
        <v>90</v>
      </c>
      <c r="H301" s="21">
        <f>F301*162+G301</f>
        <v>0</v>
      </c>
      <c r="I301" s="21">
        <f>RANK(H301,H$212:H$373,1)</f>
        <v>0</v>
      </c>
      <c r="J301" s="21">
        <f>MATCH(G301,I$212:I$373,0)</f>
        <v>0</v>
      </c>
      <c r="K301" s="37">
        <f>INDEX(B$212:B$373,J301,1)</f>
        <v>0</v>
      </c>
      <c r="L301" s="37">
        <f>L300+INDEX(C$212:C$373,J301,1)</f>
        <v>0</v>
      </c>
      <c r="M301" s="37">
        <f>M300+(K301-K300)*L300</f>
        <v>0</v>
      </c>
      <c r="N301" s="37">
        <f>IF((M300&gt;0)=(M301&gt;0),"",K301-M301/L300)</f>
        <v>0</v>
      </c>
      <c r="O301" s="17"/>
    </row>
    <row r="302" spans="1:15">
      <c r="A302" s="4" t="s">
        <v>1353</v>
      </c>
      <c r="B302" s="37">
        <f>E137</f>
        <v>0</v>
      </c>
      <c r="C302" s="37">
        <f>E91</f>
        <v>0</v>
      </c>
      <c r="D302" s="37">
        <f>IF(ISERROR(B302),C302,0)</f>
        <v>0</v>
      </c>
      <c r="E302" s="37">
        <f>MAX($B$182,B302)*C302</f>
        <v>0</v>
      </c>
      <c r="F302" s="21">
        <f>RANK(B302,B$212:B$373,1)</f>
        <v>0</v>
      </c>
      <c r="G302" s="36">
        <v>91</v>
      </c>
      <c r="H302" s="21">
        <f>F302*162+G302</f>
        <v>0</v>
      </c>
      <c r="I302" s="21">
        <f>RANK(H302,H$212:H$373,1)</f>
        <v>0</v>
      </c>
      <c r="J302" s="21">
        <f>MATCH(G302,I$212:I$373,0)</f>
        <v>0</v>
      </c>
      <c r="K302" s="37">
        <f>INDEX(B$212:B$373,J302,1)</f>
        <v>0</v>
      </c>
      <c r="L302" s="37">
        <f>L301+INDEX(C$212:C$373,J302,1)</f>
        <v>0</v>
      </c>
      <c r="M302" s="37">
        <f>M301+(K302-K301)*L301</f>
        <v>0</v>
      </c>
      <c r="N302" s="37">
        <f>IF((M301&gt;0)=(M302&gt;0),"",K302-M302/L301)</f>
        <v>0</v>
      </c>
      <c r="O302" s="17"/>
    </row>
    <row r="303" spans="1:15">
      <c r="A303" s="4" t="s">
        <v>1354</v>
      </c>
      <c r="B303" s="37">
        <f>E138</f>
        <v>0</v>
      </c>
      <c r="C303" s="37">
        <f>E92</f>
        <v>0</v>
      </c>
      <c r="D303" s="37">
        <f>IF(ISERROR(B303),C303,0)</f>
        <v>0</v>
      </c>
      <c r="E303" s="37">
        <f>MAX($B$182,B303)*C303</f>
        <v>0</v>
      </c>
      <c r="F303" s="21">
        <f>RANK(B303,B$212:B$373,1)</f>
        <v>0</v>
      </c>
      <c r="G303" s="36">
        <v>92</v>
      </c>
      <c r="H303" s="21">
        <f>F303*162+G303</f>
        <v>0</v>
      </c>
      <c r="I303" s="21">
        <f>RANK(H303,H$212:H$373,1)</f>
        <v>0</v>
      </c>
      <c r="J303" s="21">
        <f>MATCH(G303,I$212:I$373,0)</f>
        <v>0</v>
      </c>
      <c r="K303" s="37">
        <f>INDEX(B$212:B$373,J303,1)</f>
        <v>0</v>
      </c>
      <c r="L303" s="37">
        <f>L302+INDEX(C$212:C$373,J303,1)</f>
        <v>0</v>
      </c>
      <c r="M303" s="37">
        <f>M302+(K303-K302)*L302</f>
        <v>0</v>
      </c>
      <c r="N303" s="37">
        <f>IF((M302&gt;0)=(M303&gt;0),"",K303-M303/L302)</f>
        <v>0</v>
      </c>
      <c r="O303" s="17"/>
    </row>
    <row r="304" spans="1:15">
      <c r="A304" s="4" t="s">
        <v>1355</v>
      </c>
      <c r="B304" s="37">
        <f>E139</f>
        <v>0</v>
      </c>
      <c r="C304" s="37">
        <f>E93</f>
        <v>0</v>
      </c>
      <c r="D304" s="37">
        <f>IF(ISERROR(B304),C304,0)</f>
        <v>0</v>
      </c>
      <c r="E304" s="37">
        <f>MAX($B$182,B304)*C304</f>
        <v>0</v>
      </c>
      <c r="F304" s="21">
        <f>RANK(B304,B$212:B$373,1)</f>
        <v>0</v>
      </c>
      <c r="G304" s="36">
        <v>93</v>
      </c>
      <c r="H304" s="21">
        <f>F304*162+G304</f>
        <v>0</v>
      </c>
      <c r="I304" s="21">
        <f>RANK(H304,H$212:H$373,1)</f>
        <v>0</v>
      </c>
      <c r="J304" s="21">
        <f>MATCH(G304,I$212:I$373,0)</f>
        <v>0</v>
      </c>
      <c r="K304" s="37">
        <f>INDEX(B$212:B$373,J304,1)</f>
        <v>0</v>
      </c>
      <c r="L304" s="37">
        <f>L303+INDEX(C$212:C$373,J304,1)</f>
        <v>0</v>
      </c>
      <c r="M304" s="37">
        <f>M303+(K304-K303)*L303</f>
        <v>0</v>
      </c>
      <c r="N304" s="37">
        <f>IF((M303&gt;0)=(M304&gt;0),"",K304-M304/L303)</f>
        <v>0</v>
      </c>
      <c r="O304" s="17"/>
    </row>
    <row r="305" spans="1:15">
      <c r="A305" s="4" t="s">
        <v>1356</v>
      </c>
      <c r="B305" s="37">
        <f>E140</f>
        <v>0</v>
      </c>
      <c r="C305" s="37">
        <f>E94</f>
        <v>0</v>
      </c>
      <c r="D305" s="37">
        <f>IF(ISERROR(B305),C305,0)</f>
        <v>0</v>
      </c>
      <c r="E305" s="37">
        <f>MAX($B$182,B305)*C305</f>
        <v>0</v>
      </c>
      <c r="F305" s="21">
        <f>RANK(B305,B$212:B$373,1)</f>
        <v>0</v>
      </c>
      <c r="G305" s="36">
        <v>94</v>
      </c>
      <c r="H305" s="21">
        <f>F305*162+G305</f>
        <v>0</v>
      </c>
      <c r="I305" s="21">
        <f>RANK(H305,H$212:H$373,1)</f>
        <v>0</v>
      </c>
      <c r="J305" s="21">
        <f>MATCH(G305,I$212:I$373,0)</f>
        <v>0</v>
      </c>
      <c r="K305" s="37">
        <f>INDEX(B$212:B$373,J305,1)</f>
        <v>0</v>
      </c>
      <c r="L305" s="37">
        <f>L304+INDEX(C$212:C$373,J305,1)</f>
        <v>0</v>
      </c>
      <c r="M305" s="37">
        <f>M304+(K305-K304)*L304</f>
        <v>0</v>
      </c>
      <c r="N305" s="37">
        <f>IF((M304&gt;0)=(M305&gt;0),"",K305-M305/L304)</f>
        <v>0</v>
      </c>
      <c r="O305" s="17"/>
    </row>
    <row r="306" spans="1:15">
      <c r="A306" s="4" t="s">
        <v>1357</v>
      </c>
      <c r="B306" s="37">
        <f>E141</f>
        <v>0</v>
      </c>
      <c r="C306" s="37">
        <f>E95</f>
        <v>0</v>
      </c>
      <c r="D306" s="37">
        <f>IF(ISERROR(B306),C306,0)</f>
        <v>0</v>
      </c>
      <c r="E306" s="37">
        <f>MAX($B$182,B306)*C306</f>
        <v>0</v>
      </c>
      <c r="F306" s="21">
        <f>RANK(B306,B$212:B$373,1)</f>
        <v>0</v>
      </c>
      <c r="G306" s="36">
        <v>95</v>
      </c>
      <c r="H306" s="21">
        <f>F306*162+G306</f>
        <v>0</v>
      </c>
      <c r="I306" s="21">
        <f>RANK(H306,H$212:H$373,1)</f>
        <v>0</v>
      </c>
      <c r="J306" s="21">
        <f>MATCH(G306,I$212:I$373,0)</f>
        <v>0</v>
      </c>
      <c r="K306" s="37">
        <f>INDEX(B$212:B$373,J306,1)</f>
        <v>0</v>
      </c>
      <c r="L306" s="37">
        <f>L305+INDEX(C$212:C$373,J306,1)</f>
        <v>0</v>
      </c>
      <c r="M306" s="37">
        <f>M305+(K306-K305)*L305</f>
        <v>0</v>
      </c>
      <c r="N306" s="37">
        <f>IF((M305&gt;0)=(M306&gt;0),"",K306-M306/L305)</f>
        <v>0</v>
      </c>
      <c r="O306" s="17"/>
    </row>
    <row r="307" spans="1:15">
      <c r="A307" s="4" t="s">
        <v>1358</v>
      </c>
      <c r="B307" s="37">
        <f>E142</f>
        <v>0</v>
      </c>
      <c r="C307" s="37">
        <f>E96</f>
        <v>0</v>
      </c>
      <c r="D307" s="37">
        <f>IF(ISERROR(B307),C307,0)</f>
        <v>0</v>
      </c>
      <c r="E307" s="37">
        <f>MAX($B$182,B307)*C307</f>
        <v>0</v>
      </c>
      <c r="F307" s="21">
        <f>RANK(B307,B$212:B$373,1)</f>
        <v>0</v>
      </c>
      <c r="G307" s="36">
        <v>96</v>
      </c>
      <c r="H307" s="21">
        <f>F307*162+G307</f>
        <v>0</v>
      </c>
      <c r="I307" s="21">
        <f>RANK(H307,H$212:H$373,1)</f>
        <v>0</v>
      </c>
      <c r="J307" s="21">
        <f>MATCH(G307,I$212:I$373,0)</f>
        <v>0</v>
      </c>
      <c r="K307" s="37">
        <f>INDEX(B$212:B$373,J307,1)</f>
        <v>0</v>
      </c>
      <c r="L307" s="37">
        <f>L306+INDEX(C$212:C$373,J307,1)</f>
        <v>0</v>
      </c>
      <c r="M307" s="37">
        <f>M306+(K307-K306)*L306</f>
        <v>0</v>
      </c>
      <c r="N307" s="37">
        <f>IF((M306&gt;0)=(M307&gt;0),"",K307-M307/L306)</f>
        <v>0</v>
      </c>
      <c r="O307" s="17"/>
    </row>
    <row r="308" spans="1:15">
      <c r="A308" s="4" t="s">
        <v>1359</v>
      </c>
      <c r="B308" s="37">
        <f>E143</f>
        <v>0</v>
      </c>
      <c r="C308" s="37">
        <f>E97</f>
        <v>0</v>
      </c>
      <c r="D308" s="37">
        <f>IF(ISERROR(B308),C308,0)</f>
        <v>0</v>
      </c>
      <c r="E308" s="37">
        <f>MAX($B$182,B308)*C308</f>
        <v>0</v>
      </c>
      <c r="F308" s="21">
        <f>RANK(B308,B$212:B$373,1)</f>
        <v>0</v>
      </c>
      <c r="G308" s="36">
        <v>97</v>
      </c>
      <c r="H308" s="21">
        <f>F308*162+G308</f>
        <v>0</v>
      </c>
      <c r="I308" s="21">
        <f>RANK(H308,H$212:H$373,1)</f>
        <v>0</v>
      </c>
      <c r="J308" s="21">
        <f>MATCH(G308,I$212:I$373,0)</f>
        <v>0</v>
      </c>
      <c r="K308" s="37">
        <f>INDEX(B$212:B$373,J308,1)</f>
        <v>0</v>
      </c>
      <c r="L308" s="37">
        <f>L307+INDEX(C$212:C$373,J308,1)</f>
        <v>0</v>
      </c>
      <c r="M308" s="37">
        <f>M307+(K308-K307)*L307</f>
        <v>0</v>
      </c>
      <c r="N308" s="37">
        <f>IF((M307&gt;0)=(M308&gt;0),"",K308-M308/L307)</f>
        <v>0</v>
      </c>
      <c r="O308" s="17"/>
    </row>
    <row r="309" spans="1:15">
      <c r="A309" s="4" t="s">
        <v>1360</v>
      </c>
      <c r="B309" s="37">
        <f>E144</f>
        <v>0</v>
      </c>
      <c r="C309" s="37">
        <f>E98</f>
        <v>0</v>
      </c>
      <c r="D309" s="37">
        <f>IF(ISERROR(B309),C309,0)</f>
        <v>0</v>
      </c>
      <c r="E309" s="37">
        <f>MAX($B$182,B309)*C309</f>
        <v>0</v>
      </c>
      <c r="F309" s="21">
        <f>RANK(B309,B$212:B$373,1)</f>
        <v>0</v>
      </c>
      <c r="G309" s="36">
        <v>98</v>
      </c>
      <c r="H309" s="21">
        <f>F309*162+G309</f>
        <v>0</v>
      </c>
      <c r="I309" s="21">
        <f>RANK(H309,H$212:H$373,1)</f>
        <v>0</v>
      </c>
      <c r="J309" s="21">
        <f>MATCH(G309,I$212:I$373,0)</f>
        <v>0</v>
      </c>
      <c r="K309" s="37">
        <f>INDEX(B$212:B$373,J309,1)</f>
        <v>0</v>
      </c>
      <c r="L309" s="37">
        <f>L308+INDEX(C$212:C$373,J309,1)</f>
        <v>0</v>
      </c>
      <c r="M309" s="37">
        <f>M308+(K309-K308)*L308</f>
        <v>0</v>
      </c>
      <c r="N309" s="37">
        <f>IF((M308&gt;0)=(M309&gt;0),"",K309-M309/L308)</f>
        <v>0</v>
      </c>
      <c r="O309" s="17"/>
    </row>
    <row r="310" spans="1:15">
      <c r="A310" s="4" t="s">
        <v>1361</v>
      </c>
      <c r="B310" s="37">
        <f>E145</f>
        <v>0</v>
      </c>
      <c r="C310" s="37">
        <f>E99</f>
        <v>0</v>
      </c>
      <c r="D310" s="37">
        <f>IF(ISERROR(B310),C310,0)</f>
        <v>0</v>
      </c>
      <c r="E310" s="37">
        <f>MAX($B$182,B310)*C310</f>
        <v>0</v>
      </c>
      <c r="F310" s="21">
        <f>RANK(B310,B$212:B$373,1)</f>
        <v>0</v>
      </c>
      <c r="G310" s="36">
        <v>99</v>
      </c>
      <c r="H310" s="21">
        <f>F310*162+G310</f>
        <v>0</v>
      </c>
      <c r="I310" s="21">
        <f>RANK(H310,H$212:H$373,1)</f>
        <v>0</v>
      </c>
      <c r="J310" s="21">
        <f>MATCH(G310,I$212:I$373,0)</f>
        <v>0</v>
      </c>
      <c r="K310" s="37">
        <f>INDEX(B$212:B$373,J310,1)</f>
        <v>0</v>
      </c>
      <c r="L310" s="37">
        <f>L309+INDEX(C$212:C$373,J310,1)</f>
        <v>0</v>
      </c>
      <c r="M310" s="37">
        <f>M309+(K310-K309)*L309</f>
        <v>0</v>
      </c>
      <c r="N310" s="37">
        <f>IF((M309&gt;0)=(M310&gt;0),"",K310-M310/L309)</f>
        <v>0</v>
      </c>
      <c r="O310" s="17"/>
    </row>
    <row r="311" spans="1:15">
      <c r="A311" s="4" t="s">
        <v>1362</v>
      </c>
      <c r="B311" s="37">
        <f>E146</f>
        <v>0</v>
      </c>
      <c r="C311" s="37">
        <f>E100</f>
        <v>0</v>
      </c>
      <c r="D311" s="37">
        <f>IF(ISERROR(B311),C311,0)</f>
        <v>0</v>
      </c>
      <c r="E311" s="37">
        <f>MAX($B$182,B311)*C311</f>
        <v>0</v>
      </c>
      <c r="F311" s="21">
        <f>RANK(B311,B$212:B$373,1)</f>
        <v>0</v>
      </c>
      <c r="G311" s="36">
        <v>100</v>
      </c>
      <c r="H311" s="21">
        <f>F311*162+G311</f>
        <v>0</v>
      </c>
      <c r="I311" s="21">
        <f>RANK(H311,H$212:H$373,1)</f>
        <v>0</v>
      </c>
      <c r="J311" s="21">
        <f>MATCH(G311,I$212:I$373,0)</f>
        <v>0</v>
      </c>
      <c r="K311" s="37">
        <f>INDEX(B$212:B$373,J311,1)</f>
        <v>0</v>
      </c>
      <c r="L311" s="37">
        <f>L310+INDEX(C$212:C$373,J311,1)</f>
        <v>0</v>
      </c>
      <c r="M311" s="37">
        <f>M310+(K311-K310)*L310</f>
        <v>0</v>
      </c>
      <c r="N311" s="37">
        <f>IF((M310&gt;0)=(M311&gt;0),"",K311-M311/L310)</f>
        <v>0</v>
      </c>
      <c r="O311" s="17"/>
    </row>
    <row r="312" spans="1:15">
      <c r="A312" s="4" t="s">
        <v>1363</v>
      </c>
      <c r="B312" s="37">
        <f>E147</f>
        <v>0</v>
      </c>
      <c r="C312" s="37">
        <f>E101</f>
        <v>0</v>
      </c>
      <c r="D312" s="37">
        <f>IF(ISERROR(B312),C312,0)</f>
        <v>0</v>
      </c>
      <c r="E312" s="37">
        <f>MAX($B$182,B312)*C312</f>
        <v>0</v>
      </c>
      <c r="F312" s="21">
        <f>RANK(B312,B$212:B$373,1)</f>
        <v>0</v>
      </c>
      <c r="G312" s="36">
        <v>101</v>
      </c>
      <c r="H312" s="21">
        <f>F312*162+G312</f>
        <v>0</v>
      </c>
      <c r="I312" s="21">
        <f>RANK(H312,H$212:H$373,1)</f>
        <v>0</v>
      </c>
      <c r="J312" s="21">
        <f>MATCH(G312,I$212:I$373,0)</f>
        <v>0</v>
      </c>
      <c r="K312" s="37">
        <f>INDEX(B$212:B$373,J312,1)</f>
        <v>0</v>
      </c>
      <c r="L312" s="37">
        <f>L311+INDEX(C$212:C$373,J312,1)</f>
        <v>0</v>
      </c>
      <c r="M312" s="37">
        <f>M311+(K312-K311)*L311</f>
        <v>0</v>
      </c>
      <c r="N312" s="37">
        <f>IF((M311&gt;0)=(M312&gt;0),"",K312-M312/L311)</f>
        <v>0</v>
      </c>
      <c r="O312" s="17"/>
    </row>
    <row r="313" spans="1:15">
      <c r="A313" s="4" t="s">
        <v>1364</v>
      </c>
      <c r="B313" s="37">
        <f>E148</f>
        <v>0</v>
      </c>
      <c r="C313" s="37">
        <f>E102</f>
        <v>0</v>
      </c>
      <c r="D313" s="37">
        <f>IF(ISERROR(B313),C313,0)</f>
        <v>0</v>
      </c>
      <c r="E313" s="37">
        <f>MAX($B$182,B313)*C313</f>
        <v>0</v>
      </c>
      <c r="F313" s="21">
        <f>RANK(B313,B$212:B$373,1)</f>
        <v>0</v>
      </c>
      <c r="G313" s="36">
        <v>102</v>
      </c>
      <c r="H313" s="21">
        <f>F313*162+G313</f>
        <v>0</v>
      </c>
      <c r="I313" s="21">
        <f>RANK(H313,H$212:H$373,1)</f>
        <v>0</v>
      </c>
      <c r="J313" s="21">
        <f>MATCH(G313,I$212:I$373,0)</f>
        <v>0</v>
      </c>
      <c r="K313" s="37">
        <f>INDEX(B$212:B$373,J313,1)</f>
        <v>0</v>
      </c>
      <c r="L313" s="37">
        <f>L312+INDEX(C$212:C$373,J313,1)</f>
        <v>0</v>
      </c>
      <c r="M313" s="37">
        <f>M312+(K313-K312)*L312</f>
        <v>0</v>
      </c>
      <c r="N313" s="37">
        <f>IF((M312&gt;0)=(M313&gt;0),"",K313-M313/L312)</f>
        <v>0</v>
      </c>
      <c r="O313" s="17"/>
    </row>
    <row r="314" spans="1:15">
      <c r="A314" s="4" t="s">
        <v>1365</v>
      </c>
      <c r="B314" s="37">
        <f>E149</f>
        <v>0</v>
      </c>
      <c r="C314" s="37">
        <f>E103</f>
        <v>0</v>
      </c>
      <c r="D314" s="37">
        <f>IF(ISERROR(B314),C314,0)</f>
        <v>0</v>
      </c>
      <c r="E314" s="37">
        <f>MAX($B$182,B314)*C314</f>
        <v>0</v>
      </c>
      <c r="F314" s="21">
        <f>RANK(B314,B$212:B$373,1)</f>
        <v>0</v>
      </c>
      <c r="G314" s="36">
        <v>103</v>
      </c>
      <c r="H314" s="21">
        <f>F314*162+G314</f>
        <v>0</v>
      </c>
      <c r="I314" s="21">
        <f>RANK(H314,H$212:H$373,1)</f>
        <v>0</v>
      </c>
      <c r="J314" s="21">
        <f>MATCH(G314,I$212:I$373,0)</f>
        <v>0</v>
      </c>
      <c r="K314" s="37">
        <f>INDEX(B$212:B$373,J314,1)</f>
        <v>0</v>
      </c>
      <c r="L314" s="37">
        <f>L313+INDEX(C$212:C$373,J314,1)</f>
        <v>0</v>
      </c>
      <c r="M314" s="37">
        <f>M313+(K314-K313)*L313</f>
        <v>0</v>
      </c>
      <c r="N314" s="37">
        <f>IF((M313&gt;0)=(M314&gt;0),"",K314-M314/L313)</f>
        <v>0</v>
      </c>
      <c r="O314" s="17"/>
    </row>
    <row r="315" spans="1:15">
      <c r="A315" s="4" t="s">
        <v>1366</v>
      </c>
      <c r="B315" s="37">
        <f>E150</f>
        <v>0</v>
      </c>
      <c r="C315" s="37">
        <f>E104</f>
        <v>0</v>
      </c>
      <c r="D315" s="37">
        <f>IF(ISERROR(B315),C315,0)</f>
        <v>0</v>
      </c>
      <c r="E315" s="37">
        <f>MAX($B$182,B315)*C315</f>
        <v>0</v>
      </c>
      <c r="F315" s="21">
        <f>RANK(B315,B$212:B$373,1)</f>
        <v>0</v>
      </c>
      <c r="G315" s="36">
        <v>104</v>
      </c>
      <c r="H315" s="21">
        <f>F315*162+G315</f>
        <v>0</v>
      </c>
      <c r="I315" s="21">
        <f>RANK(H315,H$212:H$373,1)</f>
        <v>0</v>
      </c>
      <c r="J315" s="21">
        <f>MATCH(G315,I$212:I$373,0)</f>
        <v>0</v>
      </c>
      <c r="K315" s="37">
        <f>INDEX(B$212:B$373,J315,1)</f>
        <v>0</v>
      </c>
      <c r="L315" s="37">
        <f>L314+INDEX(C$212:C$373,J315,1)</f>
        <v>0</v>
      </c>
      <c r="M315" s="37">
        <f>M314+(K315-K314)*L314</f>
        <v>0</v>
      </c>
      <c r="N315" s="37">
        <f>IF((M314&gt;0)=(M315&gt;0),"",K315-M315/L314)</f>
        <v>0</v>
      </c>
      <c r="O315" s="17"/>
    </row>
    <row r="316" spans="1:15">
      <c r="A316" s="4" t="s">
        <v>1367</v>
      </c>
      <c r="B316" s="37">
        <f>E151</f>
        <v>0</v>
      </c>
      <c r="C316" s="37">
        <f>E105</f>
        <v>0</v>
      </c>
      <c r="D316" s="37">
        <f>IF(ISERROR(B316),C316,0)</f>
        <v>0</v>
      </c>
      <c r="E316" s="37">
        <f>MAX($B$182,B316)*C316</f>
        <v>0</v>
      </c>
      <c r="F316" s="21">
        <f>RANK(B316,B$212:B$373,1)</f>
        <v>0</v>
      </c>
      <c r="G316" s="36">
        <v>105</v>
      </c>
      <c r="H316" s="21">
        <f>F316*162+G316</f>
        <v>0</v>
      </c>
      <c r="I316" s="21">
        <f>RANK(H316,H$212:H$373,1)</f>
        <v>0</v>
      </c>
      <c r="J316" s="21">
        <f>MATCH(G316,I$212:I$373,0)</f>
        <v>0</v>
      </c>
      <c r="K316" s="37">
        <f>INDEX(B$212:B$373,J316,1)</f>
        <v>0</v>
      </c>
      <c r="L316" s="37">
        <f>L315+INDEX(C$212:C$373,J316,1)</f>
        <v>0</v>
      </c>
      <c r="M316" s="37">
        <f>M315+(K316-K315)*L315</f>
        <v>0</v>
      </c>
      <c r="N316" s="37">
        <f>IF((M315&gt;0)=(M316&gt;0),"",K316-M316/L315)</f>
        <v>0</v>
      </c>
      <c r="O316" s="17"/>
    </row>
    <row r="317" spans="1:15">
      <c r="A317" s="4" t="s">
        <v>1368</v>
      </c>
      <c r="B317" s="37">
        <f>E152</f>
        <v>0</v>
      </c>
      <c r="C317" s="37">
        <f>E106</f>
        <v>0</v>
      </c>
      <c r="D317" s="37">
        <f>IF(ISERROR(B317),C317,0)</f>
        <v>0</v>
      </c>
      <c r="E317" s="37">
        <f>MAX($B$182,B317)*C317</f>
        <v>0</v>
      </c>
      <c r="F317" s="21">
        <f>RANK(B317,B$212:B$373,1)</f>
        <v>0</v>
      </c>
      <c r="G317" s="36">
        <v>106</v>
      </c>
      <c r="H317" s="21">
        <f>F317*162+G317</f>
        <v>0</v>
      </c>
      <c r="I317" s="21">
        <f>RANK(H317,H$212:H$373,1)</f>
        <v>0</v>
      </c>
      <c r="J317" s="21">
        <f>MATCH(G317,I$212:I$373,0)</f>
        <v>0</v>
      </c>
      <c r="K317" s="37">
        <f>INDEX(B$212:B$373,J317,1)</f>
        <v>0</v>
      </c>
      <c r="L317" s="37">
        <f>L316+INDEX(C$212:C$373,J317,1)</f>
        <v>0</v>
      </c>
      <c r="M317" s="37">
        <f>M316+(K317-K316)*L316</f>
        <v>0</v>
      </c>
      <c r="N317" s="37">
        <f>IF((M316&gt;0)=(M317&gt;0),"",K317-M317/L316)</f>
        <v>0</v>
      </c>
      <c r="O317" s="17"/>
    </row>
    <row r="318" spans="1:15">
      <c r="A318" s="4" t="s">
        <v>1369</v>
      </c>
      <c r="B318" s="37">
        <f>E153</f>
        <v>0</v>
      </c>
      <c r="C318" s="37">
        <f>E107</f>
        <v>0</v>
      </c>
      <c r="D318" s="37">
        <f>IF(ISERROR(B318),C318,0)</f>
        <v>0</v>
      </c>
      <c r="E318" s="37">
        <f>MAX($B$182,B318)*C318</f>
        <v>0</v>
      </c>
      <c r="F318" s="21">
        <f>RANK(B318,B$212:B$373,1)</f>
        <v>0</v>
      </c>
      <c r="G318" s="36">
        <v>107</v>
      </c>
      <c r="H318" s="21">
        <f>F318*162+G318</f>
        <v>0</v>
      </c>
      <c r="I318" s="21">
        <f>RANK(H318,H$212:H$373,1)</f>
        <v>0</v>
      </c>
      <c r="J318" s="21">
        <f>MATCH(G318,I$212:I$373,0)</f>
        <v>0</v>
      </c>
      <c r="K318" s="37">
        <f>INDEX(B$212:B$373,J318,1)</f>
        <v>0</v>
      </c>
      <c r="L318" s="37">
        <f>L317+INDEX(C$212:C$373,J318,1)</f>
        <v>0</v>
      </c>
      <c r="M318" s="37">
        <f>M317+(K318-K317)*L317</f>
        <v>0</v>
      </c>
      <c r="N318" s="37">
        <f>IF((M317&gt;0)=(M318&gt;0),"",K318-M318/L317)</f>
        <v>0</v>
      </c>
      <c r="O318" s="17"/>
    </row>
    <row r="319" spans="1:15">
      <c r="A319" s="4" t="s">
        <v>1370</v>
      </c>
      <c r="B319" s="37">
        <f>E154</f>
        <v>0</v>
      </c>
      <c r="C319" s="37">
        <f>E108</f>
        <v>0</v>
      </c>
      <c r="D319" s="37">
        <f>IF(ISERROR(B319),C319,0)</f>
        <v>0</v>
      </c>
      <c r="E319" s="37">
        <f>MAX($B$182,B319)*C319</f>
        <v>0</v>
      </c>
      <c r="F319" s="21">
        <f>RANK(B319,B$212:B$373,1)</f>
        <v>0</v>
      </c>
      <c r="G319" s="36">
        <v>108</v>
      </c>
      <c r="H319" s="21">
        <f>F319*162+G319</f>
        <v>0</v>
      </c>
      <c r="I319" s="21">
        <f>RANK(H319,H$212:H$373,1)</f>
        <v>0</v>
      </c>
      <c r="J319" s="21">
        <f>MATCH(G319,I$212:I$373,0)</f>
        <v>0</v>
      </c>
      <c r="K319" s="37">
        <f>INDEX(B$212:B$373,J319,1)</f>
        <v>0</v>
      </c>
      <c r="L319" s="37">
        <f>L318+INDEX(C$212:C$373,J319,1)</f>
        <v>0</v>
      </c>
      <c r="M319" s="37">
        <f>M318+(K319-K318)*L318</f>
        <v>0</v>
      </c>
      <c r="N319" s="37">
        <f>IF((M318&gt;0)=(M319&gt;0),"",K319-M319/L318)</f>
        <v>0</v>
      </c>
      <c r="O319" s="17"/>
    </row>
    <row r="320" spans="1:15">
      <c r="A320" s="4" t="s">
        <v>1371</v>
      </c>
      <c r="B320" s="37">
        <f>F128</f>
        <v>0</v>
      </c>
      <c r="C320" s="37">
        <f>F82</f>
        <v>0</v>
      </c>
      <c r="D320" s="37">
        <f>IF(ISERROR(B320),C320,0)</f>
        <v>0</v>
      </c>
      <c r="E320" s="37">
        <f>MAX($B$182,B320)*C320</f>
        <v>0</v>
      </c>
      <c r="F320" s="21">
        <f>RANK(B320,B$212:B$373,1)</f>
        <v>0</v>
      </c>
      <c r="G320" s="36">
        <v>109</v>
      </c>
      <c r="H320" s="21">
        <f>F320*162+G320</f>
        <v>0</v>
      </c>
      <c r="I320" s="21">
        <f>RANK(H320,H$212:H$373,1)</f>
        <v>0</v>
      </c>
      <c r="J320" s="21">
        <f>MATCH(G320,I$212:I$373,0)</f>
        <v>0</v>
      </c>
      <c r="K320" s="37">
        <f>INDEX(B$212:B$373,J320,1)</f>
        <v>0</v>
      </c>
      <c r="L320" s="37">
        <f>L319+INDEX(C$212:C$373,J320,1)</f>
        <v>0</v>
      </c>
      <c r="M320" s="37">
        <f>M319+(K320-K319)*L319</f>
        <v>0</v>
      </c>
      <c r="N320" s="37">
        <f>IF((M319&gt;0)=(M320&gt;0),"",K320-M320/L319)</f>
        <v>0</v>
      </c>
      <c r="O320" s="17"/>
    </row>
    <row r="321" spans="1:15">
      <c r="A321" s="4" t="s">
        <v>1372</v>
      </c>
      <c r="B321" s="37">
        <f>F129</f>
        <v>0</v>
      </c>
      <c r="C321" s="37">
        <f>F83</f>
        <v>0</v>
      </c>
      <c r="D321" s="37">
        <f>IF(ISERROR(B321),C321,0)</f>
        <v>0</v>
      </c>
      <c r="E321" s="37">
        <f>MAX($B$182,B321)*C321</f>
        <v>0</v>
      </c>
      <c r="F321" s="21">
        <f>RANK(B321,B$212:B$373,1)</f>
        <v>0</v>
      </c>
      <c r="G321" s="36">
        <v>110</v>
      </c>
      <c r="H321" s="21">
        <f>F321*162+G321</f>
        <v>0</v>
      </c>
      <c r="I321" s="21">
        <f>RANK(H321,H$212:H$373,1)</f>
        <v>0</v>
      </c>
      <c r="J321" s="21">
        <f>MATCH(G321,I$212:I$373,0)</f>
        <v>0</v>
      </c>
      <c r="K321" s="37">
        <f>INDEX(B$212:B$373,J321,1)</f>
        <v>0</v>
      </c>
      <c r="L321" s="37">
        <f>L320+INDEX(C$212:C$373,J321,1)</f>
        <v>0</v>
      </c>
      <c r="M321" s="37">
        <f>M320+(K321-K320)*L320</f>
        <v>0</v>
      </c>
      <c r="N321" s="37">
        <f>IF((M320&gt;0)=(M321&gt;0),"",K321-M321/L320)</f>
        <v>0</v>
      </c>
      <c r="O321" s="17"/>
    </row>
    <row r="322" spans="1:15">
      <c r="A322" s="4" t="s">
        <v>1373</v>
      </c>
      <c r="B322" s="37">
        <f>F130</f>
        <v>0</v>
      </c>
      <c r="C322" s="37">
        <f>F84</f>
        <v>0</v>
      </c>
      <c r="D322" s="37">
        <f>IF(ISERROR(B322),C322,0)</f>
        <v>0</v>
      </c>
      <c r="E322" s="37">
        <f>MAX($B$182,B322)*C322</f>
        <v>0</v>
      </c>
      <c r="F322" s="21">
        <f>RANK(B322,B$212:B$373,1)</f>
        <v>0</v>
      </c>
      <c r="G322" s="36">
        <v>111</v>
      </c>
      <c r="H322" s="21">
        <f>F322*162+G322</f>
        <v>0</v>
      </c>
      <c r="I322" s="21">
        <f>RANK(H322,H$212:H$373,1)</f>
        <v>0</v>
      </c>
      <c r="J322" s="21">
        <f>MATCH(G322,I$212:I$373,0)</f>
        <v>0</v>
      </c>
      <c r="K322" s="37">
        <f>INDEX(B$212:B$373,J322,1)</f>
        <v>0</v>
      </c>
      <c r="L322" s="37">
        <f>L321+INDEX(C$212:C$373,J322,1)</f>
        <v>0</v>
      </c>
      <c r="M322" s="37">
        <f>M321+(K322-K321)*L321</f>
        <v>0</v>
      </c>
      <c r="N322" s="37">
        <f>IF((M321&gt;0)=(M322&gt;0),"",K322-M322/L321)</f>
        <v>0</v>
      </c>
      <c r="O322" s="17"/>
    </row>
    <row r="323" spans="1:15">
      <c r="A323" s="4" t="s">
        <v>1374</v>
      </c>
      <c r="B323" s="37">
        <f>F131</f>
        <v>0</v>
      </c>
      <c r="C323" s="37">
        <f>F85</f>
        <v>0</v>
      </c>
      <c r="D323" s="37">
        <f>IF(ISERROR(B323),C323,0)</f>
        <v>0</v>
      </c>
      <c r="E323" s="37">
        <f>MAX($B$182,B323)*C323</f>
        <v>0</v>
      </c>
      <c r="F323" s="21">
        <f>RANK(B323,B$212:B$373,1)</f>
        <v>0</v>
      </c>
      <c r="G323" s="36">
        <v>112</v>
      </c>
      <c r="H323" s="21">
        <f>F323*162+G323</f>
        <v>0</v>
      </c>
      <c r="I323" s="21">
        <f>RANK(H323,H$212:H$373,1)</f>
        <v>0</v>
      </c>
      <c r="J323" s="21">
        <f>MATCH(G323,I$212:I$373,0)</f>
        <v>0</v>
      </c>
      <c r="K323" s="37">
        <f>INDEX(B$212:B$373,J323,1)</f>
        <v>0</v>
      </c>
      <c r="L323" s="37">
        <f>L322+INDEX(C$212:C$373,J323,1)</f>
        <v>0</v>
      </c>
      <c r="M323" s="37">
        <f>M322+(K323-K322)*L322</f>
        <v>0</v>
      </c>
      <c r="N323" s="37">
        <f>IF((M322&gt;0)=(M323&gt;0),"",K323-M323/L322)</f>
        <v>0</v>
      </c>
      <c r="O323" s="17"/>
    </row>
    <row r="324" spans="1:15">
      <c r="A324" s="4" t="s">
        <v>1375</v>
      </c>
      <c r="B324" s="37">
        <f>F132</f>
        <v>0</v>
      </c>
      <c r="C324" s="37">
        <f>F86</f>
        <v>0</v>
      </c>
      <c r="D324" s="37">
        <f>IF(ISERROR(B324),C324,0)</f>
        <v>0</v>
      </c>
      <c r="E324" s="37">
        <f>MAX($B$182,B324)*C324</f>
        <v>0</v>
      </c>
      <c r="F324" s="21">
        <f>RANK(B324,B$212:B$373,1)</f>
        <v>0</v>
      </c>
      <c r="G324" s="36">
        <v>113</v>
      </c>
      <c r="H324" s="21">
        <f>F324*162+G324</f>
        <v>0</v>
      </c>
      <c r="I324" s="21">
        <f>RANK(H324,H$212:H$373,1)</f>
        <v>0</v>
      </c>
      <c r="J324" s="21">
        <f>MATCH(G324,I$212:I$373,0)</f>
        <v>0</v>
      </c>
      <c r="K324" s="37">
        <f>INDEX(B$212:B$373,J324,1)</f>
        <v>0</v>
      </c>
      <c r="L324" s="37">
        <f>L323+INDEX(C$212:C$373,J324,1)</f>
        <v>0</v>
      </c>
      <c r="M324" s="37">
        <f>M323+(K324-K323)*L323</f>
        <v>0</v>
      </c>
      <c r="N324" s="37">
        <f>IF((M323&gt;0)=(M324&gt;0),"",K324-M324/L323)</f>
        <v>0</v>
      </c>
      <c r="O324" s="17"/>
    </row>
    <row r="325" spans="1:15">
      <c r="A325" s="4" t="s">
        <v>1376</v>
      </c>
      <c r="B325" s="37">
        <f>F133</f>
        <v>0</v>
      </c>
      <c r="C325" s="37">
        <f>F87</f>
        <v>0</v>
      </c>
      <c r="D325" s="37">
        <f>IF(ISERROR(B325),C325,0)</f>
        <v>0</v>
      </c>
      <c r="E325" s="37">
        <f>MAX($B$182,B325)*C325</f>
        <v>0</v>
      </c>
      <c r="F325" s="21">
        <f>RANK(B325,B$212:B$373,1)</f>
        <v>0</v>
      </c>
      <c r="G325" s="36">
        <v>114</v>
      </c>
      <c r="H325" s="21">
        <f>F325*162+G325</f>
        <v>0</v>
      </c>
      <c r="I325" s="21">
        <f>RANK(H325,H$212:H$373,1)</f>
        <v>0</v>
      </c>
      <c r="J325" s="21">
        <f>MATCH(G325,I$212:I$373,0)</f>
        <v>0</v>
      </c>
      <c r="K325" s="37">
        <f>INDEX(B$212:B$373,J325,1)</f>
        <v>0</v>
      </c>
      <c r="L325" s="37">
        <f>L324+INDEX(C$212:C$373,J325,1)</f>
        <v>0</v>
      </c>
      <c r="M325" s="37">
        <f>M324+(K325-K324)*L324</f>
        <v>0</v>
      </c>
      <c r="N325" s="37">
        <f>IF((M324&gt;0)=(M325&gt;0),"",K325-M325/L324)</f>
        <v>0</v>
      </c>
      <c r="O325" s="17"/>
    </row>
    <row r="326" spans="1:15">
      <c r="A326" s="4" t="s">
        <v>1377</v>
      </c>
      <c r="B326" s="37">
        <f>F134</f>
        <v>0</v>
      </c>
      <c r="C326" s="37">
        <f>F88</f>
        <v>0</v>
      </c>
      <c r="D326" s="37">
        <f>IF(ISERROR(B326),C326,0)</f>
        <v>0</v>
      </c>
      <c r="E326" s="37">
        <f>MAX($B$182,B326)*C326</f>
        <v>0</v>
      </c>
      <c r="F326" s="21">
        <f>RANK(B326,B$212:B$373,1)</f>
        <v>0</v>
      </c>
      <c r="G326" s="36">
        <v>115</v>
      </c>
      <c r="H326" s="21">
        <f>F326*162+G326</f>
        <v>0</v>
      </c>
      <c r="I326" s="21">
        <f>RANK(H326,H$212:H$373,1)</f>
        <v>0</v>
      </c>
      <c r="J326" s="21">
        <f>MATCH(G326,I$212:I$373,0)</f>
        <v>0</v>
      </c>
      <c r="K326" s="37">
        <f>INDEX(B$212:B$373,J326,1)</f>
        <v>0</v>
      </c>
      <c r="L326" s="37">
        <f>L325+INDEX(C$212:C$373,J326,1)</f>
        <v>0</v>
      </c>
      <c r="M326" s="37">
        <f>M325+(K326-K325)*L325</f>
        <v>0</v>
      </c>
      <c r="N326" s="37">
        <f>IF((M325&gt;0)=(M326&gt;0),"",K326-M326/L325)</f>
        <v>0</v>
      </c>
      <c r="O326" s="17"/>
    </row>
    <row r="327" spans="1:15">
      <c r="A327" s="4" t="s">
        <v>1378</v>
      </c>
      <c r="B327" s="37">
        <f>F135</f>
        <v>0</v>
      </c>
      <c r="C327" s="37">
        <f>F89</f>
        <v>0</v>
      </c>
      <c r="D327" s="37">
        <f>IF(ISERROR(B327),C327,0)</f>
        <v>0</v>
      </c>
      <c r="E327" s="37">
        <f>MAX($B$182,B327)*C327</f>
        <v>0</v>
      </c>
      <c r="F327" s="21">
        <f>RANK(B327,B$212:B$373,1)</f>
        <v>0</v>
      </c>
      <c r="G327" s="36">
        <v>116</v>
      </c>
      <c r="H327" s="21">
        <f>F327*162+G327</f>
        <v>0</v>
      </c>
      <c r="I327" s="21">
        <f>RANK(H327,H$212:H$373,1)</f>
        <v>0</v>
      </c>
      <c r="J327" s="21">
        <f>MATCH(G327,I$212:I$373,0)</f>
        <v>0</v>
      </c>
      <c r="K327" s="37">
        <f>INDEX(B$212:B$373,J327,1)</f>
        <v>0</v>
      </c>
      <c r="L327" s="37">
        <f>L326+INDEX(C$212:C$373,J327,1)</f>
        <v>0</v>
      </c>
      <c r="M327" s="37">
        <f>M326+(K327-K326)*L326</f>
        <v>0</v>
      </c>
      <c r="N327" s="37">
        <f>IF((M326&gt;0)=(M327&gt;0),"",K327-M327/L326)</f>
        <v>0</v>
      </c>
      <c r="O327" s="17"/>
    </row>
    <row r="328" spans="1:15">
      <c r="A328" s="4" t="s">
        <v>1379</v>
      </c>
      <c r="B328" s="37">
        <f>F136</f>
        <v>0</v>
      </c>
      <c r="C328" s="37">
        <f>F90</f>
        <v>0</v>
      </c>
      <c r="D328" s="37">
        <f>IF(ISERROR(B328),C328,0)</f>
        <v>0</v>
      </c>
      <c r="E328" s="37">
        <f>MAX($B$182,B328)*C328</f>
        <v>0</v>
      </c>
      <c r="F328" s="21">
        <f>RANK(B328,B$212:B$373,1)</f>
        <v>0</v>
      </c>
      <c r="G328" s="36">
        <v>117</v>
      </c>
      <c r="H328" s="21">
        <f>F328*162+G328</f>
        <v>0</v>
      </c>
      <c r="I328" s="21">
        <f>RANK(H328,H$212:H$373,1)</f>
        <v>0</v>
      </c>
      <c r="J328" s="21">
        <f>MATCH(G328,I$212:I$373,0)</f>
        <v>0</v>
      </c>
      <c r="K328" s="37">
        <f>INDEX(B$212:B$373,J328,1)</f>
        <v>0</v>
      </c>
      <c r="L328" s="37">
        <f>L327+INDEX(C$212:C$373,J328,1)</f>
        <v>0</v>
      </c>
      <c r="M328" s="37">
        <f>M327+(K328-K327)*L327</f>
        <v>0</v>
      </c>
      <c r="N328" s="37">
        <f>IF((M327&gt;0)=(M328&gt;0),"",K328-M328/L327)</f>
        <v>0</v>
      </c>
      <c r="O328" s="17"/>
    </row>
    <row r="329" spans="1:15">
      <c r="A329" s="4" t="s">
        <v>1380</v>
      </c>
      <c r="B329" s="37">
        <f>F137</f>
        <v>0</v>
      </c>
      <c r="C329" s="37">
        <f>F91</f>
        <v>0</v>
      </c>
      <c r="D329" s="37">
        <f>IF(ISERROR(B329),C329,0)</f>
        <v>0</v>
      </c>
      <c r="E329" s="37">
        <f>MAX($B$182,B329)*C329</f>
        <v>0</v>
      </c>
      <c r="F329" s="21">
        <f>RANK(B329,B$212:B$373,1)</f>
        <v>0</v>
      </c>
      <c r="G329" s="36">
        <v>118</v>
      </c>
      <c r="H329" s="21">
        <f>F329*162+G329</f>
        <v>0</v>
      </c>
      <c r="I329" s="21">
        <f>RANK(H329,H$212:H$373,1)</f>
        <v>0</v>
      </c>
      <c r="J329" s="21">
        <f>MATCH(G329,I$212:I$373,0)</f>
        <v>0</v>
      </c>
      <c r="K329" s="37">
        <f>INDEX(B$212:B$373,J329,1)</f>
        <v>0</v>
      </c>
      <c r="L329" s="37">
        <f>L328+INDEX(C$212:C$373,J329,1)</f>
        <v>0</v>
      </c>
      <c r="M329" s="37">
        <f>M328+(K329-K328)*L328</f>
        <v>0</v>
      </c>
      <c r="N329" s="37">
        <f>IF((M328&gt;0)=(M329&gt;0),"",K329-M329/L328)</f>
        <v>0</v>
      </c>
      <c r="O329" s="17"/>
    </row>
    <row r="330" spans="1:15">
      <c r="A330" s="4" t="s">
        <v>1381</v>
      </c>
      <c r="B330" s="37">
        <f>F138</f>
        <v>0</v>
      </c>
      <c r="C330" s="37">
        <f>F92</f>
        <v>0</v>
      </c>
      <c r="D330" s="37">
        <f>IF(ISERROR(B330),C330,0)</f>
        <v>0</v>
      </c>
      <c r="E330" s="37">
        <f>MAX($B$182,B330)*C330</f>
        <v>0</v>
      </c>
      <c r="F330" s="21">
        <f>RANK(B330,B$212:B$373,1)</f>
        <v>0</v>
      </c>
      <c r="G330" s="36">
        <v>119</v>
      </c>
      <c r="H330" s="21">
        <f>F330*162+G330</f>
        <v>0</v>
      </c>
      <c r="I330" s="21">
        <f>RANK(H330,H$212:H$373,1)</f>
        <v>0</v>
      </c>
      <c r="J330" s="21">
        <f>MATCH(G330,I$212:I$373,0)</f>
        <v>0</v>
      </c>
      <c r="K330" s="37">
        <f>INDEX(B$212:B$373,J330,1)</f>
        <v>0</v>
      </c>
      <c r="L330" s="37">
        <f>L329+INDEX(C$212:C$373,J330,1)</f>
        <v>0</v>
      </c>
      <c r="M330" s="37">
        <f>M329+(K330-K329)*L329</f>
        <v>0</v>
      </c>
      <c r="N330" s="37">
        <f>IF((M329&gt;0)=(M330&gt;0),"",K330-M330/L329)</f>
        <v>0</v>
      </c>
      <c r="O330" s="17"/>
    </row>
    <row r="331" spans="1:15">
      <c r="A331" s="4" t="s">
        <v>1382</v>
      </c>
      <c r="B331" s="37">
        <f>F139</f>
        <v>0</v>
      </c>
      <c r="C331" s="37">
        <f>F93</f>
        <v>0</v>
      </c>
      <c r="D331" s="37">
        <f>IF(ISERROR(B331),C331,0)</f>
        <v>0</v>
      </c>
      <c r="E331" s="37">
        <f>MAX($B$182,B331)*C331</f>
        <v>0</v>
      </c>
      <c r="F331" s="21">
        <f>RANK(B331,B$212:B$373,1)</f>
        <v>0</v>
      </c>
      <c r="G331" s="36">
        <v>120</v>
      </c>
      <c r="H331" s="21">
        <f>F331*162+G331</f>
        <v>0</v>
      </c>
      <c r="I331" s="21">
        <f>RANK(H331,H$212:H$373,1)</f>
        <v>0</v>
      </c>
      <c r="J331" s="21">
        <f>MATCH(G331,I$212:I$373,0)</f>
        <v>0</v>
      </c>
      <c r="K331" s="37">
        <f>INDEX(B$212:B$373,J331,1)</f>
        <v>0</v>
      </c>
      <c r="L331" s="37">
        <f>L330+INDEX(C$212:C$373,J331,1)</f>
        <v>0</v>
      </c>
      <c r="M331" s="37">
        <f>M330+(K331-K330)*L330</f>
        <v>0</v>
      </c>
      <c r="N331" s="37">
        <f>IF((M330&gt;0)=(M331&gt;0),"",K331-M331/L330)</f>
        <v>0</v>
      </c>
      <c r="O331" s="17"/>
    </row>
    <row r="332" spans="1:15">
      <c r="A332" s="4" t="s">
        <v>1383</v>
      </c>
      <c r="B332" s="37">
        <f>F140</f>
        <v>0</v>
      </c>
      <c r="C332" s="37">
        <f>F94</f>
        <v>0</v>
      </c>
      <c r="D332" s="37">
        <f>IF(ISERROR(B332),C332,0)</f>
        <v>0</v>
      </c>
      <c r="E332" s="37">
        <f>MAX($B$182,B332)*C332</f>
        <v>0</v>
      </c>
      <c r="F332" s="21">
        <f>RANK(B332,B$212:B$373,1)</f>
        <v>0</v>
      </c>
      <c r="G332" s="36">
        <v>121</v>
      </c>
      <c r="H332" s="21">
        <f>F332*162+G332</f>
        <v>0</v>
      </c>
      <c r="I332" s="21">
        <f>RANK(H332,H$212:H$373,1)</f>
        <v>0</v>
      </c>
      <c r="J332" s="21">
        <f>MATCH(G332,I$212:I$373,0)</f>
        <v>0</v>
      </c>
      <c r="K332" s="37">
        <f>INDEX(B$212:B$373,J332,1)</f>
        <v>0</v>
      </c>
      <c r="L332" s="37">
        <f>L331+INDEX(C$212:C$373,J332,1)</f>
        <v>0</v>
      </c>
      <c r="M332" s="37">
        <f>M331+(K332-K331)*L331</f>
        <v>0</v>
      </c>
      <c r="N332" s="37">
        <f>IF((M331&gt;0)=(M332&gt;0),"",K332-M332/L331)</f>
        <v>0</v>
      </c>
      <c r="O332" s="17"/>
    </row>
    <row r="333" spans="1:15">
      <c r="A333" s="4" t="s">
        <v>1384</v>
      </c>
      <c r="B333" s="37">
        <f>F141</f>
        <v>0</v>
      </c>
      <c r="C333" s="37">
        <f>F95</f>
        <v>0</v>
      </c>
      <c r="D333" s="37">
        <f>IF(ISERROR(B333),C333,0)</f>
        <v>0</v>
      </c>
      <c r="E333" s="37">
        <f>MAX($B$182,B333)*C333</f>
        <v>0</v>
      </c>
      <c r="F333" s="21">
        <f>RANK(B333,B$212:B$373,1)</f>
        <v>0</v>
      </c>
      <c r="G333" s="36">
        <v>122</v>
      </c>
      <c r="H333" s="21">
        <f>F333*162+G333</f>
        <v>0</v>
      </c>
      <c r="I333" s="21">
        <f>RANK(H333,H$212:H$373,1)</f>
        <v>0</v>
      </c>
      <c r="J333" s="21">
        <f>MATCH(G333,I$212:I$373,0)</f>
        <v>0</v>
      </c>
      <c r="K333" s="37">
        <f>INDEX(B$212:B$373,J333,1)</f>
        <v>0</v>
      </c>
      <c r="L333" s="37">
        <f>L332+INDEX(C$212:C$373,J333,1)</f>
        <v>0</v>
      </c>
      <c r="M333" s="37">
        <f>M332+(K333-K332)*L332</f>
        <v>0</v>
      </c>
      <c r="N333" s="37">
        <f>IF((M332&gt;0)=(M333&gt;0),"",K333-M333/L332)</f>
        <v>0</v>
      </c>
      <c r="O333" s="17"/>
    </row>
    <row r="334" spans="1:15">
      <c r="A334" s="4" t="s">
        <v>1385</v>
      </c>
      <c r="B334" s="37">
        <f>F142</f>
        <v>0</v>
      </c>
      <c r="C334" s="37">
        <f>F96</f>
        <v>0</v>
      </c>
      <c r="D334" s="37">
        <f>IF(ISERROR(B334),C334,0)</f>
        <v>0</v>
      </c>
      <c r="E334" s="37">
        <f>MAX($B$182,B334)*C334</f>
        <v>0</v>
      </c>
      <c r="F334" s="21">
        <f>RANK(B334,B$212:B$373,1)</f>
        <v>0</v>
      </c>
      <c r="G334" s="36">
        <v>123</v>
      </c>
      <c r="H334" s="21">
        <f>F334*162+G334</f>
        <v>0</v>
      </c>
      <c r="I334" s="21">
        <f>RANK(H334,H$212:H$373,1)</f>
        <v>0</v>
      </c>
      <c r="J334" s="21">
        <f>MATCH(G334,I$212:I$373,0)</f>
        <v>0</v>
      </c>
      <c r="K334" s="37">
        <f>INDEX(B$212:B$373,J334,1)</f>
        <v>0</v>
      </c>
      <c r="L334" s="37">
        <f>L333+INDEX(C$212:C$373,J334,1)</f>
        <v>0</v>
      </c>
      <c r="M334" s="37">
        <f>M333+(K334-K333)*L333</f>
        <v>0</v>
      </c>
      <c r="N334" s="37">
        <f>IF((M333&gt;0)=(M334&gt;0),"",K334-M334/L333)</f>
        <v>0</v>
      </c>
      <c r="O334" s="17"/>
    </row>
    <row r="335" spans="1:15">
      <c r="A335" s="4" t="s">
        <v>1386</v>
      </c>
      <c r="B335" s="37">
        <f>F143</f>
        <v>0</v>
      </c>
      <c r="C335" s="37">
        <f>F97</f>
        <v>0</v>
      </c>
      <c r="D335" s="37">
        <f>IF(ISERROR(B335),C335,0)</f>
        <v>0</v>
      </c>
      <c r="E335" s="37">
        <f>MAX($B$182,B335)*C335</f>
        <v>0</v>
      </c>
      <c r="F335" s="21">
        <f>RANK(B335,B$212:B$373,1)</f>
        <v>0</v>
      </c>
      <c r="G335" s="36">
        <v>124</v>
      </c>
      <c r="H335" s="21">
        <f>F335*162+G335</f>
        <v>0</v>
      </c>
      <c r="I335" s="21">
        <f>RANK(H335,H$212:H$373,1)</f>
        <v>0</v>
      </c>
      <c r="J335" s="21">
        <f>MATCH(G335,I$212:I$373,0)</f>
        <v>0</v>
      </c>
      <c r="K335" s="37">
        <f>INDEX(B$212:B$373,J335,1)</f>
        <v>0</v>
      </c>
      <c r="L335" s="37">
        <f>L334+INDEX(C$212:C$373,J335,1)</f>
        <v>0</v>
      </c>
      <c r="M335" s="37">
        <f>M334+(K335-K334)*L334</f>
        <v>0</v>
      </c>
      <c r="N335" s="37">
        <f>IF((M334&gt;0)=(M335&gt;0),"",K335-M335/L334)</f>
        <v>0</v>
      </c>
      <c r="O335" s="17"/>
    </row>
    <row r="336" spans="1:15">
      <c r="A336" s="4" t="s">
        <v>1387</v>
      </c>
      <c r="B336" s="37">
        <f>F144</f>
        <v>0</v>
      </c>
      <c r="C336" s="37">
        <f>F98</f>
        <v>0</v>
      </c>
      <c r="D336" s="37">
        <f>IF(ISERROR(B336),C336,0)</f>
        <v>0</v>
      </c>
      <c r="E336" s="37">
        <f>MAX($B$182,B336)*C336</f>
        <v>0</v>
      </c>
      <c r="F336" s="21">
        <f>RANK(B336,B$212:B$373,1)</f>
        <v>0</v>
      </c>
      <c r="G336" s="36">
        <v>125</v>
      </c>
      <c r="H336" s="21">
        <f>F336*162+G336</f>
        <v>0</v>
      </c>
      <c r="I336" s="21">
        <f>RANK(H336,H$212:H$373,1)</f>
        <v>0</v>
      </c>
      <c r="J336" s="21">
        <f>MATCH(G336,I$212:I$373,0)</f>
        <v>0</v>
      </c>
      <c r="K336" s="37">
        <f>INDEX(B$212:B$373,J336,1)</f>
        <v>0</v>
      </c>
      <c r="L336" s="37">
        <f>L335+INDEX(C$212:C$373,J336,1)</f>
        <v>0</v>
      </c>
      <c r="M336" s="37">
        <f>M335+(K336-K335)*L335</f>
        <v>0</v>
      </c>
      <c r="N336" s="37">
        <f>IF((M335&gt;0)=(M336&gt;0),"",K336-M336/L335)</f>
        <v>0</v>
      </c>
      <c r="O336" s="17"/>
    </row>
    <row r="337" spans="1:15">
      <c r="A337" s="4" t="s">
        <v>1388</v>
      </c>
      <c r="B337" s="37">
        <f>F145</f>
        <v>0</v>
      </c>
      <c r="C337" s="37">
        <f>F99</f>
        <v>0</v>
      </c>
      <c r="D337" s="37">
        <f>IF(ISERROR(B337),C337,0)</f>
        <v>0</v>
      </c>
      <c r="E337" s="37">
        <f>MAX($B$182,B337)*C337</f>
        <v>0</v>
      </c>
      <c r="F337" s="21">
        <f>RANK(B337,B$212:B$373,1)</f>
        <v>0</v>
      </c>
      <c r="G337" s="36">
        <v>126</v>
      </c>
      <c r="H337" s="21">
        <f>F337*162+G337</f>
        <v>0</v>
      </c>
      <c r="I337" s="21">
        <f>RANK(H337,H$212:H$373,1)</f>
        <v>0</v>
      </c>
      <c r="J337" s="21">
        <f>MATCH(G337,I$212:I$373,0)</f>
        <v>0</v>
      </c>
      <c r="K337" s="37">
        <f>INDEX(B$212:B$373,J337,1)</f>
        <v>0</v>
      </c>
      <c r="L337" s="37">
        <f>L336+INDEX(C$212:C$373,J337,1)</f>
        <v>0</v>
      </c>
      <c r="M337" s="37">
        <f>M336+(K337-K336)*L336</f>
        <v>0</v>
      </c>
      <c r="N337" s="37">
        <f>IF((M336&gt;0)=(M337&gt;0),"",K337-M337/L336)</f>
        <v>0</v>
      </c>
      <c r="O337" s="17"/>
    </row>
    <row r="338" spans="1:15">
      <c r="A338" s="4" t="s">
        <v>1389</v>
      </c>
      <c r="B338" s="37">
        <f>F146</f>
        <v>0</v>
      </c>
      <c r="C338" s="37">
        <f>F100</f>
        <v>0</v>
      </c>
      <c r="D338" s="37">
        <f>IF(ISERROR(B338),C338,0)</f>
        <v>0</v>
      </c>
      <c r="E338" s="37">
        <f>MAX($B$182,B338)*C338</f>
        <v>0</v>
      </c>
      <c r="F338" s="21">
        <f>RANK(B338,B$212:B$373,1)</f>
        <v>0</v>
      </c>
      <c r="G338" s="36">
        <v>127</v>
      </c>
      <c r="H338" s="21">
        <f>F338*162+G338</f>
        <v>0</v>
      </c>
      <c r="I338" s="21">
        <f>RANK(H338,H$212:H$373,1)</f>
        <v>0</v>
      </c>
      <c r="J338" s="21">
        <f>MATCH(G338,I$212:I$373,0)</f>
        <v>0</v>
      </c>
      <c r="K338" s="37">
        <f>INDEX(B$212:B$373,J338,1)</f>
        <v>0</v>
      </c>
      <c r="L338" s="37">
        <f>L337+INDEX(C$212:C$373,J338,1)</f>
        <v>0</v>
      </c>
      <c r="M338" s="37">
        <f>M337+(K338-K337)*L337</f>
        <v>0</v>
      </c>
      <c r="N338" s="37">
        <f>IF((M337&gt;0)=(M338&gt;0),"",K338-M338/L337)</f>
        <v>0</v>
      </c>
      <c r="O338" s="17"/>
    </row>
    <row r="339" spans="1:15">
      <c r="A339" s="4" t="s">
        <v>1390</v>
      </c>
      <c r="B339" s="37">
        <f>F147</f>
        <v>0</v>
      </c>
      <c r="C339" s="37">
        <f>F101</f>
        <v>0</v>
      </c>
      <c r="D339" s="37">
        <f>IF(ISERROR(B339),C339,0)</f>
        <v>0</v>
      </c>
      <c r="E339" s="37">
        <f>MAX($B$182,B339)*C339</f>
        <v>0</v>
      </c>
      <c r="F339" s="21">
        <f>RANK(B339,B$212:B$373,1)</f>
        <v>0</v>
      </c>
      <c r="G339" s="36">
        <v>128</v>
      </c>
      <c r="H339" s="21">
        <f>F339*162+G339</f>
        <v>0</v>
      </c>
      <c r="I339" s="21">
        <f>RANK(H339,H$212:H$373,1)</f>
        <v>0</v>
      </c>
      <c r="J339" s="21">
        <f>MATCH(G339,I$212:I$373,0)</f>
        <v>0</v>
      </c>
      <c r="K339" s="37">
        <f>INDEX(B$212:B$373,J339,1)</f>
        <v>0</v>
      </c>
      <c r="L339" s="37">
        <f>L338+INDEX(C$212:C$373,J339,1)</f>
        <v>0</v>
      </c>
      <c r="M339" s="37">
        <f>M338+(K339-K338)*L338</f>
        <v>0</v>
      </c>
      <c r="N339" s="37">
        <f>IF((M338&gt;0)=(M339&gt;0),"",K339-M339/L338)</f>
        <v>0</v>
      </c>
      <c r="O339" s="17"/>
    </row>
    <row r="340" spans="1:15">
      <c r="A340" s="4" t="s">
        <v>1391</v>
      </c>
      <c r="B340" s="37">
        <f>F148</f>
        <v>0</v>
      </c>
      <c r="C340" s="37">
        <f>F102</f>
        <v>0</v>
      </c>
      <c r="D340" s="37">
        <f>IF(ISERROR(B340),C340,0)</f>
        <v>0</v>
      </c>
      <c r="E340" s="37">
        <f>MAX($B$182,B340)*C340</f>
        <v>0</v>
      </c>
      <c r="F340" s="21">
        <f>RANK(B340,B$212:B$373,1)</f>
        <v>0</v>
      </c>
      <c r="G340" s="36">
        <v>129</v>
      </c>
      <c r="H340" s="21">
        <f>F340*162+G340</f>
        <v>0</v>
      </c>
      <c r="I340" s="21">
        <f>RANK(H340,H$212:H$373,1)</f>
        <v>0</v>
      </c>
      <c r="J340" s="21">
        <f>MATCH(G340,I$212:I$373,0)</f>
        <v>0</v>
      </c>
      <c r="K340" s="37">
        <f>INDEX(B$212:B$373,J340,1)</f>
        <v>0</v>
      </c>
      <c r="L340" s="37">
        <f>L339+INDEX(C$212:C$373,J340,1)</f>
        <v>0</v>
      </c>
      <c r="M340" s="37">
        <f>M339+(K340-K339)*L339</f>
        <v>0</v>
      </c>
      <c r="N340" s="37">
        <f>IF((M339&gt;0)=(M340&gt;0),"",K340-M340/L339)</f>
        <v>0</v>
      </c>
      <c r="O340" s="17"/>
    </row>
    <row r="341" spans="1:15">
      <c r="A341" s="4" t="s">
        <v>1392</v>
      </c>
      <c r="B341" s="37">
        <f>F149</f>
        <v>0</v>
      </c>
      <c r="C341" s="37">
        <f>F103</f>
        <v>0</v>
      </c>
      <c r="D341" s="37">
        <f>IF(ISERROR(B341),C341,0)</f>
        <v>0</v>
      </c>
      <c r="E341" s="37">
        <f>MAX($B$182,B341)*C341</f>
        <v>0</v>
      </c>
      <c r="F341" s="21">
        <f>RANK(B341,B$212:B$373,1)</f>
        <v>0</v>
      </c>
      <c r="G341" s="36">
        <v>130</v>
      </c>
      <c r="H341" s="21">
        <f>F341*162+G341</f>
        <v>0</v>
      </c>
      <c r="I341" s="21">
        <f>RANK(H341,H$212:H$373,1)</f>
        <v>0</v>
      </c>
      <c r="J341" s="21">
        <f>MATCH(G341,I$212:I$373,0)</f>
        <v>0</v>
      </c>
      <c r="K341" s="37">
        <f>INDEX(B$212:B$373,J341,1)</f>
        <v>0</v>
      </c>
      <c r="L341" s="37">
        <f>L340+INDEX(C$212:C$373,J341,1)</f>
        <v>0</v>
      </c>
      <c r="M341" s="37">
        <f>M340+(K341-K340)*L340</f>
        <v>0</v>
      </c>
      <c r="N341" s="37">
        <f>IF((M340&gt;0)=(M341&gt;0),"",K341-M341/L340)</f>
        <v>0</v>
      </c>
      <c r="O341" s="17"/>
    </row>
    <row r="342" spans="1:15">
      <c r="A342" s="4" t="s">
        <v>1393</v>
      </c>
      <c r="B342" s="37">
        <f>F150</f>
        <v>0</v>
      </c>
      <c r="C342" s="37">
        <f>F104</f>
        <v>0</v>
      </c>
      <c r="D342" s="37">
        <f>IF(ISERROR(B342),C342,0)</f>
        <v>0</v>
      </c>
      <c r="E342" s="37">
        <f>MAX($B$182,B342)*C342</f>
        <v>0</v>
      </c>
      <c r="F342" s="21">
        <f>RANK(B342,B$212:B$373,1)</f>
        <v>0</v>
      </c>
      <c r="G342" s="36">
        <v>131</v>
      </c>
      <c r="H342" s="21">
        <f>F342*162+G342</f>
        <v>0</v>
      </c>
      <c r="I342" s="21">
        <f>RANK(H342,H$212:H$373,1)</f>
        <v>0</v>
      </c>
      <c r="J342" s="21">
        <f>MATCH(G342,I$212:I$373,0)</f>
        <v>0</v>
      </c>
      <c r="K342" s="37">
        <f>INDEX(B$212:B$373,J342,1)</f>
        <v>0</v>
      </c>
      <c r="L342" s="37">
        <f>L341+INDEX(C$212:C$373,J342,1)</f>
        <v>0</v>
      </c>
      <c r="M342" s="37">
        <f>M341+(K342-K341)*L341</f>
        <v>0</v>
      </c>
      <c r="N342" s="37">
        <f>IF((M341&gt;0)=(M342&gt;0),"",K342-M342/L341)</f>
        <v>0</v>
      </c>
      <c r="O342" s="17"/>
    </row>
    <row r="343" spans="1:15">
      <c r="A343" s="4" t="s">
        <v>1394</v>
      </c>
      <c r="B343" s="37">
        <f>F151</f>
        <v>0</v>
      </c>
      <c r="C343" s="37">
        <f>F105</f>
        <v>0</v>
      </c>
      <c r="D343" s="37">
        <f>IF(ISERROR(B343),C343,0)</f>
        <v>0</v>
      </c>
      <c r="E343" s="37">
        <f>MAX($B$182,B343)*C343</f>
        <v>0</v>
      </c>
      <c r="F343" s="21">
        <f>RANK(B343,B$212:B$373,1)</f>
        <v>0</v>
      </c>
      <c r="G343" s="36">
        <v>132</v>
      </c>
      <c r="H343" s="21">
        <f>F343*162+G343</f>
        <v>0</v>
      </c>
      <c r="I343" s="21">
        <f>RANK(H343,H$212:H$373,1)</f>
        <v>0</v>
      </c>
      <c r="J343" s="21">
        <f>MATCH(G343,I$212:I$373,0)</f>
        <v>0</v>
      </c>
      <c r="K343" s="37">
        <f>INDEX(B$212:B$373,J343,1)</f>
        <v>0</v>
      </c>
      <c r="L343" s="37">
        <f>L342+INDEX(C$212:C$373,J343,1)</f>
        <v>0</v>
      </c>
      <c r="M343" s="37">
        <f>M342+(K343-K342)*L342</f>
        <v>0</v>
      </c>
      <c r="N343" s="37">
        <f>IF((M342&gt;0)=(M343&gt;0),"",K343-M343/L342)</f>
        <v>0</v>
      </c>
      <c r="O343" s="17"/>
    </row>
    <row r="344" spans="1:15">
      <c r="A344" s="4" t="s">
        <v>1395</v>
      </c>
      <c r="B344" s="37">
        <f>F152</f>
        <v>0</v>
      </c>
      <c r="C344" s="37">
        <f>F106</f>
        <v>0</v>
      </c>
      <c r="D344" s="37">
        <f>IF(ISERROR(B344),C344,0)</f>
        <v>0</v>
      </c>
      <c r="E344" s="37">
        <f>MAX($B$182,B344)*C344</f>
        <v>0</v>
      </c>
      <c r="F344" s="21">
        <f>RANK(B344,B$212:B$373,1)</f>
        <v>0</v>
      </c>
      <c r="G344" s="36">
        <v>133</v>
      </c>
      <c r="H344" s="21">
        <f>F344*162+G344</f>
        <v>0</v>
      </c>
      <c r="I344" s="21">
        <f>RANK(H344,H$212:H$373,1)</f>
        <v>0</v>
      </c>
      <c r="J344" s="21">
        <f>MATCH(G344,I$212:I$373,0)</f>
        <v>0</v>
      </c>
      <c r="K344" s="37">
        <f>INDEX(B$212:B$373,J344,1)</f>
        <v>0</v>
      </c>
      <c r="L344" s="37">
        <f>L343+INDEX(C$212:C$373,J344,1)</f>
        <v>0</v>
      </c>
      <c r="M344" s="37">
        <f>M343+(K344-K343)*L343</f>
        <v>0</v>
      </c>
      <c r="N344" s="37">
        <f>IF((M343&gt;0)=(M344&gt;0),"",K344-M344/L343)</f>
        <v>0</v>
      </c>
      <c r="O344" s="17"/>
    </row>
    <row r="345" spans="1:15">
      <c r="A345" s="4" t="s">
        <v>1396</v>
      </c>
      <c r="B345" s="37">
        <f>F153</f>
        <v>0</v>
      </c>
      <c r="C345" s="37">
        <f>F107</f>
        <v>0</v>
      </c>
      <c r="D345" s="37">
        <f>IF(ISERROR(B345),C345,0)</f>
        <v>0</v>
      </c>
      <c r="E345" s="37">
        <f>MAX($B$182,B345)*C345</f>
        <v>0</v>
      </c>
      <c r="F345" s="21">
        <f>RANK(B345,B$212:B$373,1)</f>
        <v>0</v>
      </c>
      <c r="G345" s="36">
        <v>134</v>
      </c>
      <c r="H345" s="21">
        <f>F345*162+G345</f>
        <v>0</v>
      </c>
      <c r="I345" s="21">
        <f>RANK(H345,H$212:H$373,1)</f>
        <v>0</v>
      </c>
      <c r="J345" s="21">
        <f>MATCH(G345,I$212:I$373,0)</f>
        <v>0</v>
      </c>
      <c r="K345" s="37">
        <f>INDEX(B$212:B$373,J345,1)</f>
        <v>0</v>
      </c>
      <c r="L345" s="37">
        <f>L344+INDEX(C$212:C$373,J345,1)</f>
        <v>0</v>
      </c>
      <c r="M345" s="37">
        <f>M344+(K345-K344)*L344</f>
        <v>0</v>
      </c>
      <c r="N345" s="37">
        <f>IF((M344&gt;0)=(M345&gt;0),"",K345-M345/L344)</f>
        <v>0</v>
      </c>
      <c r="O345" s="17"/>
    </row>
    <row r="346" spans="1:15">
      <c r="A346" s="4" t="s">
        <v>1397</v>
      </c>
      <c r="B346" s="37">
        <f>F154</f>
        <v>0</v>
      </c>
      <c r="C346" s="37">
        <f>F108</f>
        <v>0</v>
      </c>
      <c r="D346" s="37">
        <f>IF(ISERROR(B346),C346,0)</f>
        <v>0</v>
      </c>
      <c r="E346" s="37">
        <f>MAX($B$182,B346)*C346</f>
        <v>0</v>
      </c>
      <c r="F346" s="21">
        <f>RANK(B346,B$212:B$373,1)</f>
        <v>0</v>
      </c>
      <c r="G346" s="36">
        <v>135</v>
      </c>
      <c r="H346" s="21">
        <f>F346*162+G346</f>
        <v>0</v>
      </c>
      <c r="I346" s="21">
        <f>RANK(H346,H$212:H$373,1)</f>
        <v>0</v>
      </c>
      <c r="J346" s="21">
        <f>MATCH(G346,I$212:I$373,0)</f>
        <v>0</v>
      </c>
      <c r="K346" s="37">
        <f>INDEX(B$212:B$373,J346,1)</f>
        <v>0</v>
      </c>
      <c r="L346" s="37">
        <f>L345+INDEX(C$212:C$373,J346,1)</f>
        <v>0</v>
      </c>
      <c r="M346" s="37">
        <f>M345+(K346-K345)*L345</f>
        <v>0</v>
      </c>
      <c r="N346" s="37">
        <f>IF((M345&gt;0)=(M346&gt;0),"",K346-M346/L345)</f>
        <v>0</v>
      </c>
      <c r="O346" s="17"/>
    </row>
    <row r="347" spans="1:15">
      <c r="A347" s="4" t="s">
        <v>1398</v>
      </c>
      <c r="B347" s="37">
        <f>G128</f>
        <v>0</v>
      </c>
      <c r="C347" s="37">
        <f>G82</f>
        <v>0</v>
      </c>
      <c r="D347" s="37">
        <f>IF(ISERROR(B347),C347,0)</f>
        <v>0</v>
      </c>
      <c r="E347" s="37">
        <f>MAX($B$182,B347)*C347</f>
        <v>0</v>
      </c>
      <c r="F347" s="21">
        <f>RANK(B347,B$212:B$373,1)</f>
        <v>0</v>
      </c>
      <c r="G347" s="36">
        <v>136</v>
      </c>
      <c r="H347" s="21">
        <f>F347*162+G347</f>
        <v>0</v>
      </c>
      <c r="I347" s="21">
        <f>RANK(H347,H$212:H$373,1)</f>
        <v>0</v>
      </c>
      <c r="J347" s="21">
        <f>MATCH(G347,I$212:I$373,0)</f>
        <v>0</v>
      </c>
      <c r="K347" s="37">
        <f>INDEX(B$212:B$373,J347,1)</f>
        <v>0</v>
      </c>
      <c r="L347" s="37">
        <f>L346+INDEX(C$212:C$373,J347,1)</f>
        <v>0</v>
      </c>
      <c r="M347" s="37">
        <f>M346+(K347-K346)*L346</f>
        <v>0</v>
      </c>
      <c r="N347" s="37">
        <f>IF((M346&gt;0)=(M347&gt;0),"",K347-M347/L346)</f>
        <v>0</v>
      </c>
      <c r="O347" s="17"/>
    </row>
    <row r="348" spans="1:15">
      <c r="A348" s="4" t="s">
        <v>1399</v>
      </c>
      <c r="B348" s="37">
        <f>G129</f>
        <v>0</v>
      </c>
      <c r="C348" s="37">
        <f>G83</f>
        <v>0</v>
      </c>
      <c r="D348" s="37">
        <f>IF(ISERROR(B348),C348,0)</f>
        <v>0</v>
      </c>
      <c r="E348" s="37">
        <f>MAX($B$182,B348)*C348</f>
        <v>0</v>
      </c>
      <c r="F348" s="21">
        <f>RANK(B348,B$212:B$373,1)</f>
        <v>0</v>
      </c>
      <c r="G348" s="36">
        <v>137</v>
      </c>
      <c r="H348" s="21">
        <f>F348*162+G348</f>
        <v>0</v>
      </c>
      <c r="I348" s="21">
        <f>RANK(H348,H$212:H$373,1)</f>
        <v>0</v>
      </c>
      <c r="J348" s="21">
        <f>MATCH(G348,I$212:I$373,0)</f>
        <v>0</v>
      </c>
      <c r="K348" s="37">
        <f>INDEX(B$212:B$373,J348,1)</f>
        <v>0</v>
      </c>
      <c r="L348" s="37">
        <f>L347+INDEX(C$212:C$373,J348,1)</f>
        <v>0</v>
      </c>
      <c r="M348" s="37">
        <f>M347+(K348-K347)*L347</f>
        <v>0</v>
      </c>
      <c r="N348" s="37">
        <f>IF((M347&gt;0)=(M348&gt;0),"",K348-M348/L347)</f>
        <v>0</v>
      </c>
      <c r="O348" s="17"/>
    </row>
    <row r="349" spans="1:15">
      <c r="A349" s="4" t="s">
        <v>1400</v>
      </c>
      <c r="B349" s="37">
        <f>G130</f>
        <v>0</v>
      </c>
      <c r="C349" s="37">
        <f>G84</f>
        <v>0</v>
      </c>
      <c r="D349" s="37">
        <f>IF(ISERROR(B349),C349,0)</f>
        <v>0</v>
      </c>
      <c r="E349" s="37">
        <f>MAX($B$182,B349)*C349</f>
        <v>0</v>
      </c>
      <c r="F349" s="21">
        <f>RANK(B349,B$212:B$373,1)</f>
        <v>0</v>
      </c>
      <c r="G349" s="36">
        <v>138</v>
      </c>
      <c r="H349" s="21">
        <f>F349*162+G349</f>
        <v>0</v>
      </c>
      <c r="I349" s="21">
        <f>RANK(H349,H$212:H$373,1)</f>
        <v>0</v>
      </c>
      <c r="J349" s="21">
        <f>MATCH(G349,I$212:I$373,0)</f>
        <v>0</v>
      </c>
      <c r="K349" s="37">
        <f>INDEX(B$212:B$373,J349,1)</f>
        <v>0</v>
      </c>
      <c r="L349" s="37">
        <f>L348+INDEX(C$212:C$373,J349,1)</f>
        <v>0</v>
      </c>
      <c r="M349" s="37">
        <f>M348+(K349-K348)*L348</f>
        <v>0</v>
      </c>
      <c r="N349" s="37">
        <f>IF((M348&gt;0)=(M349&gt;0),"",K349-M349/L348)</f>
        <v>0</v>
      </c>
      <c r="O349" s="17"/>
    </row>
    <row r="350" spans="1:15">
      <c r="A350" s="4" t="s">
        <v>1401</v>
      </c>
      <c r="B350" s="37">
        <f>G131</f>
        <v>0</v>
      </c>
      <c r="C350" s="37">
        <f>G85</f>
        <v>0</v>
      </c>
      <c r="D350" s="37">
        <f>IF(ISERROR(B350),C350,0)</f>
        <v>0</v>
      </c>
      <c r="E350" s="37">
        <f>MAX($B$182,B350)*C350</f>
        <v>0</v>
      </c>
      <c r="F350" s="21">
        <f>RANK(B350,B$212:B$373,1)</f>
        <v>0</v>
      </c>
      <c r="G350" s="36">
        <v>139</v>
      </c>
      <c r="H350" s="21">
        <f>F350*162+G350</f>
        <v>0</v>
      </c>
      <c r="I350" s="21">
        <f>RANK(H350,H$212:H$373,1)</f>
        <v>0</v>
      </c>
      <c r="J350" s="21">
        <f>MATCH(G350,I$212:I$373,0)</f>
        <v>0</v>
      </c>
      <c r="K350" s="37">
        <f>INDEX(B$212:B$373,J350,1)</f>
        <v>0</v>
      </c>
      <c r="L350" s="37">
        <f>L349+INDEX(C$212:C$373,J350,1)</f>
        <v>0</v>
      </c>
      <c r="M350" s="37">
        <f>M349+(K350-K349)*L349</f>
        <v>0</v>
      </c>
      <c r="N350" s="37">
        <f>IF((M349&gt;0)=(M350&gt;0),"",K350-M350/L349)</f>
        <v>0</v>
      </c>
      <c r="O350" s="17"/>
    </row>
    <row r="351" spans="1:15">
      <c r="A351" s="4" t="s">
        <v>1402</v>
      </c>
      <c r="B351" s="37">
        <f>G132</f>
        <v>0</v>
      </c>
      <c r="C351" s="37">
        <f>G86</f>
        <v>0</v>
      </c>
      <c r="D351" s="37">
        <f>IF(ISERROR(B351),C351,0)</f>
        <v>0</v>
      </c>
      <c r="E351" s="37">
        <f>MAX($B$182,B351)*C351</f>
        <v>0</v>
      </c>
      <c r="F351" s="21">
        <f>RANK(B351,B$212:B$373,1)</f>
        <v>0</v>
      </c>
      <c r="G351" s="36">
        <v>140</v>
      </c>
      <c r="H351" s="21">
        <f>F351*162+G351</f>
        <v>0</v>
      </c>
      <c r="I351" s="21">
        <f>RANK(H351,H$212:H$373,1)</f>
        <v>0</v>
      </c>
      <c r="J351" s="21">
        <f>MATCH(G351,I$212:I$373,0)</f>
        <v>0</v>
      </c>
      <c r="K351" s="37">
        <f>INDEX(B$212:B$373,J351,1)</f>
        <v>0</v>
      </c>
      <c r="L351" s="37">
        <f>L350+INDEX(C$212:C$373,J351,1)</f>
        <v>0</v>
      </c>
      <c r="M351" s="37">
        <f>M350+(K351-K350)*L350</f>
        <v>0</v>
      </c>
      <c r="N351" s="37">
        <f>IF((M350&gt;0)=(M351&gt;0),"",K351-M351/L350)</f>
        <v>0</v>
      </c>
      <c r="O351" s="17"/>
    </row>
    <row r="352" spans="1:15">
      <c r="A352" s="4" t="s">
        <v>1403</v>
      </c>
      <c r="B352" s="37">
        <f>G133</f>
        <v>0</v>
      </c>
      <c r="C352" s="37">
        <f>G87</f>
        <v>0</v>
      </c>
      <c r="D352" s="37">
        <f>IF(ISERROR(B352),C352,0)</f>
        <v>0</v>
      </c>
      <c r="E352" s="37">
        <f>MAX($B$182,B352)*C352</f>
        <v>0</v>
      </c>
      <c r="F352" s="21">
        <f>RANK(B352,B$212:B$373,1)</f>
        <v>0</v>
      </c>
      <c r="G352" s="36">
        <v>141</v>
      </c>
      <c r="H352" s="21">
        <f>F352*162+G352</f>
        <v>0</v>
      </c>
      <c r="I352" s="21">
        <f>RANK(H352,H$212:H$373,1)</f>
        <v>0</v>
      </c>
      <c r="J352" s="21">
        <f>MATCH(G352,I$212:I$373,0)</f>
        <v>0</v>
      </c>
      <c r="K352" s="37">
        <f>INDEX(B$212:B$373,J352,1)</f>
        <v>0</v>
      </c>
      <c r="L352" s="37">
        <f>L351+INDEX(C$212:C$373,J352,1)</f>
        <v>0</v>
      </c>
      <c r="M352" s="37">
        <f>M351+(K352-K351)*L351</f>
        <v>0</v>
      </c>
      <c r="N352" s="37">
        <f>IF((M351&gt;0)=(M352&gt;0),"",K352-M352/L351)</f>
        <v>0</v>
      </c>
      <c r="O352" s="17"/>
    </row>
    <row r="353" spans="1:15">
      <c r="A353" s="4" t="s">
        <v>1404</v>
      </c>
      <c r="B353" s="37">
        <f>G134</f>
        <v>0</v>
      </c>
      <c r="C353" s="37">
        <f>G88</f>
        <v>0</v>
      </c>
      <c r="D353" s="37">
        <f>IF(ISERROR(B353),C353,0)</f>
        <v>0</v>
      </c>
      <c r="E353" s="37">
        <f>MAX($B$182,B353)*C353</f>
        <v>0</v>
      </c>
      <c r="F353" s="21">
        <f>RANK(B353,B$212:B$373,1)</f>
        <v>0</v>
      </c>
      <c r="G353" s="36">
        <v>142</v>
      </c>
      <c r="H353" s="21">
        <f>F353*162+G353</f>
        <v>0</v>
      </c>
      <c r="I353" s="21">
        <f>RANK(H353,H$212:H$373,1)</f>
        <v>0</v>
      </c>
      <c r="J353" s="21">
        <f>MATCH(G353,I$212:I$373,0)</f>
        <v>0</v>
      </c>
      <c r="K353" s="37">
        <f>INDEX(B$212:B$373,J353,1)</f>
        <v>0</v>
      </c>
      <c r="L353" s="37">
        <f>L352+INDEX(C$212:C$373,J353,1)</f>
        <v>0</v>
      </c>
      <c r="M353" s="37">
        <f>M352+(K353-K352)*L352</f>
        <v>0</v>
      </c>
      <c r="N353" s="37">
        <f>IF((M352&gt;0)=(M353&gt;0),"",K353-M353/L352)</f>
        <v>0</v>
      </c>
      <c r="O353" s="17"/>
    </row>
    <row r="354" spans="1:15">
      <c r="A354" s="4" t="s">
        <v>1405</v>
      </c>
      <c r="B354" s="37">
        <f>G135</f>
        <v>0</v>
      </c>
      <c r="C354" s="37">
        <f>G89</f>
        <v>0</v>
      </c>
      <c r="D354" s="37">
        <f>IF(ISERROR(B354),C354,0)</f>
        <v>0</v>
      </c>
      <c r="E354" s="37">
        <f>MAX($B$182,B354)*C354</f>
        <v>0</v>
      </c>
      <c r="F354" s="21">
        <f>RANK(B354,B$212:B$373,1)</f>
        <v>0</v>
      </c>
      <c r="G354" s="36">
        <v>143</v>
      </c>
      <c r="H354" s="21">
        <f>F354*162+G354</f>
        <v>0</v>
      </c>
      <c r="I354" s="21">
        <f>RANK(H354,H$212:H$373,1)</f>
        <v>0</v>
      </c>
      <c r="J354" s="21">
        <f>MATCH(G354,I$212:I$373,0)</f>
        <v>0</v>
      </c>
      <c r="K354" s="37">
        <f>INDEX(B$212:B$373,J354,1)</f>
        <v>0</v>
      </c>
      <c r="L354" s="37">
        <f>L353+INDEX(C$212:C$373,J354,1)</f>
        <v>0</v>
      </c>
      <c r="M354" s="37">
        <f>M353+(K354-K353)*L353</f>
        <v>0</v>
      </c>
      <c r="N354" s="37">
        <f>IF((M353&gt;0)=(M354&gt;0),"",K354-M354/L353)</f>
        <v>0</v>
      </c>
      <c r="O354" s="17"/>
    </row>
    <row r="355" spans="1:15">
      <c r="A355" s="4" t="s">
        <v>1406</v>
      </c>
      <c r="B355" s="37">
        <f>G136</f>
        <v>0</v>
      </c>
      <c r="C355" s="37">
        <f>G90</f>
        <v>0</v>
      </c>
      <c r="D355" s="37">
        <f>IF(ISERROR(B355),C355,0)</f>
        <v>0</v>
      </c>
      <c r="E355" s="37">
        <f>MAX($B$182,B355)*C355</f>
        <v>0</v>
      </c>
      <c r="F355" s="21">
        <f>RANK(B355,B$212:B$373,1)</f>
        <v>0</v>
      </c>
      <c r="G355" s="36">
        <v>144</v>
      </c>
      <c r="H355" s="21">
        <f>F355*162+G355</f>
        <v>0</v>
      </c>
      <c r="I355" s="21">
        <f>RANK(H355,H$212:H$373,1)</f>
        <v>0</v>
      </c>
      <c r="J355" s="21">
        <f>MATCH(G355,I$212:I$373,0)</f>
        <v>0</v>
      </c>
      <c r="K355" s="37">
        <f>INDEX(B$212:B$373,J355,1)</f>
        <v>0</v>
      </c>
      <c r="L355" s="37">
        <f>L354+INDEX(C$212:C$373,J355,1)</f>
        <v>0</v>
      </c>
      <c r="M355" s="37">
        <f>M354+(K355-K354)*L354</f>
        <v>0</v>
      </c>
      <c r="N355" s="37">
        <f>IF((M354&gt;0)=(M355&gt;0),"",K355-M355/L354)</f>
        <v>0</v>
      </c>
      <c r="O355" s="17"/>
    </row>
    <row r="356" spans="1:15">
      <c r="A356" s="4" t="s">
        <v>1407</v>
      </c>
      <c r="B356" s="37">
        <f>G137</f>
        <v>0</v>
      </c>
      <c r="C356" s="37">
        <f>G91</f>
        <v>0</v>
      </c>
      <c r="D356" s="37">
        <f>IF(ISERROR(B356),C356,0)</f>
        <v>0</v>
      </c>
      <c r="E356" s="37">
        <f>MAX($B$182,B356)*C356</f>
        <v>0</v>
      </c>
      <c r="F356" s="21">
        <f>RANK(B356,B$212:B$373,1)</f>
        <v>0</v>
      </c>
      <c r="G356" s="36">
        <v>145</v>
      </c>
      <c r="H356" s="21">
        <f>F356*162+G356</f>
        <v>0</v>
      </c>
      <c r="I356" s="21">
        <f>RANK(H356,H$212:H$373,1)</f>
        <v>0</v>
      </c>
      <c r="J356" s="21">
        <f>MATCH(G356,I$212:I$373,0)</f>
        <v>0</v>
      </c>
      <c r="K356" s="37">
        <f>INDEX(B$212:B$373,J356,1)</f>
        <v>0</v>
      </c>
      <c r="L356" s="37">
        <f>L355+INDEX(C$212:C$373,J356,1)</f>
        <v>0</v>
      </c>
      <c r="M356" s="37">
        <f>M355+(K356-K355)*L355</f>
        <v>0</v>
      </c>
      <c r="N356" s="37">
        <f>IF((M355&gt;0)=(M356&gt;0),"",K356-M356/L355)</f>
        <v>0</v>
      </c>
      <c r="O356" s="17"/>
    </row>
    <row r="357" spans="1:15">
      <c r="A357" s="4" t="s">
        <v>1408</v>
      </c>
      <c r="B357" s="37">
        <f>G138</f>
        <v>0</v>
      </c>
      <c r="C357" s="37">
        <f>G92</f>
        <v>0</v>
      </c>
      <c r="D357" s="37">
        <f>IF(ISERROR(B357),C357,0)</f>
        <v>0</v>
      </c>
      <c r="E357" s="37">
        <f>MAX($B$182,B357)*C357</f>
        <v>0</v>
      </c>
      <c r="F357" s="21">
        <f>RANK(B357,B$212:B$373,1)</f>
        <v>0</v>
      </c>
      <c r="G357" s="36">
        <v>146</v>
      </c>
      <c r="H357" s="21">
        <f>F357*162+G357</f>
        <v>0</v>
      </c>
      <c r="I357" s="21">
        <f>RANK(H357,H$212:H$373,1)</f>
        <v>0</v>
      </c>
      <c r="J357" s="21">
        <f>MATCH(G357,I$212:I$373,0)</f>
        <v>0</v>
      </c>
      <c r="K357" s="37">
        <f>INDEX(B$212:B$373,J357,1)</f>
        <v>0</v>
      </c>
      <c r="L357" s="37">
        <f>L356+INDEX(C$212:C$373,J357,1)</f>
        <v>0</v>
      </c>
      <c r="M357" s="37">
        <f>M356+(K357-K356)*L356</f>
        <v>0</v>
      </c>
      <c r="N357" s="37">
        <f>IF((M356&gt;0)=(M357&gt;0),"",K357-M357/L356)</f>
        <v>0</v>
      </c>
      <c r="O357" s="17"/>
    </row>
    <row r="358" spans="1:15">
      <c r="A358" s="4" t="s">
        <v>1409</v>
      </c>
      <c r="B358" s="37">
        <f>G139</f>
        <v>0</v>
      </c>
      <c r="C358" s="37">
        <f>G93</f>
        <v>0</v>
      </c>
      <c r="D358" s="37">
        <f>IF(ISERROR(B358),C358,0)</f>
        <v>0</v>
      </c>
      <c r="E358" s="37">
        <f>MAX($B$182,B358)*C358</f>
        <v>0</v>
      </c>
      <c r="F358" s="21">
        <f>RANK(B358,B$212:B$373,1)</f>
        <v>0</v>
      </c>
      <c r="G358" s="36">
        <v>147</v>
      </c>
      <c r="H358" s="21">
        <f>F358*162+G358</f>
        <v>0</v>
      </c>
      <c r="I358" s="21">
        <f>RANK(H358,H$212:H$373,1)</f>
        <v>0</v>
      </c>
      <c r="J358" s="21">
        <f>MATCH(G358,I$212:I$373,0)</f>
        <v>0</v>
      </c>
      <c r="K358" s="37">
        <f>INDEX(B$212:B$373,J358,1)</f>
        <v>0</v>
      </c>
      <c r="L358" s="37">
        <f>L357+INDEX(C$212:C$373,J358,1)</f>
        <v>0</v>
      </c>
      <c r="M358" s="37">
        <f>M357+(K358-K357)*L357</f>
        <v>0</v>
      </c>
      <c r="N358" s="37">
        <f>IF((M357&gt;0)=(M358&gt;0),"",K358-M358/L357)</f>
        <v>0</v>
      </c>
      <c r="O358" s="17"/>
    </row>
    <row r="359" spans="1:15">
      <c r="A359" s="4" t="s">
        <v>1410</v>
      </c>
      <c r="B359" s="37">
        <f>G140</f>
        <v>0</v>
      </c>
      <c r="C359" s="37">
        <f>G94</f>
        <v>0</v>
      </c>
      <c r="D359" s="37">
        <f>IF(ISERROR(B359),C359,0)</f>
        <v>0</v>
      </c>
      <c r="E359" s="37">
        <f>MAX($B$182,B359)*C359</f>
        <v>0</v>
      </c>
      <c r="F359" s="21">
        <f>RANK(B359,B$212:B$373,1)</f>
        <v>0</v>
      </c>
      <c r="G359" s="36">
        <v>148</v>
      </c>
      <c r="H359" s="21">
        <f>F359*162+G359</f>
        <v>0</v>
      </c>
      <c r="I359" s="21">
        <f>RANK(H359,H$212:H$373,1)</f>
        <v>0</v>
      </c>
      <c r="J359" s="21">
        <f>MATCH(G359,I$212:I$373,0)</f>
        <v>0</v>
      </c>
      <c r="K359" s="37">
        <f>INDEX(B$212:B$373,J359,1)</f>
        <v>0</v>
      </c>
      <c r="L359" s="37">
        <f>L358+INDEX(C$212:C$373,J359,1)</f>
        <v>0</v>
      </c>
      <c r="M359" s="37">
        <f>M358+(K359-K358)*L358</f>
        <v>0</v>
      </c>
      <c r="N359" s="37">
        <f>IF((M358&gt;0)=(M359&gt;0),"",K359-M359/L358)</f>
        <v>0</v>
      </c>
      <c r="O359" s="17"/>
    </row>
    <row r="360" spans="1:15">
      <c r="A360" s="4" t="s">
        <v>1411</v>
      </c>
      <c r="B360" s="37">
        <f>G141</f>
        <v>0</v>
      </c>
      <c r="C360" s="37">
        <f>G95</f>
        <v>0</v>
      </c>
      <c r="D360" s="37">
        <f>IF(ISERROR(B360),C360,0)</f>
        <v>0</v>
      </c>
      <c r="E360" s="37">
        <f>MAX($B$182,B360)*C360</f>
        <v>0</v>
      </c>
      <c r="F360" s="21">
        <f>RANK(B360,B$212:B$373,1)</f>
        <v>0</v>
      </c>
      <c r="G360" s="36">
        <v>149</v>
      </c>
      <c r="H360" s="21">
        <f>F360*162+G360</f>
        <v>0</v>
      </c>
      <c r="I360" s="21">
        <f>RANK(H360,H$212:H$373,1)</f>
        <v>0</v>
      </c>
      <c r="J360" s="21">
        <f>MATCH(G360,I$212:I$373,0)</f>
        <v>0</v>
      </c>
      <c r="K360" s="37">
        <f>INDEX(B$212:B$373,J360,1)</f>
        <v>0</v>
      </c>
      <c r="L360" s="37">
        <f>L359+INDEX(C$212:C$373,J360,1)</f>
        <v>0</v>
      </c>
      <c r="M360" s="37">
        <f>M359+(K360-K359)*L359</f>
        <v>0</v>
      </c>
      <c r="N360" s="37">
        <f>IF((M359&gt;0)=(M360&gt;0),"",K360-M360/L359)</f>
        <v>0</v>
      </c>
      <c r="O360" s="17"/>
    </row>
    <row r="361" spans="1:15">
      <c r="A361" s="4" t="s">
        <v>1412</v>
      </c>
      <c r="B361" s="37">
        <f>G142</f>
        <v>0</v>
      </c>
      <c r="C361" s="37">
        <f>G96</f>
        <v>0</v>
      </c>
      <c r="D361" s="37">
        <f>IF(ISERROR(B361),C361,0)</f>
        <v>0</v>
      </c>
      <c r="E361" s="37">
        <f>MAX($B$182,B361)*C361</f>
        <v>0</v>
      </c>
      <c r="F361" s="21">
        <f>RANK(B361,B$212:B$373,1)</f>
        <v>0</v>
      </c>
      <c r="G361" s="36">
        <v>150</v>
      </c>
      <c r="H361" s="21">
        <f>F361*162+G361</f>
        <v>0</v>
      </c>
      <c r="I361" s="21">
        <f>RANK(H361,H$212:H$373,1)</f>
        <v>0</v>
      </c>
      <c r="J361" s="21">
        <f>MATCH(G361,I$212:I$373,0)</f>
        <v>0</v>
      </c>
      <c r="K361" s="37">
        <f>INDEX(B$212:B$373,J361,1)</f>
        <v>0</v>
      </c>
      <c r="L361" s="37">
        <f>L360+INDEX(C$212:C$373,J361,1)</f>
        <v>0</v>
      </c>
      <c r="M361" s="37">
        <f>M360+(K361-K360)*L360</f>
        <v>0</v>
      </c>
      <c r="N361" s="37">
        <f>IF((M360&gt;0)=(M361&gt;0),"",K361-M361/L360)</f>
        <v>0</v>
      </c>
      <c r="O361" s="17"/>
    </row>
    <row r="362" spans="1:15">
      <c r="A362" s="4" t="s">
        <v>1413</v>
      </c>
      <c r="B362" s="37">
        <f>G143</f>
        <v>0</v>
      </c>
      <c r="C362" s="37">
        <f>G97</f>
        <v>0</v>
      </c>
      <c r="D362" s="37">
        <f>IF(ISERROR(B362),C362,0)</f>
        <v>0</v>
      </c>
      <c r="E362" s="37">
        <f>MAX($B$182,B362)*C362</f>
        <v>0</v>
      </c>
      <c r="F362" s="21">
        <f>RANK(B362,B$212:B$373,1)</f>
        <v>0</v>
      </c>
      <c r="G362" s="36">
        <v>151</v>
      </c>
      <c r="H362" s="21">
        <f>F362*162+G362</f>
        <v>0</v>
      </c>
      <c r="I362" s="21">
        <f>RANK(H362,H$212:H$373,1)</f>
        <v>0</v>
      </c>
      <c r="J362" s="21">
        <f>MATCH(G362,I$212:I$373,0)</f>
        <v>0</v>
      </c>
      <c r="K362" s="37">
        <f>INDEX(B$212:B$373,J362,1)</f>
        <v>0</v>
      </c>
      <c r="L362" s="37">
        <f>L361+INDEX(C$212:C$373,J362,1)</f>
        <v>0</v>
      </c>
      <c r="M362" s="37">
        <f>M361+(K362-K361)*L361</f>
        <v>0</v>
      </c>
      <c r="N362" s="37">
        <f>IF((M361&gt;0)=(M362&gt;0),"",K362-M362/L361)</f>
        <v>0</v>
      </c>
      <c r="O362" s="17"/>
    </row>
    <row r="363" spans="1:15">
      <c r="A363" s="4" t="s">
        <v>1414</v>
      </c>
      <c r="B363" s="37">
        <f>G144</f>
        <v>0</v>
      </c>
      <c r="C363" s="37">
        <f>G98</f>
        <v>0</v>
      </c>
      <c r="D363" s="37">
        <f>IF(ISERROR(B363),C363,0)</f>
        <v>0</v>
      </c>
      <c r="E363" s="37">
        <f>MAX($B$182,B363)*C363</f>
        <v>0</v>
      </c>
      <c r="F363" s="21">
        <f>RANK(B363,B$212:B$373,1)</f>
        <v>0</v>
      </c>
      <c r="G363" s="36">
        <v>152</v>
      </c>
      <c r="H363" s="21">
        <f>F363*162+G363</f>
        <v>0</v>
      </c>
      <c r="I363" s="21">
        <f>RANK(H363,H$212:H$373,1)</f>
        <v>0</v>
      </c>
      <c r="J363" s="21">
        <f>MATCH(G363,I$212:I$373,0)</f>
        <v>0</v>
      </c>
      <c r="K363" s="37">
        <f>INDEX(B$212:B$373,J363,1)</f>
        <v>0</v>
      </c>
      <c r="L363" s="37">
        <f>L362+INDEX(C$212:C$373,J363,1)</f>
        <v>0</v>
      </c>
      <c r="M363" s="37">
        <f>M362+(K363-K362)*L362</f>
        <v>0</v>
      </c>
      <c r="N363" s="37">
        <f>IF((M362&gt;0)=(M363&gt;0),"",K363-M363/L362)</f>
        <v>0</v>
      </c>
      <c r="O363" s="17"/>
    </row>
    <row r="364" spans="1:15">
      <c r="A364" s="4" t="s">
        <v>1415</v>
      </c>
      <c r="B364" s="37">
        <f>G145</f>
        <v>0</v>
      </c>
      <c r="C364" s="37">
        <f>G99</f>
        <v>0</v>
      </c>
      <c r="D364" s="37">
        <f>IF(ISERROR(B364),C364,0)</f>
        <v>0</v>
      </c>
      <c r="E364" s="37">
        <f>MAX($B$182,B364)*C364</f>
        <v>0</v>
      </c>
      <c r="F364" s="21">
        <f>RANK(B364,B$212:B$373,1)</f>
        <v>0</v>
      </c>
      <c r="G364" s="36">
        <v>153</v>
      </c>
      <c r="H364" s="21">
        <f>F364*162+G364</f>
        <v>0</v>
      </c>
      <c r="I364" s="21">
        <f>RANK(H364,H$212:H$373,1)</f>
        <v>0</v>
      </c>
      <c r="J364" s="21">
        <f>MATCH(G364,I$212:I$373,0)</f>
        <v>0</v>
      </c>
      <c r="K364" s="37">
        <f>INDEX(B$212:B$373,J364,1)</f>
        <v>0</v>
      </c>
      <c r="L364" s="37">
        <f>L363+INDEX(C$212:C$373,J364,1)</f>
        <v>0</v>
      </c>
      <c r="M364" s="37">
        <f>M363+(K364-K363)*L363</f>
        <v>0</v>
      </c>
      <c r="N364" s="37">
        <f>IF((M363&gt;0)=(M364&gt;0),"",K364-M364/L363)</f>
        <v>0</v>
      </c>
      <c r="O364" s="17"/>
    </row>
    <row r="365" spans="1:15">
      <c r="A365" s="4" t="s">
        <v>1416</v>
      </c>
      <c r="B365" s="37">
        <f>G146</f>
        <v>0</v>
      </c>
      <c r="C365" s="37">
        <f>G100</f>
        <v>0</v>
      </c>
      <c r="D365" s="37">
        <f>IF(ISERROR(B365),C365,0)</f>
        <v>0</v>
      </c>
      <c r="E365" s="37">
        <f>MAX($B$182,B365)*C365</f>
        <v>0</v>
      </c>
      <c r="F365" s="21">
        <f>RANK(B365,B$212:B$373,1)</f>
        <v>0</v>
      </c>
      <c r="G365" s="36">
        <v>154</v>
      </c>
      <c r="H365" s="21">
        <f>F365*162+G365</f>
        <v>0</v>
      </c>
      <c r="I365" s="21">
        <f>RANK(H365,H$212:H$373,1)</f>
        <v>0</v>
      </c>
      <c r="J365" s="21">
        <f>MATCH(G365,I$212:I$373,0)</f>
        <v>0</v>
      </c>
      <c r="K365" s="37">
        <f>INDEX(B$212:B$373,J365,1)</f>
        <v>0</v>
      </c>
      <c r="L365" s="37">
        <f>L364+INDEX(C$212:C$373,J365,1)</f>
        <v>0</v>
      </c>
      <c r="M365" s="37">
        <f>M364+(K365-K364)*L364</f>
        <v>0</v>
      </c>
      <c r="N365" s="37">
        <f>IF((M364&gt;0)=(M365&gt;0),"",K365-M365/L364)</f>
        <v>0</v>
      </c>
      <c r="O365" s="17"/>
    </row>
    <row r="366" spans="1:15">
      <c r="A366" s="4" t="s">
        <v>1417</v>
      </c>
      <c r="B366" s="37">
        <f>G147</f>
        <v>0</v>
      </c>
      <c r="C366" s="37">
        <f>G101</f>
        <v>0</v>
      </c>
      <c r="D366" s="37">
        <f>IF(ISERROR(B366),C366,0)</f>
        <v>0</v>
      </c>
      <c r="E366" s="37">
        <f>MAX($B$182,B366)*C366</f>
        <v>0</v>
      </c>
      <c r="F366" s="21">
        <f>RANK(B366,B$212:B$373,1)</f>
        <v>0</v>
      </c>
      <c r="G366" s="36">
        <v>155</v>
      </c>
      <c r="H366" s="21">
        <f>F366*162+G366</f>
        <v>0</v>
      </c>
      <c r="I366" s="21">
        <f>RANK(H366,H$212:H$373,1)</f>
        <v>0</v>
      </c>
      <c r="J366" s="21">
        <f>MATCH(G366,I$212:I$373,0)</f>
        <v>0</v>
      </c>
      <c r="K366" s="37">
        <f>INDEX(B$212:B$373,J366,1)</f>
        <v>0</v>
      </c>
      <c r="L366" s="37">
        <f>L365+INDEX(C$212:C$373,J366,1)</f>
        <v>0</v>
      </c>
      <c r="M366" s="37">
        <f>M365+(K366-K365)*L365</f>
        <v>0</v>
      </c>
      <c r="N366" s="37">
        <f>IF((M365&gt;0)=(M366&gt;0),"",K366-M366/L365)</f>
        <v>0</v>
      </c>
      <c r="O366" s="17"/>
    </row>
    <row r="367" spans="1:15">
      <c r="A367" s="4" t="s">
        <v>1418</v>
      </c>
      <c r="B367" s="37">
        <f>G148</f>
        <v>0</v>
      </c>
      <c r="C367" s="37">
        <f>G102</f>
        <v>0</v>
      </c>
      <c r="D367" s="37">
        <f>IF(ISERROR(B367),C367,0)</f>
        <v>0</v>
      </c>
      <c r="E367" s="37">
        <f>MAX($B$182,B367)*C367</f>
        <v>0</v>
      </c>
      <c r="F367" s="21">
        <f>RANK(B367,B$212:B$373,1)</f>
        <v>0</v>
      </c>
      <c r="G367" s="36">
        <v>156</v>
      </c>
      <c r="H367" s="21">
        <f>F367*162+G367</f>
        <v>0</v>
      </c>
      <c r="I367" s="21">
        <f>RANK(H367,H$212:H$373,1)</f>
        <v>0</v>
      </c>
      <c r="J367" s="21">
        <f>MATCH(G367,I$212:I$373,0)</f>
        <v>0</v>
      </c>
      <c r="K367" s="37">
        <f>INDEX(B$212:B$373,J367,1)</f>
        <v>0</v>
      </c>
      <c r="L367" s="37">
        <f>L366+INDEX(C$212:C$373,J367,1)</f>
        <v>0</v>
      </c>
      <c r="M367" s="37">
        <f>M366+(K367-K366)*L366</f>
        <v>0</v>
      </c>
      <c r="N367" s="37">
        <f>IF((M366&gt;0)=(M367&gt;0),"",K367-M367/L366)</f>
        <v>0</v>
      </c>
      <c r="O367" s="17"/>
    </row>
    <row r="368" spans="1:15">
      <c r="A368" s="4" t="s">
        <v>1419</v>
      </c>
      <c r="B368" s="37">
        <f>G149</f>
        <v>0</v>
      </c>
      <c r="C368" s="37">
        <f>G103</f>
        <v>0</v>
      </c>
      <c r="D368" s="37">
        <f>IF(ISERROR(B368),C368,0)</f>
        <v>0</v>
      </c>
      <c r="E368" s="37">
        <f>MAX($B$182,B368)*C368</f>
        <v>0</v>
      </c>
      <c r="F368" s="21">
        <f>RANK(B368,B$212:B$373,1)</f>
        <v>0</v>
      </c>
      <c r="G368" s="36">
        <v>157</v>
      </c>
      <c r="H368" s="21">
        <f>F368*162+G368</f>
        <v>0</v>
      </c>
      <c r="I368" s="21">
        <f>RANK(H368,H$212:H$373,1)</f>
        <v>0</v>
      </c>
      <c r="J368" s="21">
        <f>MATCH(G368,I$212:I$373,0)</f>
        <v>0</v>
      </c>
      <c r="K368" s="37">
        <f>INDEX(B$212:B$373,J368,1)</f>
        <v>0</v>
      </c>
      <c r="L368" s="37">
        <f>L367+INDEX(C$212:C$373,J368,1)</f>
        <v>0</v>
      </c>
      <c r="M368" s="37">
        <f>M367+(K368-K367)*L367</f>
        <v>0</v>
      </c>
      <c r="N368" s="37">
        <f>IF((M367&gt;0)=(M368&gt;0),"",K368-M368/L367)</f>
        <v>0</v>
      </c>
      <c r="O368" s="17"/>
    </row>
    <row r="369" spans="1:15">
      <c r="A369" s="4" t="s">
        <v>1420</v>
      </c>
      <c r="B369" s="37">
        <f>G150</f>
        <v>0</v>
      </c>
      <c r="C369" s="37">
        <f>G104</f>
        <v>0</v>
      </c>
      <c r="D369" s="37">
        <f>IF(ISERROR(B369),C369,0)</f>
        <v>0</v>
      </c>
      <c r="E369" s="37">
        <f>MAX($B$182,B369)*C369</f>
        <v>0</v>
      </c>
      <c r="F369" s="21">
        <f>RANK(B369,B$212:B$373,1)</f>
        <v>0</v>
      </c>
      <c r="G369" s="36">
        <v>158</v>
      </c>
      <c r="H369" s="21">
        <f>F369*162+G369</f>
        <v>0</v>
      </c>
      <c r="I369" s="21">
        <f>RANK(H369,H$212:H$373,1)</f>
        <v>0</v>
      </c>
      <c r="J369" s="21">
        <f>MATCH(G369,I$212:I$373,0)</f>
        <v>0</v>
      </c>
      <c r="K369" s="37">
        <f>INDEX(B$212:B$373,J369,1)</f>
        <v>0</v>
      </c>
      <c r="L369" s="37">
        <f>L368+INDEX(C$212:C$373,J369,1)</f>
        <v>0</v>
      </c>
      <c r="M369" s="37">
        <f>M368+(K369-K368)*L368</f>
        <v>0</v>
      </c>
      <c r="N369" s="37">
        <f>IF((M368&gt;0)=(M369&gt;0),"",K369-M369/L368)</f>
        <v>0</v>
      </c>
      <c r="O369" s="17"/>
    </row>
    <row r="370" spans="1:15">
      <c r="A370" s="4" t="s">
        <v>1421</v>
      </c>
      <c r="B370" s="37">
        <f>G151</f>
        <v>0</v>
      </c>
      <c r="C370" s="37">
        <f>G105</f>
        <v>0</v>
      </c>
      <c r="D370" s="37">
        <f>IF(ISERROR(B370),C370,0)</f>
        <v>0</v>
      </c>
      <c r="E370" s="37">
        <f>MAX($B$182,B370)*C370</f>
        <v>0</v>
      </c>
      <c r="F370" s="21">
        <f>RANK(B370,B$212:B$373,1)</f>
        <v>0</v>
      </c>
      <c r="G370" s="36">
        <v>159</v>
      </c>
      <c r="H370" s="21">
        <f>F370*162+G370</f>
        <v>0</v>
      </c>
      <c r="I370" s="21">
        <f>RANK(H370,H$212:H$373,1)</f>
        <v>0</v>
      </c>
      <c r="J370" s="21">
        <f>MATCH(G370,I$212:I$373,0)</f>
        <v>0</v>
      </c>
      <c r="K370" s="37">
        <f>INDEX(B$212:B$373,J370,1)</f>
        <v>0</v>
      </c>
      <c r="L370" s="37">
        <f>L369+INDEX(C$212:C$373,J370,1)</f>
        <v>0</v>
      </c>
      <c r="M370" s="37">
        <f>M369+(K370-K369)*L369</f>
        <v>0</v>
      </c>
      <c r="N370" s="37">
        <f>IF((M369&gt;0)=(M370&gt;0),"",K370-M370/L369)</f>
        <v>0</v>
      </c>
      <c r="O370" s="17"/>
    </row>
    <row r="371" spans="1:15">
      <c r="A371" s="4" t="s">
        <v>1422</v>
      </c>
      <c r="B371" s="37">
        <f>G152</f>
        <v>0</v>
      </c>
      <c r="C371" s="37">
        <f>G106</f>
        <v>0</v>
      </c>
      <c r="D371" s="37">
        <f>IF(ISERROR(B371),C371,0)</f>
        <v>0</v>
      </c>
      <c r="E371" s="37">
        <f>MAX($B$182,B371)*C371</f>
        <v>0</v>
      </c>
      <c r="F371" s="21">
        <f>RANK(B371,B$212:B$373,1)</f>
        <v>0</v>
      </c>
      <c r="G371" s="36">
        <v>160</v>
      </c>
      <c r="H371" s="21">
        <f>F371*162+G371</f>
        <v>0</v>
      </c>
      <c r="I371" s="21">
        <f>RANK(H371,H$212:H$373,1)</f>
        <v>0</v>
      </c>
      <c r="J371" s="21">
        <f>MATCH(G371,I$212:I$373,0)</f>
        <v>0</v>
      </c>
      <c r="K371" s="37">
        <f>INDEX(B$212:B$373,J371,1)</f>
        <v>0</v>
      </c>
      <c r="L371" s="37">
        <f>L370+INDEX(C$212:C$373,J371,1)</f>
        <v>0</v>
      </c>
      <c r="M371" s="37">
        <f>M370+(K371-K370)*L370</f>
        <v>0</v>
      </c>
      <c r="N371" s="37">
        <f>IF((M370&gt;0)=(M371&gt;0),"",K371-M371/L370)</f>
        <v>0</v>
      </c>
      <c r="O371" s="17"/>
    </row>
    <row r="372" spans="1:15">
      <c r="A372" s="4" t="s">
        <v>1423</v>
      </c>
      <c r="B372" s="37">
        <f>G153</f>
        <v>0</v>
      </c>
      <c r="C372" s="37">
        <f>G107</f>
        <v>0</v>
      </c>
      <c r="D372" s="37">
        <f>IF(ISERROR(B372),C372,0)</f>
        <v>0</v>
      </c>
      <c r="E372" s="37">
        <f>MAX($B$182,B372)*C372</f>
        <v>0</v>
      </c>
      <c r="F372" s="21">
        <f>RANK(B372,B$212:B$373,1)</f>
        <v>0</v>
      </c>
      <c r="G372" s="36">
        <v>161</v>
      </c>
      <c r="H372" s="21">
        <f>F372*162+G372</f>
        <v>0</v>
      </c>
      <c r="I372" s="21">
        <f>RANK(H372,H$212:H$373,1)</f>
        <v>0</v>
      </c>
      <c r="J372" s="21">
        <f>MATCH(G372,I$212:I$373,0)</f>
        <v>0</v>
      </c>
      <c r="K372" s="37">
        <f>INDEX(B$212:B$373,J372,1)</f>
        <v>0</v>
      </c>
      <c r="L372" s="37">
        <f>L371+INDEX(C$212:C$373,J372,1)</f>
        <v>0</v>
      </c>
      <c r="M372" s="37">
        <f>M371+(K372-K371)*L371</f>
        <v>0</v>
      </c>
      <c r="N372" s="37">
        <f>IF((M371&gt;0)=(M372&gt;0),"",K372-M372/L371)</f>
        <v>0</v>
      </c>
      <c r="O372" s="17"/>
    </row>
    <row r="373" spans="1:15">
      <c r="A373" s="4" t="s">
        <v>1424</v>
      </c>
      <c r="B373" s="37">
        <f>G154</f>
        <v>0</v>
      </c>
      <c r="C373" s="37">
        <f>G108</f>
        <v>0</v>
      </c>
      <c r="D373" s="37">
        <f>IF(ISERROR(B373),C373,0)</f>
        <v>0</v>
      </c>
      <c r="E373" s="37">
        <f>MAX($B$182,B373)*C373</f>
        <v>0</v>
      </c>
      <c r="F373" s="21">
        <f>RANK(B373,B$212:B$373,1)</f>
        <v>0</v>
      </c>
      <c r="G373" s="36">
        <v>162</v>
      </c>
      <c r="H373" s="21">
        <f>F373*162+G373</f>
        <v>0</v>
      </c>
      <c r="I373" s="21">
        <f>RANK(H373,H$212:H$373,1)</f>
        <v>0</v>
      </c>
      <c r="J373" s="21">
        <f>MATCH(G373,I$212:I$373,0)</f>
        <v>0</v>
      </c>
      <c r="K373" s="37">
        <f>INDEX(B$212:B$373,J373,1)</f>
        <v>0</v>
      </c>
      <c r="L373" s="37">
        <f>L372+INDEX(C$212:C$373,J373,1)</f>
        <v>0</v>
      </c>
      <c r="M373" s="37">
        <f>M372+(K373-K372)*L372</f>
        <v>0</v>
      </c>
      <c r="N373" s="37">
        <f>IF((M372&gt;0)=(M373&gt;0),"",K373-M373/L372)</f>
        <v>0</v>
      </c>
      <c r="O373" s="17"/>
    </row>
    <row r="375" spans="1:15" ht="21" customHeight="1">
      <c r="A375" s="1" t="s">
        <v>1425</v>
      </c>
    </row>
    <row r="376" spans="1:15">
      <c r="A376" s="2" t="s">
        <v>353</v>
      </c>
    </row>
    <row r="377" spans="1:15">
      <c r="A377" s="32" t="s">
        <v>1426</v>
      </c>
    </row>
    <row r="378" spans="1:15">
      <c r="A378" s="2" t="s">
        <v>1427</v>
      </c>
    </row>
    <row r="380" spans="1:15">
      <c r="B380" s="15" t="s">
        <v>1428</v>
      </c>
    </row>
    <row r="381" spans="1:15">
      <c r="A381" s="4" t="s">
        <v>1428</v>
      </c>
      <c r="B381" s="37">
        <f>MIN($N$211:$N$373)</f>
        <v>0</v>
      </c>
      <c r="C381" s="17"/>
    </row>
    <row r="383" spans="1:15" ht="21" customHeight="1">
      <c r="A383" s="1" t="s">
        <v>1429</v>
      </c>
    </row>
    <row r="384" spans="1:15">
      <c r="A384" s="2" t="s">
        <v>353</v>
      </c>
    </row>
    <row r="385" spans="1:1">
      <c r="A385" s="32" t="s">
        <v>1047</v>
      </c>
    </row>
    <row r="386" spans="1:1">
      <c r="A386" s="32" t="s">
        <v>1159</v>
      </c>
    </row>
    <row r="387" spans="1:1">
      <c r="A387" s="32" t="s">
        <v>1430</v>
      </c>
    </row>
    <row r="388" spans="1:1">
      <c r="A388" s="32" t="s">
        <v>1431</v>
      </c>
    </row>
    <row r="389" spans="1:1">
      <c r="A389" s="32" t="s">
        <v>1432</v>
      </c>
    </row>
    <row r="390" spans="1:1">
      <c r="A390" s="32" t="s">
        <v>1433</v>
      </c>
    </row>
    <row r="391" spans="1:1">
      <c r="A391" s="32" t="s">
        <v>1434</v>
      </c>
    </row>
    <row r="392" spans="1:1">
      <c r="A392" s="32" t="s">
        <v>1435</v>
      </c>
    </row>
    <row r="393" spans="1:1">
      <c r="A393" s="32" t="s">
        <v>1436</v>
      </c>
    </row>
    <row r="394" spans="1:1">
      <c r="A394" s="32" t="s">
        <v>1437</v>
      </c>
    </row>
    <row r="395" spans="1:1">
      <c r="A395" s="32" t="s">
        <v>1168</v>
      </c>
    </row>
    <row r="396" spans="1:1">
      <c r="A396" s="32" t="s">
        <v>1438</v>
      </c>
    </row>
    <row r="397" spans="1:1">
      <c r="A397" s="32" t="s">
        <v>1170</v>
      </c>
    </row>
    <row r="398" spans="1:1">
      <c r="A398" s="32" t="s">
        <v>1439</v>
      </c>
    </row>
    <row r="399" spans="1:1">
      <c r="A399" s="32" t="s">
        <v>1440</v>
      </c>
    </row>
    <row r="400" spans="1:1">
      <c r="A400" s="32" t="s">
        <v>1441</v>
      </c>
    </row>
    <row r="401" spans="1:9">
      <c r="A401" s="32" t="s">
        <v>1442</v>
      </c>
    </row>
    <row r="402" spans="1:9">
      <c r="A402" s="32" t="s">
        <v>1443</v>
      </c>
    </row>
    <row r="403" spans="1:9">
      <c r="A403" s="32" t="s">
        <v>1444</v>
      </c>
    </row>
    <row r="404" spans="1:9">
      <c r="A404" s="32" t="s">
        <v>1445</v>
      </c>
    </row>
    <row r="405" spans="1:9">
      <c r="A405" s="32" t="s">
        <v>1446</v>
      </c>
    </row>
    <row r="406" spans="1:9">
      <c r="A406" s="32" t="s">
        <v>1447</v>
      </c>
    </row>
    <row r="407" spans="1:9">
      <c r="A407" s="32" t="s">
        <v>1448</v>
      </c>
    </row>
    <row r="408" spans="1:9">
      <c r="A408" s="32" t="s">
        <v>1449</v>
      </c>
    </row>
    <row r="409" spans="1:9">
      <c r="A409" s="32" t="s">
        <v>1450</v>
      </c>
    </row>
    <row r="410" spans="1:9">
      <c r="A410" s="32" t="s">
        <v>1451</v>
      </c>
    </row>
    <row r="411" spans="1:9">
      <c r="A411" s="32" t="s">
        <v>1452</v>
      </c>
    </row>
    <row r="412" spans="1:9">
      <c r="A412" s="33" t="s">
        <v>356</v>
      </c>
      <c r="B412" s="33" t="s">
        <v>486</v>
      </c>
      <c r="C412" s="33" t="s">
        <v>486</v>
      </c>
      <c r="D412" s="33" t="s">
        <v>486</v>
      </c>
      <c r="E412" s="33" t="s">
        <v>486</v>
      </c>
      <c r="F412" s="33" t="s">
        <v>486</v>
      </c>
      <c r="G412" s="33" t="s">
        <v>486</v>
      </c>
      <c r="H412" s="33" t="s">
        <v>486</v>
      </c>
    </row>
    <row r="413" spans="1:9">
      <c r="A413" s="33" t="s">
        <v>359</v>
      </c>
      <c r="B413" s="33" t="s">
        <v>1453</v>
      </c>
      <c r="C413" s="33" t="s">
        <v>1454</v>
      </c>
      <c r="D413" s="33" t="s">
        <v>1455</v>
      </c>
      <c r="E413" s="33" t="s">
        <v>1456</v>
      </c>
      <c r="F413" s="33" t="s">
        <v>1457</v>
      </c>
      <c r="G413" s="33" t="s">
        <v>1458</v>
      </c>
      <c r="H413" s="33" t="s">
        <v>1459</v>
      </c>
    </row>
    <row r="415" spans="1:9">
      <c r="B415" s="15" t="s">
        <v>1460</v>
      </c>
      <c r="C415" s="15" t="s">
        <v>1461</v>
      </c>
      <c r="D415" s="15" t="s">
        <v>1462</v>
      </c>
      <c r="E415" s="15" t="s">
        <v>1463</v>
      </c>
      <c r="F415" s="15" t="s">
        <v>1464</v>
      </c>
      <c r="G415" s="15" t="s">
        <v>1465</v>
      </c>
      <c r="H415" s="15" t="s">
        <v>1466</v>
      </c>
    </row>
    <row r="416" spans="1:9">
      <c r="A416" s="4" t="s">
        <v>174</v>
      </c>
      <c r="B416" s="37">
        <f>IF('Loads'!$B46&lt;0,0,IF($B34*$B$381+'Aggreg'!$B238&gt;0,$B34*$B$381,0-'Aggreg'!$B238))</f>
        <v>0</v>
      </c>
      <c r="C416" s="37">
        <f>IF('Loads'!$B46&lt;0,0,IF($C34*$B$381+'Aggreg'!$C238&gt;0,$C34*$B$381,0-'Aggreg'!$C238))</f>
        <v>0</v>
      </c>
      <c r="D416" s="37">
        <f>IF('Loads'!$B46&lt;0,0,IF($D34*$B$381+'Aggreg'!$D238&gt;0,$D34*$B$381,0-'Aggreg'!$D238))</f>
        <v>0</v>
      </c>
      <c r="E416" s="37">
        <f>IF('Loads'!$B46&lt;0,0,IF($E34*$B$381+'Aggreg'!$E238&gt;0,$E34*$B$381,0-'Aggreg'!$E238))</f>
        <v>0</v>
      </c>
      <c r="F416" s="37">
        <f>IF('Loads'!$B46&lt;0,0,IF($F34*$B$381+'Aggreg'!$F238&gt;0,$F34*$B$381,0-'Aggreg'!$F238))</f>
        <v>0</v>
      </c>
      <c r="G416" s="37">
        <f>IF('Loads'!$B46&lt;0,0,IF($G34*$B$381+'Aggreg'!$G238&gt;0,$G34*$B$381,0-'Aggreg'!$G238))</f>
        <v>0</v>
      </c>
      <c r="H416" s="21">
        <f>0.01*'Input'!$F$58*(E416*'Loads'!$E302+F416*'Loads'!$F302)+10*(B416*'Loads'!$B302+C416*'Loads'!$C302+D416*'Loads'!$D302+G416*'Loads'!$G302)</f>
        <v>0</v>
      </c>
      <c r="I416" s="17"/>
    </row>
    <row r="417" spans="1:9">
      <c r="A417" s="4" t="s">
        <v>175</v>
      </c>
      <c r="B417" s="37">
        <f>IF('Loads'!$B47&lt;0,0,IF($B35*$B$381+'Aggreg'!$B239&gt;0,$B35*$B$381,0-'Aggreg'!$B239))</f>
        <v>0</v>
      </c>
      <c r="C417" s="37">
        <f>IF('Loads'!$B47&lt;0,0,IF($C35*$B$381+'Aggreg'!$C239&gt;0,$C35*$B$381,0-'Aggreg'!$C239))</f>
        <v>0</v>
      </c>
      <c r="D417" s="37">
        <f>IF('Loads'!$B47&lt;0,0,IF($D35*$B$381+'Aggreg'!$D239&gt;0,$D35*$B$381,0-'Aggreg'!$D239))</f>
        <v>0</v>
      </c>
      <c r="E417" s="37">
        <f>IF('Loads'!$B47&lt;0,0,IF($E35*$B$381+'Aggreg'!$E239&gt;0,$E35*$B$381,0-'Aggreg'!$E239))</f>
        <v>0</v>
      </c>
      <c r="F417" s="37">
        <f>IF('Loads'!$B47&lt;0,0,IF($F35*$B$381+'Aggreg'!$F239&gt;0,$F35*$B$381,0-'Aggreg'!$F239))</f>
        <v>0</v>
      </c>
      <c r="G417" s="37">
        <f>IF('Loads'!$B47&lt;0,0,IF($G35*$B$381+'Aggreg'!$G239&gt;0,$G35*$B$381,0-'Aggreg'!$G239))</f>
        <v>0</v>
      </c>
      <c r="H417" s="21">
        <f>0.01*'Input'!$F$58*(E417*'Loads'!$E303+F417*'Loads'!$F303)+10*(B417*'Loads'!$B303+C417*'Loads'!$C303+D417*'Loads'!$D303+G417*'Loads'!$G303)</f>
        <v>0</v>
      </c>
      <c r="I417" s="17"/>
    </row>
    <row r="418" spans="1:9">
      <c r="A418" s="4" t="s">
        <v>216</v>
      </c>
      <c r="B418" s="37">
        <f>IF('Loads'!$B48&lt;0,0,IF($B36*$B$381+'Aggreg'!$B240&gt;0,$B36*$B$381,0-'Aggreg'!$B240))</f>
        <v>0</v>
      </c>
      <c r="C418" s="37">
        <f>IF('Loads'!$B48&lt;0,0,IF($C36*$B$381+'Aggreg'!$C240&gt;0,$C36*$B$381,0-'Aggreg'!$C240))</f>
        <v>0</v>
      </c>
      <c r="D418" s="37">
        <f>IF('Loads'!$B48&lt;0,0,IF($D36*$B$381+'Aggreg'!$D240&gt;0,$D36*$B$381,0-'Aggreg'!$D240))</f>
        <v>0</v>
      </c>
      <c r="E418" s="37">
        <f>IF('Loads'!$B48&lt;0,0,IF($E36*$B$381+'Aggreg'!$E240&gt;0,$E36*$B$381,0-'Aggreg'!$E240))</f>
        <v>0</v>
      </c>
      <c r="F418" s="37">
        <f>IF('Loads'!$B48&lt;0,0,IF($F36*$B$381+'Aggreg'!$F240&gt;0,$F36*$B$381,0-'Aggreg'!$F240))</f>
        <v>0</v>
      </c>
      <c r="G418" s="37">
        <f>IF('Loads'!$B48&lt;0,0,IF($G36*$B$381+'Aggreg'!$G240&gt;0,$G36*$B$381,0-'Aggreg'!$G240))</f>
        <v>0</v>
      </c>
      <c r="H418" s="21">
        <f>0.01*'Input'!$F$58*(E418*'Loads'!$E304+F418*'Loads'!$F304)+10*(B418*'Loads'!$B304+C418*'Loads'!$C304+D418*'Loads'!$D304+G418*'Loads'!$G304)</f>
        <v>0</v>
      </c>
      <c r="I418" s="17"/>
    </row>
    <row r="419" spans="1:9">
      <c r="A419" s="4" t="s">
        <v>176</v>
      </c>
      <c r="B419" s="37">
        <f>IF('Loads'!$B49&lt;0,0,IF($B37*$B$381+'Aggreg'!$B241&gt;0,$B37*$B$381,0-'Aggreg'!$B241))</f>
        <v>0</v>
      </c>
      <c r="C419" s="37">
        <f>IF('Loads'!$B49&lt;0,0,IF($C37*$B$381+'Aggreg'!$C241&gt;0,$C37*$B$381,0-'Aggreg'!$C241))</f>
        <v>0</v>
      </c>
      <c r="D419" s="37">
        <f>IF('Loads'!$B49&lt;0,0,IF($D37*$B$381+'Aggreg'!$D241&gt;0,$D37*$B$381,0-'Aggreg'!$D241))</f>
        <v>0</v>
      </c>
      <c r="E419" s="37">
        <f>IF('Loads'!$B49&lt;0,0,IF($E37*$B$381+'Aggreg'!$E241&gt;0,$E37*$B$381,0-'Aggreg'!$E241))</f>
        <v>0</v>
      </c>
      <c r="F419" s="37">
        <f>IF('Loads'!$B49&lt;0,0,IF($F37*$B$381+'Aggreg'!$F241&gt;0,$F37*$B$381,0-'Aggreg'!$F241))</f>
        <v>0</v>
      </c>
      <c r="G419" s="37">
        <f>IF('Loads'!$B49&lt;0,0,IF($G37*$B$381+'Aggreg'!$G241&gt;0,$G37*$B$381,0-'Aggreg'!$G241))</f>
        <v>0</v>
      </c>
      <c r="H419" s="21">
        <f>0.01*'Input'!$F$58*(E419*'Loads'!$E305+F419*'Loads'!$F305)+10*(B419*'Loads'!$B305+C419*'Loads'!$C305+D419*'Loads'!$D305+G419*'Loads'!$G305)</f>
        <v>0</v>
      </c>
      <c r="I419" s="17"/>
    </row>
    <row r="420" spans="1:9">
      <c r="A420" s="4" t="s">
        <v>177</v>
      </c>
      <c r="B420" s="37">
        <f>IF('Loads'!$B50&lt;0,0,IF($B38*$B$381+'Aggreg'!$B242&gt;0,$B38*$B$381,0-'Aggreg'!$B242))</f>
        <v>0</v>
      </c>
      <c r="C420" s="37">
        <f>IF('Loads'!$B50&lt;0,0,IF($C38*$B$381+'Aggreg'!$C242&gt;0,$C38*$B$381,0-'Aggreg'!$C242))</f>
        <v>0</v>
      </c>
      <c r="D420" s="37">
        <f>IF('Loads'!$B50&lt;0,0,IF($D38*$B$381+'Aggreg'!$D242&gt;0,$D38*$B$381,0-'Aggreg'!$D242))</f>
        <v>0</v>
      </c>
      <c r="E420" s="37">
        <f>IF('Loads'!$B50&lt;0,0,IF($E38*$B$381+'Aggreg'!$E242&gt;0,$E38*$B$381,0-'Aggreg'!$E242))</f>
        <v>0</v>
      </c>
      <c r="F420" s="37">
        <f>IF('Loads'!$B50&lt;0,0,IF($F38*$B$381+'Aggreg'!$F242&gt;0,$F38*$B$381,0-'Aggreg'!$F242))</f>
        <v>0</v>
      </c>
      <c r="G420" s="37">
        <f>IF('Loads'!$B50&lt;0,0,IF($G38*$B$381+'Aggreg'!$G242&gt;0,$G38*$B$381,0-'Aggreg'!$G242))</f>
        <v>0</v>
      </c>
      <c r="H420" s="21">
        <f>0.01*'Input'!$F$58*(E420*'Loads'!$E306+F420*'Loads'!$F306)+10*(B420*'Loads'!$B306+C420*'Loads'!$C306+D420*'Loads'!$D306+G420*'Loads'!$G306)</f>
        <v>0</v>
      </c>
      <c r="I420" s="17"/>
    </row>
    <row r="421" spans="1:9">
      <c r="A421" s="4" t="s">
        <v>217</v>
      </c>
      <c r="B421" s="37">
        <f>IF('Loads'!$B51&lt;0,0,IF($B39*$B$381+'Aggreg'!$B243&gt;0,$B39*$B$381,0-'Aggreg'!$B243))</f>
        <v>0</v>
      </c>
      <c r="C421" s="37">
        <f>IF('Loads'!$B51&lt;0,0,IF($C39*$B$381+'Aggreg'!$C243&gt;0,$C39*$B$381,0-'Aggreg'!$C243))</f>
        <v>0</v>
      </c>
      <c r="D421" s="37">
        <f>IF('Loads'!$B51&lt;0,0,IF($D39*$B$381+'Aggreg'!$D243&gt;0,$D39*$B$381,0-'Aggreg'!$D243))</f>
        <v>0</v>
      </c>
      <c r="E421" s="37">
        <f>IF('Loads'!$B51&lt;0,0,IF($E39*$B$381+'Aggreg'!$E243&gt;0,$E39*$B$381,0-'Aggreg'!$E243))</f>
        <v>0</v>
      </c>
      <c r="F421" s="37">
        <f>IF('Loads'!$B51&lt;0,0,IF($F39*$B$381+'Aggreg'!$F243&gt;0,$F39*$B$381,0-'Aggreg'!$F243))</f>
        <v>0</v>
      </c>
      <c r="G421" s="37">
        <f>IF('Loads'!$B51&lt;0,0,IF($G39*$B$381+'Aggreg'!$G243&gt;0,$G39*$B$381,0-'Aggreg'!$G243))</f>
        <v>0</v>
      </c>
      <c r="H421" s="21">
        <f>0.01*'Input'!$F$58*(E421*'Loads'!$E307+F421*'Loads'!$F307)+10*(B421*'Loads'!$B307+C421*'Loads'!$C307+D421*'Loads'!$D307+G421*'Loads'!$G307)</f>
        <v>0</v>
      </c>
      <c r="I421" s="17"/>
    </row>
    <row r="422" spans="1:9">
      <c r="A422" s="4" t="s">
        <v>178</v>
      </c>
      <c r="B422" s="37">
        <f>IF('Loads'!$B52&lt;0,0,IF($B40*$B$381+'Aggreg'!$B244&gt;0,$B40*$B$381,0-'Aggreg'!$B244))</f>
        <v>0</v>
      </c>
      <c r="C422" s="37">
        <f>IF('Loads'!$B52&lt;0,0,IF($C40*$B$381+'Aggreg'!$C244&gt;0,$C40*$B$381,0-'Aggreg'!$C244))</f>
        <v>0</v>
      </c>
      <c r="D422" s="37">
        <f>IF('Loads'!$B52&lt;0,0,IF($D40*$B$381+'Aggreg'!$D244&gt;0,$D40*$B$381,0-'Aggreg'!$D244))</f>
        <v>0</v>
      </c>
      <c r="E422" s="37">
        <f>IF('Loads'!$B52&lt;0,0,IF($E40*$B$381+'Aggreg'!$E244&gt;0,$E40*$B$381,0-'Aggreg'!$E244))</f>
        <v>0</v>
      </c>
      <c r="F422" s="37">
        <f>IF('Loads'!$B52&lt;0,0,IF($F40*$B$381+'Aggreg'!$F244&gt;0,$F40*$B$381,0-'Aggreg'!$F244))</f>
        <v>0</v>
      </c>
      <c r="G422" s="37">
        <f>IF('Loads'!$B52&lt;0,0,IF($G40*$B$381+'Aggreg'!$G244&gt;0,$G40*$B$381,0-'Aggreg'!$G244))</f>
        <v>0</v>
      </c>
      <c r="H422" s="21">
        <f>0.01*'Input'!$F$58*(E422*'Loads'!$E308+F422*'Loads'!$F308)+10*(B422*'Loads'!$B308+C422*'Loads'!$C308+D422*'Loads'!$D308+G422*'Loads'!$G308)</f>
        <v>0</v>
      </c>
      <c r="I422" s="17"/>
    </row>
    <row r="423" spans="1:9">
      <c r="A423" s="4" t="s">
        <v>179</v>
      </c>
      <c r="B423" s="37">
        <f>IF('Loads'!$B53&lt;0,0,IF($B41*$B$381+'Aggreg'!$B245&gt;0,$B41*$B$381,0-'Aggreg'!$B245))</f>
        <v>0</v>
      </c>
      <c r="C423" s="37">
        <f>IF('Loads'!$B53&lt;0,0,IF($C41*$B$381+'Aggreg'!$C245&gt;0,$C41*$B$381,0-'Aggreg'!$C245))</f>
        <v>0</v>
      </c>
      <c r="D423" s="37">
        <f>IF('Loads'!$B53&lt;0,0,IF($D41*$B$381+'Aggreg'!$D245&gt;0,$D41*$B$381,0-'Aggreg'!$D245))</f>
        <v>0</v>
      </c>
      <c r="E423" s="37">
        <f>IF('Loads'!$B53&lt;0,0,IF($E41*$B$381+'Aggreg'!$E245&gt;0,$E41*$B$381,0-'Aggreg'!$E245))</f>
        <v>0</v>
      </c>
      <c r="F423" s="37">
        <f>IF('Loads'!$B53&lt;0,0,IF($F41*$B$381+'Aggreg'!$F245&gt;0,$F41*$B$381,0-'Aggreg'!$F245))</f>
        <v>0</v>
      </c>
      <c r="G423" s="37">
        <f>IF('Loads'!$B53&lt;0,0,IF($G41*$B$381+'Aggreg'!$G245&gt;0,$G41*$B$381,0-'Aggreg'!$G245))</f>
        <v>0</v>
      </c>
      <c r="H423" s="21">
        <f>0.01*'Input'!$F$58*(E423*'Loads'!$E309+F423*'Loads'!$F309)+10*(B423*'Loads'!$B309+C423*'Loads'!$C309+D423*'Loads'!$D309+G423*'Loads'!$G309)</f>
        <v>0</v>
      </c>
      <c r="I423" s="17"/>
    </row>
    <row r="424" spans="1:9">
      <c r="A424" s="4" t="s">
        <v>195</v>
      </c>
      <c r="B424" s="37">
        <f>IF('Loads'!$B54&lt;0,0,IF($B42*$B$381+'Aggreg'!$B246&gt;0,$B42*$B$381,0-'Aggreg'!$B246))</f>
        <v>0</v>
      </c>
      <c r="C424" s="37">
        <f>IF('Loads'!$B54&lt;0,0,IF($C42*$B$381+'Aggreg'!$C246&gt;0,$C42*$B$381,0-'Aggreg'!$C246))</f>
        <v>0</v>
      </c>
      <c r="D424" s="37">
        <f>IF('Loads'!$B54&lt;0,0,IF($D42*$B$381+'Aggreg'!$D246&gt;0,$D42*$B$381,0-'Aggreg'!$D246))</f>
        <v>0</v>
      </c>
      <c r="E424" s="37">
        <f>IF('Loads'!$B54&lt;0,0,IF($E42*$B$381+'Aggreg'!$E246&gt;0,$E42*$B$381,0-'Aggreg'!$E246))</f>
        <v>0</v>
      </c>
      <c r="F424" s="37">
        <f>IF('Loads'!$B54&lt;0,0,IF($F42*$B$381+'Aggreg'!$F246&gt;0,$F42*$B$381,0-'Aggreg'!$F246))</f>
        <v>0</v>
      </c>
      <c r="G424" s="37">
        <f>IF('Loads'!$B54&lt;0,0,IF($G42*$B$381+'Aggreg'!$G246&gt;0,$G42*$B$381,0-'Aggreg'!$G246))</f>
        <v>0</v>
      </c>
      <c r="H424" s="21">
        <f>0.01*'Input'!$F$58*(E424*'Loads'!$E310+F424*'Loads'!$F310)+10*(B424*'Loads'!$B310+C424*'Loads'!$C310+D424*'Loads'!$D310+G424*'Loads'!$G310)</f>
        <v>0</v>
      </c>
      <c r="I424" s="17"/>
    </row>
    <row r="425" spans="1:9">
      <c r="A425" s="4" t="s">
        <v>180</v>
      </c>
      <c r="B425" s="37">
        <f>IF('Loads'!$B55&lt;0,0,IF($B43*$B$381+'Aggreg'!$B247&gt;0,$B43*$B$381,0-'Aggreg'!$B247))</f>
        <v>0</v>
      </c>
      <c r="C425" s="37">
        <f>IF('Loads'!$B55&lt;0,0,IF($C43*$B$381+'Aggreg'!$C247&gt;0,$C43*$B$381,0-'Aggreg'!$C247))</f>
        <v>0</v>
      </c>
      <c r="D425" s="37">
        <f>IF('Loads'!$B55&lt;0,0,IF($D43*$B$381+'Aggreg'!$D247&gt;0,$D43*$B$381,0-'Aggreg'!$D247))</f>
        <v>0</v>
      </c>
      <c r="E425" s="37">
        <f>IF('Loads'!$B55&lt;0,0,IF($E43*$B$381+'Aggreg'!$E247&gt;0,$E43*$B$381,0-'Aggreg'!$E247))</f>
        <v>0</v>
      </c>
      <c r="F425" s="37">
        <f>IF('Loads'!$B55&lt;0,0,IF($F43*$B$381+'Aggreg'!$F247&gt;0,$F43*$B$381,0-'Aggreg'!$F247))</f>
        <v>0</v>
      </c>
      <c r="G425" s="37">
        <f>IF('Loads'!$B55&lt;0,0,IF($G43*$B$381+'Aggreg'!$G247&gt;0,$G43*$B$381,0-'Aggreg'!$G247))</f>
        <v>0</v>
      </c>
      <c r="H425" s="21">
        <f>0.01*'Input'!$F$58*(E425*'Loads'!$E311+F425*'Loads'!$F311)+10*(B425*'Loads'!$B311+C425*'Loads'!$C311+D425*'Loads'!$D311+G425*'Loads'!$G311)</f>
        <v>0</v>
      </c>
      <c r="I425" s="17"/>
    </row>
    <row r="426" spans="1:9">
      <c r="A426" s="4" t="s">
        <v>181</v>
      </c>
      <c r="B426" s="37">
        <f>IF('Loads'!$B56&lt;0,0,IF($B44*$B$381+'Aggreg'!$B248&gt;0,$B44*$B$381,0-'Aggreg'!$B248))</f>
        <v>0</v>
      </c>
      <c r="C426" s="37">
        <f>IF('Loads'!$B56&lt;0,0,IF($C44*$B$381+'Aggreg'!$C248&gt;0,$C44*$B$381,0-'Aggreg'!$C248))</f>
        <v>0</v>
      </c>
      <c r="D426" s="37">
        <f>IF('Loads'!$B56&lt;0,0,IF($D44*$B$381+'Aggreg'!$D248&gt;0,$D44*$B$381,0-'Aggreg'!$D248))</f>
        <v>0</v>
      </c>
      <c r="E426" s="37">
        <f>IF('Loads'!$B56&lt;0,0,IF($E44*$B$381+'Aggreg'!$E248&gt;0,$E44*$B$381,0-'Aggreg'!$E248))</f>
        <v>0</v>
      </c>
      <c r="F426" s="37">
        <f>IF('Loads'!$B56&lt;0,0,IF($F44*$B$381+'Aggreg'!$F248&gt;0,$F44*$B$381,0-'Aggreg'!$F248))</f>
        <v>0</v>
      </c>
      <c r="G426" s="37">
        <f>IF('Loads'!$B56&lt;0,0,IF($G44*$B$381+'Aggreg'!$G248&gt;0,$G44*$B$381,0-'Aggreg'!$G248))</f>
        <v>0</v>
      </c>
      <c r="H426" s="21">
        <f>0.01*'Input'!$F$58*(E426*'Loads'!$E312+F426*'Loads'!$F312)+10*(B426*'Loads'!$B312+C426*'Loads'!$C312+D426*'Loads'!$D312+G426*'Loads'!$G312)</f>
        <v>0</v>
      </c>
      <c r="I426" s="17"/>
    </row>
    <row r="427" spans="1:9">
      <c r="A427" s="4" t="s">
        <v>182</v>
      </c>
      <c r="B427" s="37">
        <f>IF('Loads'!$B57&lt;0,0,IF($B45*$B$381+'Aggreg'!$B249&gt;0,$B45*$B$381,0-'Aggreg'!$B249))</f>
        <v>0</v>
      </c>
      <c r="C427" s="37">
        <f>IF('Loads'!$B57&lt;0,0,IF($C45*$B$381+'Aggreg'!$C249&gt;0,$C45*$B$381,0-'Aggreg'!$C249))</f>
        <v>0</v>
      </c>
      <c r="D427" s="37">
        <f>IF('Loads'!$B57&lt;0,0,IF($D45*$B$381+'Aggreg'!$D249&gt;0,$D45*$B$381,0-'Aggreg'!$D249))</f>
        <v>0</v>
      </c>
      <c r="E427" s="37">
        <f>IF('Loads'!$B57&lt;0,0,IF($E45*$B$381+'Aggreg'!$E249&gt;0,$E45*$B$381,0-'Aggreg'!$E249))</f>
        <v>0</v>
      </c>
      <c r="F427" s="37">
        <f>IF('Loads'!$B57&lt;0,0,IF($F45*$B$381+'Aggreg'!$F249&gt;0,$F45*$B$381,0-'Aggreg'!$F249))</f>
        <v>0</v>
      </c>
      <c r="G427" s="37">
        <f>IF('Loads'!$B57&lt;0,0,IF($G45*$B$381+'Aggreg'!$G249&gt;0,$G45*$B$381,0-'Aggreg'!$G249))</f>
        <v>0</v>
      </c>
      <c r="H427" s="21">
        <f>0.01*'Input'!$F$58*(E427*'Loads'!$E313+F427*'Loads'!$F313)+10*(B427*'Loads'!$B313+C427*'Loads'!$C313+D427*'Loads'!$D313+G427*'Loads'!$G313)</f>
        <v>0</v>
      </c>
      <c r="I427" s="17"/>
    </row>
    <row r="428" spans="1:9">
      <c r="A428" s="4" t="s">
        <v>183</v>
      </c>
      <c r="B428" s="37">
        <f>IF('Loads'!$B58&lt;0,0,IF($B46*$B$381+'Aggreg'!$B250&gt;0,$B46*$B$381,0-'Aggreg'!$B250))</f>
        <v>0</v>
      </c>
      <c r="C428" s="37">
        <f>IF('Loads'!$B58&lt;0,0,IF($C46*$B$381+'Aggreg'!$C250&gt;0,$C46*$B$381,0-'Aggreg'!$C250))</f>
        <v>0</v>
      </c>
      <c r="D428" s="37">
        <f>IF('Loads'!$B58&lt;0,0,IF($D46*$B$381+'Aggreg'!$D250&gt;0,$D46*$B$381,0-'Aggreg'!$D250))</f>
        <v>0</v>
      </c>
      <c r="E428" s="37">
        <f>IF('Loads'!$B58&lt;0,0,IF($E46*$B$381+'Aggreg'!$E250&gt;0,$E46*$B$381,0-'Aggreg'!$E250))</f>
        <v>0</v>
      </c>
      <c r="F428" s="37">
        <f>IF('Loads'!$B58&lt;0,0,IF($F46*$B$381+'Aggreg'!$F250&gt;0,$F46*$B$381,0-'Aggreg'!$F250))</f>
        <v>0</v>
      </c>
      <c r="G428" s="37">
        <f>IF('Loads'!$B58&lt;0,0,IF($G46*$B$381+'Aggreg'!$G250&gt;0,$G46*$B$381,0-'Aggreg'!$G250))</f>
        <v>0</v>
      </c>
      <c r="H428" s="21">
        <f>0.01*'Input'!$F$58*(E428*'Loads'!$E314+F428*'Loads'!$F314)+10*(B428*'Loads'!$B314+C428*'Loads'!$C314+D428*'Loads'!$D314+G428*'Loads'!$G314)</f>
        <v>0</v>
      </c>
      <c r="I428" s="17"/>
    </row>
    <row r="429" spans="1:9">
      <c r="A429" s="4" t="s">
        <v>196</v>
      </c>
      <c r="B429" s="37">
        <f>IF('Loads'!$B59&lt;0,0,IF($B47*$B$381+'Aggreg'!$B251&gt;0,$B47*$B$381,0-'Aggreg'!$B251))</f>
        <v>0</v>
      </c>
      <c r="C429" s="37">
        <f>IF('Loads'!$B59&lt;0,0,IF($C47*$B$381+'Aggreg'!$C251&gt;0,$C47*$B$381,0-'Aggreg'!$C251))</f>
        <v>0</v>
      </c>
      <c r="D429" s="37">
        <f>IF('Loads'!$B59&lt;0,0,IF($D47*$B$381+'Aggreg'!$D251&gt;0,$D47*$B$381,0-'Aggreg'!$D251))</f>
        <v>0</v>
      </c>
      <c r="E429" s="37">
        <f>IF('Loads'!$B59&lt;0,0,IF($E47*$B$381+'Aggreg'!$E251&gt;0,$E47*$B$381,0-'Aggreg'!$E251))</f>
        <v>0</v>
      </c>
      <c r="F429" s="37">
        <f>IF('Loads'!$B59&lt;0,0,IF($F47*$B$381+'Aggreg'!$F251&gt;0,$F47*$B$381,0-'Aggreg'!$F251))</f>
        <v>0</v>
      </c>
      <c r="G429" s="37">
        <f>IF('Loads'!$B59&lt;0,0,IF($G47*$B$381+'Aggreg'!$G251&gt;0,$G47*$B$381,0-'Aggreg'!$G251))</f>
        <v>0</v>
      </c>
      <c r="H429" s="21">
        <f>0.01*'Input'!$F$58*(E429*'Loads'!$E315+F429*'Loads'!$F315)+10*(B429*'Loads'!$B315+C429*'Loads'!$C315+D429*'Loads'!$D315+G429*'Loads'!$G315)</f>
        <v>0</v>
      </c>
      <c r="I429" s="17"/>
    </row>
    <row r="430" spans="1:9">
      <c r="A430" s="4" t="s">
        <v>218</v>
      </c>
      <c r="B430" s="37">
        <f>IF('Loads'!$B60&lt;0,0,IF($B48*$B$381+'Aggreg'!$B252&gt;0,$B48*$B$381,0-'Aggreg'!$B252))</f>
        <v>0</v>
      </c>
      <c r="C430" s="37">
        <f>IF('Loads'!$B60&lt;0,0,IF($C48*$B$381+'Aggreg'!$C252&gt;0,$C48*$B$381,0-'Aggreg'!$C252))</f>
        <v>0</v>
      </c>
      <c r="D430" s="37">
        <f>IF('Loads'!$B60&lt;0,0,IF($D48*$B$381+'Aggreg'!$D252&gt;0,$D48*$B$381,0-'Aggreg'!$D252))</f>
        <v>0</v>
      </c>
      <c r="E430" s="37">
        <f>IF('Loads'!$B60&lt;0,0,IF($E48*$B$381+'Aggreg'!$E252&gt;0,$E48*$B$381,0-'Aggreg'!$E252))</f>
        <v>0</v>
      </c>
      <c r="F430" s="37">
        <f>IF('Loads'!$B60&lt;0,0,IF($F48*$B$381+'Aggreg'!$F252&gt;0,$F48*$B$381,0-'Aggreg'!$F252))</f>
        <v>0</v>
      </c>
      <c r="G430" s="37">
        <f>IF('Loads'!$B60&lt;0,0,IF($G48*$B$381+'Aggreg'!$G252&gt;0,$G48*$B$381,0-'Aggreg'!$G252))</f>
        <v>0</v>
      </c>
      <c r="H430" s="21">
        <f>0.01*'Input'!$F$58*(E430*'Loads'!$E316+F430*'Loads'!$F316)+10*(B430*'Loads'!$B316+C430*'Loads'!$C316+D430*'Loads'!$D316+G430*'Loads'!$G316)</f>
        <v>0</v>
      </c>
      <c r="I430" s="17"/>
    </row>
    <row r="431" spans="1:9">
      <c r="A431" s="4" t="s">
        <v>219</v>
      </c>
      <c r="B431" s="37">
        <f>IF('Loads'!$B61&lt;0,0,IF($B49*$B$381+'Aggreg'!$B253&gt;0,$B49*$B$381,0-'Aggreg'!$B253))</f>
        <v>0</v>
      </c>
      <c r="C431" s="37">
        <f>IF('Loads'!$B61&lt;0,0,IF($C49*$B$381+'Aggreg'!$C253&gt;0,$C49*$B$381,0-'Aggreg'!$C253))</f>
        <v>0</v>
      </c>
      <c r="D431" s="37">
        <f>IF('Loads'!$B61&lt;0,0,IF($D49*$B$381+'Aggreg'!$D253&gt;0,$D49*$B$381,0-'Aggreg'!$D253))</f>
        <v>0</v>
      </c>
      <c r="E431" s="37">
        <f>IF('Loads'!$B61&lt;0,0,IF($E49*$B$381+'Aggreg'!$E253&gt;0,$E49*$B$381,0-'Aggreg'!$E253))</f>
        <v>0</v>
      </c>
      <c r="F431" s="37">
        <f>IF('Loads'!$B61&lt;0,0,IF($F49*$B$381+'Aggreg'!$F253&gt;0,$F49*$B$381,0-'Aggreg'!$F253))</f>
        <v>0</v>
      </c>
      <c r="G431" s="37">
        <f>IF('Loads'!$B61&lt;0,0,IF($G49*$B$381+'Aggreg'!$G253&gt;0,$G49*$B$381,0-'Aggreg'!$G253))</f>
        <v>0</v>
      </c>
      <c r="H431" s="21">
        <f>0.01*'Input'!$F$58*(E431*'Loads'!$E317+F431*'Loads'!$F317)+10*(B431*'Loads'!$B317+C431*'Loads'!$C317+D431*'Loads'!$D317+G431*'Loads'!$G317)</f>
        <v>0</v>
      </c>
      <c r="I431" s="17"/>
    </row>
    <row r="432" spans="1:9">
      <c r="A432" s="4" t="s">
        <v>220</v>
      </c>
      <c r="B432" s="37">
        <f>IF('Loads'!$B62&lt;0,0,IF($B50*$B$381+'Aggreg'!$B254&gt;0,$B50*$B$381,0-'Aggreg'!$B254))</f>
        <v>0</v>
      </c>
      <c r="C432" s="37">
        <f>IF('Loads'!$B62&lt;0,0,IF($C50*$B$381+'Aggreg'!$C254&gt;0,$C50*$B$381,0-'Aggreg'!$C254))</f>
        <v>0</v>
      </c>
      <c r="D432" s="37">
        <f>IF('Loads'!$B62&lt;0,0,IF($D50*$B$381+'Aggreg'!$D254&gt;0,$D50*$B$381,0-'Aggreg'!$D254))</f>
        <v>0</v>
      </c>
      <c r="E432" s="37">
        <f>IF('Loads'!$B62&lt;0,0,IF($E50*$B$381+'Aggreg'!$E254&gt;0,$E50*$B$381,0-'Aggreg'!$E254))</f>
        <v>0</v>
      </c>
      <c r="F432" s="37">
        <f>IF('Loads'!$B62&lt;0,0,IF($F50*$B$381+'Aggreg'!$F254&gt;0,$F50*$B$381,0-'Aggreg'!$F254))</f>
        <v>0</v>
      </c>
      <c r="G432" s="37">
        <f>IF('Loads'!$B62&lt;0,0,IF($G50*$B$381+'Aggreg'!$G254&gt;0,$G50*$B$381,0-'Aggreg'!$G254))</f>
        <v>0</v>
      </c>
      <c r="H432" s="21">
        <f>0.01*'Input'!$F$58*(E432*'Loads'!$E318+F432*'Loads'!$F318)+10*(B432*'Loads'!$B318+C432*'Loads'!$C318+D432*'Loads'!$D318+G432*'Loads'!$G318)</f>
        <v>0</v>
      </c>
      <c r="I432" s="17"/>
    </row>
    <row r="433" spans="1:9">
      <c r="A433" s="4" t="s">
        <v>221</v>
      </c>
      <c r="B433" s="37">
        <f>IF('Loads'!$B63&lt;0,0,IF($B51*$B$381+'Aggreg'!$B255&gt;0,$B51*$B$381,0-'Aggreg'!$B255))</f>
        <v>0</v>
      </c>
      <c r="C433" s="37">
        <f>IF('Loads'!$B63&lt;0,0,IF($C51*$B$381+'Aggreg'!$C255&gt;0,$C51*$B$381,0-'Aggreg'!$C255))</f>
        <v>0</v>
      </c>
      <c r="D433" s="37">
        <f>IF('Loads'!$B63&lt;0,0,IF($D51*$B$381+'Aggreg'!$D255&gt;0,$D51*$B$381,0-'Aggreg'!$D255))</f>
        <v>0</v>
      </c>
      <c r="E433" s="37">
        <f>IF('Loads'!$B63&lt;0,0,IF($E51*$B$381+'Aggreg'!$E255&gt;0,$E51*$B$381,0-'Aggreg'!$E255))</f>
        <v>0</v>
      </c>
      <c r="F433" s="37">
        <f>IF('Loads'!$B63&lt;0,0,IF($F51*$B$381+'Aggreg'!$F255&gt;0,$F51*$B$381,0-'Aggreg'!$F255))</f>
        <v>0</v>
      </c>
      <c r="G433" s="37">
        <f>IF('Loads'!$B63&lt;0,0,IF($G51*$B$381+'Aggreg'!$G255&gt;0,$G51*$B$381,0-'Aggreg'!$G255))</f>
        <v>0</v>
      </c>
      <c r="H433" s="21">
        <f>0.01*'Input'!$F$58*(E433*'Loads'!$E319+F433*'Loads'!$F319)+10*(B433*'Loads'!$B319+C433*'Loads'!$C319+D433*'Loads'!$D319+G433*'Loads'!$G319)</f>
        <v>0</v>
      </c>
      <c r="I433" s="17"/>
    </row>
    <row r="434" spans="1:9">
      <c r="A434" s="4" t="s">
        <v>222</v>
      </c>
      <c r="B434" s="37">
        <f>IF('Loads'!$B64&lt;0,0,IF($B52*$B$381+'Aggreg'!$B256&gt;0,$B52*$B$381,0-'Aggreg'!$B256))</f>
        <v>0</v>
      </c>
      <c r="C434" s="37">
        <f>IF('Loads'!$B64&lt;0,0,IF($C52*$B$381+'Aggreg'!$C256&gt;0,$C52*$B$381,0-'Aggreg'!$C256))</f>
        <v>0</v>
      </c>
      <c r="D434" s="37">
        <f>IF('Loads'!$B64&lt;0,0,IF($D52*$B$381+'Aggreg'!$D256&gt;0,$D52*$B$381,0-'Aggreg'!$D256))</f>
        <v>0</v>
      </c>
      <c r="E434" s="37">
        <f>IF('Loads'!$B64&lt;0,0,IF($E52*$B$381+'Aggreg'!$E256&gt;0,$E52*$B$381,0-'Aggreg'!$E256))</f>
        <v>0</v>
      </c>
      <c r="F434" s="37">
        <f>IF('Loads'!$B64&lt;0,0,IF($F52*$B$381+'Aggreg'!$F256&gt;0,$F52*$B$381,0-'Aggreg'!$F256))</f>
        <v>0</v>
      </c>
      <c r="G434" s="37">
        <f>IF('Loads'!$B64&lt;0,0,IF($G52*$B$381+'Aggreg'!$G256&gt;0,$G52*$B$381,0-'Aggreg'!$G256))</f>
        <v>0</v>
      </c>
      <c r="H434" s="21">
        <f>0.01*'Input'!$F$58*(E434*'Loads'!$E320+F434*'Loads'!$F320)+10*(B434*'Loads'!$B320+C434*'Loads'!$C320+D434*'Loads'!$D320+G434*'Loads'!$G320)</f>
        <v>0</v>
      </c>
      <c r="I434" s="17"/>
    </row>
    <row r="435" spans="1:9">
      <c r="A435" s="4" t="s">
        <v>184</v>
      </c>
      <c r="B435" s="37">
        <f>IF('Loads'!$B65&lt;0,0,IF($B53*$B$381+'Aggreg'!$B257&gt;0,$B53*$B$381,0-'Aggreg'!$B257))</f>
        <v>0</v>
      </c>
      <c r="C435" s="37">
        <f>IF('Loads'!$B65&lt;0,0,IF($C53*$B$381+'Aggreg'!$C257&gt;0,$C53*$B$381,0-'Aggreg'!$C257))</f>
        <v>0</v>
      </c>
      <c r="D435" s="37">
        <f>IF('Loads'!$B65&lt;0,0,IF($D53*$B$381+'Aggreg'!$D257&gt;0,$D53*$B$381,0-'Aggreg'!$D257))</f>
        <v>0</v>
      </c>
      <c r="E435" s="37">
        <f>IF('Loads'!$B65&lt;0,0,IF($E53*$B$381+'Aggreg'!$E257&gt;0,$E53*$B$381,0-'Aggreg'!$E257))</f>
        <v>0</v>
      </c>
      <c r="F435" s="37">
        <f>IF('Loads'!$B65&lt;0,0,IF($F53*$B$381+'Aggreg'!$F257&gt;0,$F53*$B$381,0-'Aggreg'!$F257))</f>
        <v>0</v>
      </c>
      <c r="G435" s="37">
        <f>IF('Loads'!$B65&lt;0,0,IF($G53*$B$381+'Aggreg'!$G257&gt;0,$G53*$B$381,0-'Aggreg'!$G257))</f>
        <v>0</v>
      </c>
      <c r="H435" s="21">
        <f>0.01*'Input'!$F$58*(E435*'Loads'!$E321+F435*'Loads'!$F321)+10*(B435*'Loads'!$B321+C435*'Loads'!$C321+D435*'Loads'!$D321+G435*'Loads'!$G321)</f>
        <v>0</v>
      </c>
      <c r="I435" s="17"/>
    </row>
    <row r="436" spans="1:9">
      <c r="A436" s="4" t="s">
        <v>185</v>
      </c>
      <c r="B436" s="37">
        <f>IF('Loads'!$B66&lt;0,0,IF($B54*$B$381+'Aggreg'!$B258&gt;0,$B54*$B$381,0-'Aggreg'!$B258))</f>
        <v>0</v>
      </c>
      <c r="C436" s="37">
        <f>IF('Loads'!$B66&lt;0,0,IF($C54*$B$381+'Aggreg'!$C258&gt;0,$C54*$B$381,0-'Aggreg'!$C258))</f>
        <v>0</v>
      </c>
      <c r="D436" s="37">
        <f>IF('Loads'!$B66&lt;0,0,IF($D54*$B$381+'Aggreg'!$D258&gt;0,$D54*$B$381,0-'Aggreg'!$D258))</f>
        <v>0</v>
      </c>
      <c r="E436" s="37">
        <f>IF('Loads'!$B66&lt;0,0,IF($E54*$B$381+'Aggreg'!$E258&gt;0,$E54*$B$381,0-'Aggreg'!$E258))</f>
        <v>0</v>
      </c>
      <c r="F436" s="37">
        <f>IF('Loads'!$B66&lt;0,0,IF($F54*$B$381+'Aggreg'!$F258&gt;0,$F54*$B$381,0-'Aggreg'!$F258))</f>
        <v>0</v>
      </c>
      <c r="G436" s="37">
        <f>IF('Loads'!$B66&lt;0,0,IF($G54*$B$381+'Aggreg'!$G258&gt;0,$G54*$B$381,0-'Aggreg'!$G258))</f>
        <v>0</v>
      </c>
      <c r="H436" s="21">
        <f>0.01*'Input'!$F$58*(E436*'Loads'!$E322+F436*'Loads'!$F322)+10*(B436*'Loads'!$B322+C436*'Loads'!$C322+D436*'Loads'!$D322+G436*'Loads'!$G322)</f>
        <v>0</v>
      </c>
      <c r="I436" s="17"/>
    </row>
    <row r="437" spans="1:9">
      <c r="A437" s="4" t="s">
        <v>186</v>
      </c>
      <c r="B437" s="37">
        <f>IF('Loads'!$B67&lt;0,0,IF($B55*$B$381+'Aggreg'!$B259&gt;0,$B55*$B$381,0-'Aggreg'!$B259))</f>
        <v>0</v>
      </c>
      <c r="C437" s="37">
        <f>IF('Loads'!$B67&lt;0,0,IF($C55*$B$381+'Aggreg'!$C259&gt;0,$C55*$B$381,0-'Aggreg'!$C259))</f>
        <v>0</v>
      </c>
      <c r="D437" s="37">
        <f>IF('Loads'!$B67&lt;0,0,IF($D55*$B$381+'Aggreg'!$D259&gt;0,$D55*$B$381,0-'Aggreg'!$D259))</f>
        <v>0</v>
      </c>
      <c r="E437" s="37">
        <f>IF('Loads'!$B67&lt;0,0,IF($E55*$B$381+'Aggreg'!$E259&gt;0,$E55*$B$381,0-'Aggreg'!$E259))</f>
        <v>0</v>
      </c>
      <c r="F437" s="37">
        <f>IF('Loads'!$B67&lt;0,0,IF($F55*$B$381+'Aggreg'!$F259&gt;0,$F55*$B$381,0-'Aggreg'!$F259))</f>
        <v>0</v>
      </c>
      <c r="G437" s="37">
        <f>IF('Loads'!$B67&lt;0,0,IF($G55*$B$381+'Aggreg'!$G259&gt;0,$G55*$B$381,0-'Aggreg'!$G259))</f>
        <v>0</v>
      </c>
      <c r="H437" s="21">
        <f>0.01*'Input'!$F$58*(E437*'Loads'!$E323+F437*'Loads'!$F323)+10*(B437*'Loads'!$B323+C437*'Loads'!$C323+D437*'Loads'!$D323+G437*'Loads'!$G323)</f>
        <v>0</v>
      </c>
      <c r="I437" s="17"/>
    </row>
    <row r="438" spans="1:9">
      <c r="A438" s="4" t="s">
        <v>187</v>
      </c>
      <c r="B438" s="37">
        <f>IF('Loads'!$B68&lt;0,0,IF($B56*$B$381+'Aggreg'!$B260&gt;0,$B56*$B$381,0-'Aggreg'!$B260))</f>
        <v>0</v>
      </c>
      <c r="C438" s="37">
        <f>IF('Loads'!$B68&lt;0,0,IF($C56*$B$381+'Aggreg'!$C260&gt;0,$C56*$B$381,0-'Aggreg'!$C260))</f>
        <v>0</v>
      </c>
      <c r="D438" s="37">
        <f>IF('Loads'!$B68&lt;0,0,IF($D56*$B$381+'Aggreg'!$D260&gt;0,$D56*$B$381,0-'Aggreg'!$D260))</f>
        <v>0</v>
      </c>
      <c r="E438" s="37">
        <f>IF('Loads'!$B68&lt;0,0,IF($E56*$B$381+'Aggreg'!$E260&gt;0,$E56*$B$381,0-'Aggreg'!$E260))</f>
        <v>0</v>
      </c>
      <c r="F438" s="37">
        <f>IF('Loads'!$B68&lt;0,0,IF($F56*$B$381+'Aggreg'!$F260&gt;0,$F56*$B$381,0-'Aggreg'!$F260))</f>
        <v>0</v>
      </c>
      <c r="G438" s="37">
        <f>IF('Loads'!$B68&lt;0,0,IF($G56*$B$381+'Aggreg'!$G260&gt;0,$G56*$B$381,0-'Aggreg'!$G260))</f>
        <v>0</v>
      </c>
      <c r="H438" s="21">
        <f>0.01*'Input'!$F$58*(E438*'Loads'!$E324+F438*'Loads'!$F324)+10*(B438*'Loads'!$B324+C438*'Loads'!$C324+D438*'Loads'!$D324+G438*'Loads'!$G324)</f>
        <v>0</v>
      </c>
      <c r="I438" s="17"/>
    </row>
    <row r="439" spans="1:9">
      <c r="A439" s="4" t="s">
        <v>188</v>
      </c>
      <c r="B439" s="37">
        <f>IF('Loads'!$B69&lt;0,0,IF($B57*$B$381+'Aggreg'!$B261&gt;0,$B57*$B$381,0-'Aggreg'!$B261))</f>
        <v>0</v>
      </c>
      <c r="C439" s="37">
        <f>IF('Loads'!$B69&lt;0,0,IF($C57*$B$381+'Aggreg'!$C261&gt;0,$C57*$B$381,0-'Aggreg'!$C261))</f>
        <v>0</v>
      </c>
      <c r="D439" s="37">
        <f>IF('Loads'!$B69&lt;0,0,IF($D57*$B$381+'Aggreg'!$D261&gt;0,$D57*$B$381,0-'Aggreg'!$D261))</f>
        <v>0</v>
      </c>
      <c r="E439" s="37">
        <f>IF('Loads'!$B69&lt;0,0,IF($E57*$B$381+'Aggreg'!$E261&gt;0,$E57*$B$381,0-'Aggreg'!$E261))</f>
        <v>0</v>
      </c>
      <c r="F439" s="37">
        <f>IF('Loads'!$B69&lt;0,0,IF($F57*$B$381+'Aggreg'!$F261&gt;0,$F57*$B$381,0-'Aggreg'!$F261))</f>
        <v>0</v>
      </c>
      <c r="G439" s="37">
        <f>IF('Loads'!$B69&lt;0,0,IF($G57*$B$381+'Aggreg'!$G261&gt;0,$G57*$B$381,0-'Aggreg'!$G261))</f>
        <v>0</v>
      </c>
      <c r="H439" s="21">
        <f>0.01*'Input'!$F$58*(E439*'Loads'!$E325+F439*'Loads'!$F325)+10*(B439*'Loads'!$B325+C439*'Loads'!$C325+D439*'Loads'!$D325+G439*'Loads'!$G325)</f>
        <v>0</v>
      </c>
      <c r="I439" s="17"/>
    </row>
    <row r="440" spans="1:9">
      <c r="A440" s="4" t="s">
        <v>189</v>
      </c>
      <c r="B440" s="37">
        <f>IF('Loads'!$B70&lt;0,0,IF($B58*$B$381+'Aggreg'!$B262&gt;0,$B58*$B$381,0-'Aggreg'!$B262))</f>
        <v>0</v>
      </c>
      <c r="C440" s="37">
        <f>IF('Loads'!$B70&lt;0,0,IF($C58*$B$381+'Aggreg'!$C262&gt;0,$C58*$B$381,0-'Aggreg'!$C262))</f>
        <v>0</v>
      </c>
      <c r="D440" s="37">
        <f>IF('Loads'!$B70&lt;0,0,IF($D58*$B$381+'Aggreg'!$D262&gt;0,$D58*$B$381,0-'Aggreg'!$D262))</f>
        <v>0</v>
      </c>
      <c r="E440" s="37">
        <f>IF('Loads'!$B70&lt;0,0,IF($E58*$B$381+'Aggreg'!$E262&gt;0,$E58*$B$381,0-'Aggreg'!$E262))</f>
        <v>0</v>
      </c>
      <c r="F440" s="37">
        <f>IF('Loads'!$B70&lt;0,0,IF($F58*$B$381+'Aggreg'!$F262&gt;0,$F58*$B$381,0-'Aggreg'!$F262))</f>
        <v>0</v>
      </c>
      <c r="G440" s="37">
        <f>IF('Loads'!$B70&lt;0,0,IF($G58*$B$381+'Aggreg'!$G262&gt;0,$G58*$B$381,0-'Aggreg'!$G262))</f>
        <v>0</v>
      </c>
      <c r="H440" s="21">
        <f>0.01*'Input'!$F$58*(E440*'Loads'!$E326+F440*'Loads'!$F326)+10*(B440*'Loads'!$B326+C440*'Loads'!$C326+D440*'Loads'!$D326+G440*'Loads'!$G326)</f>
        <v>0</v>
      </c>
      <c r="I440" s="17"/>
    </row>
    <row r="441" spans="1:9">
      <c r="A441" s="4" t="s">
        <v>197</v>
      </c>
      <c r="B441" s="37">
        <f>IF('Loads'!$B71&lt;0,0,IF($B59*$B$381+'Aggreg'!$B263&gt;0,$B59*$B$381,0-'Aggreg'!$B263))</f>
        <v>0</v>
      </c>
      <c r="C441" s="37">
        <f>IF('Loads'!$B71&lt;0,0,IF($C59*$B$381+'Aggreg'!$C263&gt;0,$C59*$B$381,0-'Aggreg'!$C263))</f>
        <v>0</v>
      </c>
      <c r="D441" s="37">
        <f>IF('Loads'!$B71&lt;0,0,IF($D59*$B$381+'Aggreg'!$D263&gt;0,$D59*$B$381,0-'Aggreg'!$D263))</f>
        <v>0</v>
      </c>
      <c r="E441" s="37">
        <f>IF('Loads'!$B71&lt;0,0,IF($E59*$B$381+'Aggreg'!$E263&gt;0,$E59*$B$381,0-'Aggreg'!$E263))</f>
        <v>0</v>
      </c>
      <c r="F441" s="37">
        <f>IF('Loads'!$B71&lt;0,0,IF($F59*$B$381+'Aggreg'!$F263&gt;0,$F59*$B$381,0-'Aggreg'!$F263))</f>
        <v>0</v>
      </c>
      <c r="G441" s="37">
        <f>IF('Loads'!$B71&lt;0,0,IF($G59*$B$381+'Aggreg'!$G263&gt;0,$G59*$B$381,0-'Aggreg'!$G263))</f>
        <v>0</v>
      </c>
      <c r="H441" s="21">
        <f>0.01*'Input'!$F$58*(E441*'Loads'!$E327+F441*'Loads'!$F327)+10*(B441*'Loads'!$B327+C441*'Loads'!$C327+D441*'Loads'!$D327+G441*'Loads'!$G327)</f>
        <v>0</v>
      </c>
      <c r="I441" s="17"/>
    </row>
    <row r="442" spans="1:9">
      <c r="A442" s="4" t="s">
        <v>198</v>
      </c>
      <c r="B442" s="37">
        <f>IF('Loads'!$B72&lt;0,0,IF($B60*$B$381+'Aggreg'!$B264&gt;0,$B60*$B$381,0-'Aggreg'!$B264))</f>
        <v>0</v>
      </c>
      <c r="C442" s="37">
        <f>IF('Loads'!$B72&lt;0,0,IF($C60*$B$381+'Aggreg'!$C264&gt;0,$C60*$B$381,0-'Aggreg'!$C264))</f>
        <v>0</v>
      </c>
      <c r="D442" s="37">
        <f>IF('Loads'!$B72&lt;0,0,IF($D60*$B$381+'Aggreg'!$D264&gt;0,$D60*$B$381,0-'Aggreg'!$D264))</f>
        <v>0</v>
      </c>
      <c r="E442" s="37">
        <f>IF('Loads'!$B72&lt;0,0,IF($E60*$B$381+'Aggreg'!$E264&gt;0,$E60*$B$381,0-'Aggreg'!$E264))</f>
        <v>0</v>
      </c>
      <c r="F442" s="37">
        <f>IF('Loads'!$B72&lt;0,0,IF($F60*$B$381+'Aggreg'!$F264&gt;0,$F60*$B$381,0-'Aggreg'!$F264))</f>
        <v>0</v>
      </c>
      <c r="G442" s="37">
        <f>IF('Loads'!$B72&lt;0,0,IF($G60*$B$381+'Aggreg'!$G264&gt;0,$G60*$B$381,0-'Aggreg'!$G264))</f>
        <v>0</v>
      </c>
      <c r="H442" s="21">
        <f>0.01*'Input'!$F$58*(E442*'Loads'!$E328+F442*'Loads'!$F328)+10*(B442*'Loads'!$B328+C442*'Loads'!$C328+D442*'Loads'!$D328+G442*'Loads'!$G328)</f>
        <v>0</v>
      </c>
      <c r="I442" s="17"/>
    </row>
  </sheetData>
  <sheetProtection sheet="1" objects="1" scenarios="1"/>
  <hyperlinks>
    <hyperlink ref="A6" location="'Yard'!B10" display="x1 = 2901. Unit cost at each level, £/kW/year (relative to system simultaneous maximum load)"/>
    <hyperlink ref="A14" location="'Scaler'!B9" display="x1 = 3501. Factor to scale to £1/kW at transmission exit level"/>
    <hyperlink ref="A23" location="'Aggreg'!B14" display="x1 = 3301. Unit rate 1 p/kWh (elements)"/>
    <hyperlink ref="A24" location="'Scaler'!B18" display="x2 = 3502. Applicability factor for £1/kW scaler"/>
    <hyperlink ref="A25" location="'Aggreg'!B52" display="x3 = 3302. Unit rate 2 p/kWh (elements)"/>
    <hyperlink ref="A26" location="'Aggreg'!B90" display="x4 = 3303. Unit rate 3 p/kWh (elements)"/>
    <hyperlink ref="A27" location="'Aggreg'!B128" display="x5 = 3304. Fixed charge p/MPAN/day (elements)"/>
    <hyperlink ref="A28" location="'Aggreg'!B162" display="x6 = 3305. Capacity charge p/kVA/day (elements)"/>
    <hyperlink ref="A29" location="'Aggreg'!B197" display="x7 = 3306. Reactive power charge p/kVArh (elements)"/>
    <hyperlink ref="A64" location="'Loads'!B45" display="x1 = 2302. Load coefficient"/>
    <hyperlink ref="A65" location="'Scaler'!B33" display="x2 = 3503. Unit rate 1 p/kWh scalable part (in Scalable elements of tariff components)"/>
    <hyperlink ref="A66" location="'Loads'!B301" display="x3 = 2305. Rate 1 units (MWh) (in Equivalent volume for each end user)"/>
    <hyperlink ref="A67" location="'Scaler'!C33" display="x4 = 3503. Unit rate 2 p/kWh scalable part (in Scalable elements of tariff components)"/>
    <hyperlink ref="A68" location="'Loads'!C301" display="x5 = 2305. Rate 2 units (MWh) (in Equivalent volume for each end user)"/>
    <hyperlink ref="A69" location="'Scaler'!D33" display="x6 = 3503. Unit rate 3 p/kWh scalable part (in Scalable elements of tariff components)"/>
    <hyperlink ref="A70" location="'Loads'!D301" display="x7 = 2305. Rate 3 units (MWh) (in Equivalent volume for each end user)"/>
    <hyperlink ref="A71" location="'Scaler'!E33" display="x8 = 3503. Fixed charge p/MPAN/day scalable part (in Scalable elements of tariff components)"/>
    <hyperlink ref="A72" location="'Input'!F57" display="x9 = 1010. Days in the charging year (in Financial and general assumptions)"/>
    <hyperlink ref="A73" location="'Loads'!E301" display="x10 = 2305. MPANs (in Equivalent volume for each end user)"/>
    <hyperlink ref="A74" location="'Scaler'!F33" display="x11 = 3503. Capacity charge p/kVA/day scalable part (in Scalable elements of tariff components)"/>
    <hyperlink ref="A75" location="'Loads'!F301" display="x12 = 2305. Import capacity (kVA) (in Equivalent volume for each end user)"/>
    <hyperlink ref="A76" location="'Scaler'!G33" display="x13 = 3503. Reactive power charge p/kVArh scalable part (in Scalable elements of tariff components)"/>
    <hyperlink ref="A77" location="'Loads'!G301" display="x14 = 2305. Reactive power units (MVArh) (in Equivalent volume for each end user)"/>
    <hyperlink ref="A112" location="'Scaler'!B33" display="x1 = 3503. Unit rate 1 p/kWh scalable part (in Scalable elements of tariff components)"/>
    <hyperlink ref="A113" location="'Aggreg'!B237" display="x2 = 3307. Unit rate 1 p/kWh (total) (in Summary of charges before revenue matching)"/>
    <hyperlink ref="A114" location="'Scaler'!C33" display="x3 = 3503. Unit rate 2 p/kWh scalable part (in Scalable elements of tariff components)"/>
    <hyperlink ref="A115" location="'Aggreg'!C237" display="x4 = 3307. Unit rate 2 p/kWh (total) (in Summary of charges before revenue matching)"/>
    <hyperlink ref="A116" location="'Scaler'!D33" display="x5 = 3503. Unit rate 3 p/kWh scalable part (in Scalable elements of tariff components)"/>
    <hyperlink ref="A117" location="'Aggreg'!D237" display="x6 = 3307. Unit rate 3 p/kWh (total) (in Summary of charges before revenue matching)"/>
    <hyperlink ref="A118" location="'Scaler'!E33" display="x7 = 3503. Fixed charge p/MPAN/day scalable part (in Scalable elements of tariff components)"/>
    <hyperlink ref="A119" location="'Aggreg'!E237" display="x8 = 3307. Fixed charge p/MPAN/day (total) (in Summary of charges before revenue matching)"/>
    <hyperlink ref="A120" location="'Scaler'!F33" display="x9 = 3503. Capacity charge p/kVA/day scalable part (in Scalable elements of tariff components)"/>
    <hyperlink ref="A121" location="'Aggreg'!F237" display="x10 = 3307. Capacity charge p/kVA/day (total) (in Summary of charges before revenue matching)"/>
    <hyperlink ref="A122" location="'Scaler'!G33" display="x11 = 3503. Reactive power charge p/kVArh scalable part (in Scalable elements of tariff components)"/>
    <hyperlink ref="A123" location="'Aggreg'!G237" display="x12 = 3307. Reactive power charge p/kVArh (in Summary of charges before revenue matching)"/>
    <hyperlink ref="A158" location="'Revenue'!C68" display="x1 = 3403. Revenue shortfall (surplus) £ (in Revenue surplus or shortfall)"/>
    <hyperlink ref="A159" location="'Scaler'!B81" display="x2 = 3504. Effect through Unit rate 1 p/kWh (in Marginal revenue effect of scaler)"/>
    <hyperlink ref="A160" location="'Scaler'!C81" display="x3 = 3504. Effect through Unit rate 2 p/kWh (in Marginal revenue effect of scaler)"/>
    <hyperlink ref="A161" location="'Scaler'!D81" display="x4 = 3504. Effect through Unit rate 3 p/kWh (in Marginal revenue effect of scaler)"/>
    <hyperlink ref="A162" location="'Scaler'!E81" display="x5 = 3504. Effect through Fixed charge p/MPAN/day (in Marginal revenue effect of scaler)"/>
    <hyperlink ref="A163" location="'Scaler'!F81" display="x6 = 3504. Effect through Capacity charge p/kVA/day (in Marginal revenue effect of scaler)"/>
    <hyperlink ref="A164" location="'Scaler'!G81" display="x7 = 3504. Effect through Reactive power charge p/kVArh (in Marginal revenue effect of scaler)"/>
    <hyperlink ref="A172" location="'Scaler'!B167" display="x1 = 3506. Constraint-free solution"/>
    <hyperlink ref="A173" location="'Scaler'!B127" display="x2 = 3505. Scaler threshold for Unit rate 1 p/kWh (in Scaler value at which the minimum is breached)"/>
    <hyperlink ref="A174" location="'Scaler'!C127" display="x3 = 3505. Scaler threshold for Unit rate 2 p/kWh (in Scaler value at which the minimum is breached)"/>
    <hyperlink ref="A175" location="'Scaler'!D127" display="x4 = 3505. Scaler threshold for Unit rate 3 p/kWh (in Scaler value at which the minimum is breached)"/>
    <hyperlink ref="A176" location="'Scaler'!E127" display="x5 = 3505. Scaler threshold for Fixed charge p/MPAN/day (in Scaler value at which the minimum is breached)"/>
    <hyperlink ref="A177" location="'Scaler'!F127" display="x6 = 3505. Scaler threshold for Capacity charge p/kVA/day (in Scaler value at which the minimum is breached)"/>
    <hyperlink ref="A178" location="'Scaler'!G127" display="x7 = 3505. Scaler threshold for Reactive power charge p/kVArh (in Scaler value at which the minimum is breached)"/>
    <hyperlink ref="A186" location="'Scaler'!B181" display="x1 = 3507. Starting point"/>
    <hyperlink ref="A187" location="'Scaler'!B81" display="x2 = 3504. Effect through Unit rate 1 p/kWh (in Marginal revenue effect of scaler)"/>
    <hyperlink ref="A188" location="'Scaler'!C81" display="x3 = 3504. Effect through Unit rate 2 p/kWh (in Marginal revenue effect of scaler)"/>
    <hyperlink ref="A189" location="'Scaler'!D81" display="x4 = 3504. Effect through Unit rate 3 p/kWh (in Marginal revenue effect of scaler)"/>
    <hyperlink ref="A190" location="'Scaler'!E81" display="x5 = 3504. Effect through Fixed charge p/MPAN/day (in Marginal revenue effect of scaler)"/>
    <hyperlink ref="A191" location="'Scaler'!F81" display="x6 = 3504. Effect through Capacity charge p/kVA/day (in Marginal revenue effect of scaler)"/>
    <hyperlink ref="A192" location="'Scaler'!G81" display="x7 = 3504. Effect through Reactive power charge p/kVArh (in Marginal revenue effect of scaler)"/>
    <hyperlink ref="A193" location="'Scaler'!B210" display="x8 = Location (in Solve for General scaler rate)"/>
    <hyperlink ref="A194" location="'Scaler'!C210" display="x9 = Kink (in Solve for General scaler rate)"/>
    <hyperlink ref="A195" location="'Scaler'!F210" display="x10 = Ranking before tie break (in Solve for General scaler rate)"/>
    <hyperlink ref="A196" location="'Scaler'!G210" display="x11 = Counter (in Solve for General scaler rate)"/>
    <hyperlink ref="A197" location="'Scaler'!H210" display="x12 = Tie breaker (in Solve for General scaler rate)"/>
    <hyperlink ref="A198" location="'Scaler'!I210" display="x13 = Ranking (in Solve for General scaler rate)"/>
    <hyperlink ref="A199" location="'Scaler'!J210" display="x14 = Kink reordering (in Solve for General scaler rate)"/>
    <hyperlink ref="A200" location="'Scaler'!D210" display="x15 = Starting slope contributions (in Solve for General scaler rate)"/>
    <hyperlink ref="A201" location="'Scaler'!L210" display="x16 = New slope (in Solve for General scaler rate)"/>
    <hyperlink ref="A202" location="'Scaler'!K210" display="x17 = Location (ordered) (in Solve for General scaler rate)"/>
    <hyperlink ref="A203" location="'Scaler'!E210" display="x18 = Starting values (in Solve for General scaler rate)"/>
    <hyperlink ref="A204" location="'Revenue'!C68" display="x19 = 3403. Revenue shortfall (surplus) £ (in Revenue surplus or shortfall)"/>
    <hyperlink ref="A205" location="'Scaler'!B167" display="x20 = 3506. Constraint-free solution"/>
    <hyperlink ref="A206" location="'Scaler'!M210" display="x21 = Value (in Solve for General scaler rate)"/>
    <hyperlink ref="A377" location="'Scaler'!N210" display="x1 = 3508. Root (in Solve for General scaler rate)"/>
    <hyperlink ref="A385" location="'Loads'!B45" display="x1 = 2302. Load coefficient"/>
    <hyperlink ref="A386" location="'Scaler'!B33" display="x2 = 3503. Unit rate 1 p/kWh scalable part (in Scalable elements of tariff components)"/>
    <hyperlink ref="A387" location="'Scaler'!B380" display="x3 = 3509. General scaler rate"/>
    <hyperlink ref="A388" location="'Aggreg'!B237" display="x4 = 3307. Unit rate 1 p/kWh (total) (in Summary of charges before revenue matching)"/>
    <hyperlink ref="A389" location="'Scaler'!C33" display="x5 = 3503. Unit rate 2 p/kWh scalable part (in Scalable elements of tariff components)"/>
    <hyperlink ref="A390" location="'Aggreg'!C237" display="x6 = 3307. Unit rate 2 p/kWh (total) (in Summary of charges before revenue matching)"/>
    <hyperlink ref="A391" location="'Scaler'!D33" display="x7 = 3503. Unit rate 3 p/kWh scalable part (in Scalable elements of tariff components)"/>
    <hyperlink ref="A392" location="'Aggreg'!D237" display="x8 = 3307. Unit rate 3 p/kWh (total) (in Summary of charges before revenue matching)"/>
    <hyperlink ref="A393" location="'Scaler'!E33" display="x9 = 3503. Fixed charge p/MPAN/day scalable part (in Scalable elements of tariff components)"/>
    <hyperlink ref="A394" location="'Aggreg'!E237" display="x10 = 3307. Fixed charge p/MPAN/day (total) (in Summary of charges before revenue matching)"/>
    <hyperlink ref="A395" location="'Scaler'!F33" display="x11 = 3503. Capacity charge p/kVA/day scalable part (in Scalable elements of tariff components)"/>
    <hyperlink ref="A396" location="'Aggreg'!F237" display="x12 = 3307. Capacity charge p/kVA/day (total) (in Summary of charges before revenue matching)"/>
    <hyperlink ref="A397" location="'Scaler'!G33" display="x13 = 3503. Reactive power charge p/kVArh scalable part (in Scalable elements of tariff components)"/>
    <hyperlink ref="A398" location="'Aggreg'!G237" display="x14 = 3307. Reactive power charge p/kVArh (in Summary of charges before revenue matching)"/>
    <hyperlink ref="A399" location="'Input'!F57" display="x15 = 1010. Days in the charging year (in Financial and general assumptions)"/>
    <hyperlink ref="A400" location="'Scaler'!E415" display="x16 = Fixed charge p/MPAN/day scaler (in Scaler)"/>
    <hyperlink ref="A401" location="'Loads'!E301" display="x17 = 2305. MPANs (in Equivalent volume for each end user)"/>
    <hyperlink ref="A402" location="'Scaler'!F415" display="x18 = Capacity charge p/kVA/day scaler (in Scaler)"/>
    <hyperlink ref="A403" location="'Loads'!F301" display="x19 = 2305. Import capacity (kVA) (in Equivalent volume for each end user)"/>
    <hyperlink ref="A404" location="'Scaler'!B415" display="x20 = Unit rate 1 p/kWh scaler (in Scaler)"/>
    <hyperlink ref="A405" location="'Loads'!B301" display="x21 = 2305. Rate 1 units (MWh) (in Equivalent volume for each end user)"/>
    <hyperlink ref="A406" location="'Scaler'!C415" display="x22 = Unit rate 2 p/kWh scaler (in Scaler)"/>
    <hyperlink ref="A407" location="'Loads'!C301" display="x23 = 2305. Rate 2 units (MWh) (in Equivalent volume for each end user)"/>
    <hyperlink ref="A408" location="'Scaler'!D415" display="x24 = Unit rate 3 p/kWh scaler (in Scaler)"/>
    <hyperlink ref="A409" location="'Loads'!D301" display="x25 = 2305. Rate 3 units (MWh) (in Equivalent volume for each end user)"/>
    <hyperlink ref="A410" location="'Scaler'!G415" display="x26 = Reactive power charge p/kVArh scaler (in Scaler)"/>
    <hyperlink ref="A411" location="'Loads'!G301" display="x27 = 2305. Reactive power units (MVArh) (in Equivalent volume for each end user)"/>
  </hyperlinks>
  <pageMargins left="0.7" right="0.7" top="0.75" bottom="0.75" header="0.3" footer="0.3"/>
  <pageSetup paperSize="9" fitToHeight="0" orientation="landscape"/>
  <headerFooter>
    <oddHeader>&amp;L&amp;A&amp;C&amp;R&amp;P of &amp;N</oddHeader>
    <oddFooter>&amp;F</oddFooter>
  </headerFooter>
</worksheet>
</file>

<file path=xl/worksheets/sheet19.xml><?xml version="1.0" encoding="utf-8"?>
<worksheet xmlns="http://schemas.openxmlformats.org/spreadsheetml/2006/main" xmlns:r="http://schemas.openxmlformats.org/officeDocument/2006/relationships">
  <sheetPr>
    <pageSetUpPr fitToPage="1"/>
  </sheetPr>
  <dimension ref="A1:X2290"/>
  <sheetViews>
    <sheetView showGridLines="0" workbookViewId="0"/>
  </sheetViews>
  <sheetFormatPr defaultRowHeight="15"/>
  <cols>
    <col min="1" max="1" width="48.7109375" customWidth="1"/>
    <col min="2" max="251" width="16.7109375" customWidth="1"/>
  </cols>
  <sheetData>
    <row r="1" spans="1:24" ht="21" customHeight="1">
      <c r="A1" s="1">
        <f>"Model G calculations for "&amp;'Input'!B7&amp;" in "&amp;'Input'!C7&amp;" ("&amp;'Input'!D7&amp;")"</f>
        <v>0</v>
      </c>
    </row>
    <row r="3" spans="1:24" ht="21" customHeight="1">
      <c r="A3" s="1" t="s">
        <v>1467</v>
      </c>
    </row>
    <row r="5" spans="1:24">
      <c r="B5" s="15" t="s">
        <v>142</v>
      </c>
      <c r="C5" s="15" t="s">
        <v>316</v>
      </c>
      <c r="D5" s="15" t="s">
        <v>317</v>
      </c>
      <c r="E5" s="15" t="s">
        <v>318</v>
      </c>
      <c r="F5" s="15" t="s">
        <v>319</v>
      </c>
      <c r="G5" s="15" t="s">
        <v>320</v>
      </c>
      <c r="H5" s="15" t="s">
        <v>321</v>
      </c>
      <c r="I5" s="15" t="s">
        <v>322</v>
      </c>
      <c r="J5" s="15" t="s">
        <v>323</v>
      </c>
      <c r="K5" s="15" t="s">
        <v>465</v>
      </c>
      <c r="L5" s="15" t="s">
        <v>477</v>
      </c>
      <c r="M5" s="15" t="s">
        <v>304</v>
      </c>
      <c r="N5" s="15" t="s">
        <v>879</v>
      </c>
      <c r="O5" s="15" t="s">
        <v>880</v>
      </c>
      <c r="P5" s="15" t="s">
        <v>881</v>
      </c>
      <c r="Q5" s="15" t="s">
        <v>882</v>
      </c>
      <c r="R5" s="15" t="s">
        <v>883</v>
      </c>
      <c r="S5" s="15" t="s">
        <v>884</v>
      </c>
      <c r="T5" s="15" t="s">
        <v>885</v>
      </c>
      <c r="U5" s="15" t="s">
        <v>886</v>
      </c>
      <c r="V5" s="15" t="s">
        <v>887</v>
      </c>
      <c r="W5" s="15" t="s">
        <v>888</v>
      </c>
    </row>
    <row r="6" spans="1:24">
      <c r="A6" s="4" t="s">
        <v>1468</v>
      </c>
      <c r="B6" s="28">
        <v>0</v>
      </c>
      <c r="C6" s="28">
        <v>1</v>
      </c>
      <c r="D6" s="28">
        <v>1</v>
      </c>
      <c r="E6" s="28">
        <v>1</v>
      </c>
      <c r="F6" s="28">
        <v>1</v>
      </c>
      <c r="G6" s="28">
        <v>1</v>
      </c>
      <c r="H6" s="28">
        <v>1</v>
      </c>
      <c r="I6" s="28">
        <v>1</v>
      </c>
      <c r="J6" s="28">
        <v>1</v>
      </c>
      <c r="K6" s="28">
        <v>1</v>
      </c>
      <c r="L6" s="28">
        <v>1</v>
      </c>
      <c r="M6" s="28">
        <v>0</v>
      </c>
      <c r="N6" s="28">
        <v>0</v>
      </c>
      <c r="O6" s="28">
        <v>0</v>
      </c>
      <c r="P6" s="28">
        <v>0</v>
      </c>
      <c r="Q6" s="28">
        <v>0</v>
      </c>
      <c r="R6" s="28">
        <v>0</v>
      </c>
      <c r="S6" s="28">
        <v>0</v>
      </c>
      <c r="T6" s="28">
        <v>0</v>
      </c>
      <c r="U6" s="28">
        <v>0</v>
      </c>
      <c r="V6" s="28">
        <v>0</v>
      </c>
      <c r="W6" s="28">
        <v>0</v>
      </c>
      <c r="X6" s="17"/>
    </row>
    <row r="8" spans="1:24" ht="21" customHeight="1">
      <c r="A8" s="1" t="s">
        <v>1469</v>
      </c>
    </row>
    <row r="9" spans="1:24">
      <c r="A9" s="2" t="s">
        <v>353</v>
      </c>
    </row>
    <row r="10" spans="1:24">
      <c r="A10" s="32" t="s">
        <v>1090</v>
      </c>
    </row>
    <row r="11" spans="1:24">
      <c r="A11" s="32" t="s">
        <v>1470</v>
      </c>
    </row>
    <row r="12" spans="1:24">
      <c r="A12" s="32" t="s">
        <v>1142</v>
      </c>
    </row>
    <row r="13" spans="1:24">
      <c r="A13" s="32" t="s">
        <v>1143</v>
      </c>
    </row>
    <row r="14" spans="1:24">
      <c r="A14" s="32" t="s">
        <v>1144</v>
      </c>
    </row>
    <row r="15" spans="1:24">
      <c r="A15" s="32" t="s">
        <v>1145</v>
      </c>
    </row>
    <row r="16" spans="1:24">
      <c r="A16" s="32" t="s">
        <v>1146</v>
      </c>
    </row>
    <row r="17" spans="1:8">
      <c r="A17" s="33" t="s">
        <v>356</v>
      </c>
      <c r="B17" s="33" t="s">
        <v>358</v>
      </c>
      <c r="C17" s="33" t="s">
        <v>358</v>
      </c>
      <c r="D17" s="33" t="s">
        <v>358</v>
      </c>
      <c r="E17" s="33" t="s">
        <v>358</v>
      </c>
      <c r="F17" s="33" t="s">
        <v>358</v>
      </c>
      <c r="G17" s="33" t="s">
        <v>358</v>
      </c>
    </row>
    <row r="18" spans="1:8">
      <c r="A18" s="33" t="s">
        <v>359</v>
      </c>
      <c r="B18" s="33" t="s">
        <v>361</v>
      </c>
      <c r="C18" s="33" t="s">
        <v>1147</v>
      </c>
      <c r="D18" s="33" t="s">
        <v>1148</v>
      </c>
      <c r="E18" s="33" t="s">
        <v>1149</v>
      </c>
      <c r="F18" s="33" t="s">
        <v>1150</v>
      </c>
      <c r="G18" s="33" t="s">
        <v>1151</v>
      </c>
    </row>
    <row r="20" spans="1:8">
      <c r="B20" s="15" t="s">
        <v>1471</v>
      </c>
      <c r="C20" s="15" t="s">
        <v>1472</v>
      </c>
      <c r="D20" s="15" t="s">
        <v>1473</v>
      </c>
      <c r="E20" s="15" t="s">
        <v>1474</v>
      </c>
      <c r="F20" s="15" t="s">
        <v>1475</v>
      </c>
      <c r="G20" s="15" t="s">
        <v>1476</v>
      </c>
    </row>
    <row r="21" spans="1:8">
      <c r="A21" s="4" t="s">
        <v>174</v>
      </c>
      <c r="B21" s="37">
        <f>SUMPRODUCT('Aggreg'!$B15:$W15,$B$6:$W$6)</f>
        <v>0</v>
      </c>
      <c r="C21" s="37">
        <f>SUMPRODUCT('Aggreg'!$B53:$W53,$B$6:$W$6)</f>
        <v>0</v>
      </c>
      <c r="D21" s="37">
        <f>SUMPRODUCT('Aggreg'!$B91:$W91,$B$6:$W$6)</f>
        <v>0</v>
      </c>
      <c r="E21" s="37">
        <f>SUMPRODUCT('Aggreg'!$B129:$W129,$B$6:$W$6)</f>
        <v>0</v>
      </c>
      <c r="F21" s="37">
        <f>SUMPRODUCT('Aggreg'!$B163:$W163,$B$6:$W$6)</f>
        <v>0</v>
      </c>
      <c r="G21" s="37">
        <f>SUMPRODUCT('Aggreg'!$B198:$W198,$B$6:$W$6)</f>
        <v>0</v>
      </c>
      <c r="H21" s="17"/>
    </row>
    <row r="22" spans="1:8">
      <c r="A22" s="4" t="s">
        <v>175</v>
      </c>
      <c r="B22" s="37">
        <f>SUMPRODUCT('Aggreg'!$B16:$W16,$B$6:$W$6)</f>
        <v>0</v>
      </c>
      <c r="C22" s="37">
        <f>SUMPRODUCT('Aggreg'!$B54:$W54,$B$6:$W$6)</f>
        <v>0</v>
      </c>
      <c r="D22" s="37">
        <f>SUMPRODUCT('Aggreg'!$B92:$W92,$B$6:$W$6)</f>
        <v>0</v>
      </c>
      <c r="E22" s="37">
        <f>SUMPRODUCT('Aggreg'!$B130:$W130,$B$6:$W$6)</f>
        <v>0</v>
      </c>
      <c r="F22" s="37">
        <f>SUMPRODUCT('Aggreg'!$B164:$W164,$B$6:$W$6)</f>
        <v>0</v>
      </c>
      <c r="G22" s="37">
        <f>SUMPRODUCT('Aggreg'!$B199:$W199,$B$6:$W$6)</f>
        <v>0</v>
      </c>
      <c r="H22" s="17"/>
    </row>
    <row r="23" spans="1:8">
      <c r="A23" s="4" t="s">
        <v>216</v>
      </c>
      <c r="B23" s="37">
        <f>SUMPRODUCT('Aggreg'!$B17:$W17,$B$6:$W$6)</f>
        <v>0</v>
      </c>
      <c r="C23" s="37">
        <f>SUMPRODUCT('Aggreg'!$B55:$W55,$B$6:$W$6)</f>
        <v>0</v>
      </c>
      <c r="D23" s="37">
        <f>SUMPRODUCT('Aggreg'!$B93:$W93,$B$6:$W$6)</f>
        <v>0</v>
      </c>
      <c r="E23" s="37">
        <f>SUMPRODUCT('Aggreg'!$B131:$W131,$B$6:$W$6)</f>
        <v>0</v>
      </c>
      <c r="F23" s="37">
        <f>SUMPRODUCT('Aggreg'!$B165:$W165,$B$6:$W$6)</f>
        <v>0</v>
      </c>
      <c r="G23" s="37">
        <f>SUMPRODUCT('Aggreg'!$B200:$W200,$B$6:$W$6)</f>
        <v>0</v>
      </c>
      <c r="H23" s="17"/>
    </row>
    <row r="24" spans="1:8">
      <c r="A24" s="4" t="s">
        <v>176</v>
      </c>
      <c r="B24" s="37">
        <f>SUMPRODUCT('Aggreg'!$B18:$W18,$B$6:$W$6)</f>
        <v>0</v>
      </c>
      <c r="C24" s="37">
        <f>SUMPRODUCT('Aggreg'!$B56:$W56,$B$6:$W$6)</f>
        <v>0</v>
      </c>
      <c r="D24" s="37">
        <f>SUMPRODUCT('Aggreg'!$B94:$W94,$B$6:$W$6)</f>
        <v>0</v>
      </c>
      <c r="E24" s="37">
        <f>SUMPRODUCT('Aggreg'!$B132:$W132,$B$6:$W$6)</f>
        <v>0</v>
      </c>
      <c r="F24" s="37">
        <f>SUMPRODUCT('Aggreg'!$B166:$W166,$B$6:$W$6)</f>
        <v>0</v>
      </c>
      <c r="G24" s="37">
        <f>SUMPRODUCT('Aggreg'!$B201:$W201,$B$6:$W$6)</f>
        <v>0</v>
      </c>
      <c r="H24" s="17"/>
    </row>
    <row r="25" spans="1:8">
      <c r="A25" s="4" t="s">
        <v>177</v>
      </c>
      <c r="B25" s="37">
        <f>SUMPRODUCT('Aggreg'!$B19:$W19,$B$6:$W$6)</f>
        <v>0</v>
      </c>
      <c r="C25" s="37">
        <f>SUMPRODUCT('Aggreg'!$B57:$W57,$B$6:$W$6)</f>
        <v>0</v>
      </c>
      <c r="D25" s="37">
        <f>SUMPRODUCT('Aggreg'!$B95:$W95,$B$6:$W$6)</f>
        <v>0</v>
      </c>
      <c r="E25" s="37">
        <f>SUMPRODUCT('Aggreg'!$B133:$W133,$B$6:$W$6)</f>
        <v>0</v>
      </c>
      <c r="F25" s="37">
        <f>SUMPRODUCT('Aggreg'!$B167:$W167,$B$6:$W$6)</f>
        <v>0</v>
      </c>
      <c r="G25" s="37">
        <f>SUMPRODUCT('Aggreg'!$B202:$W202,$B$6:$W$6)</f>
        <v>0</v>
      </c>
      <c r="H25" s="17"/>
    </row>
    <row r="26" spans="1:8">
      <c r="A26" s="4" t="s">
        <v>217</v>
      </c>
      <c r="B26" s="37">
        <f>SUMPRODUCT('Aggreg'!$B20:$W20,$B$6:$W$6)</f>
        <v>0</v>
      </c>
      <c r="C26" s="37">
        <f>SUMPRODUCT('Aggreg'!$B58:$W58,$B$6:$W$6)</f>
        <v>0</v>
      </c>
      <c r="D26" s="37">
        <f>SUMPRODUCT('Aggreg'!$B96:$W96,$B$6:$W$6)</f>
        <v>0</v>
      </c>
      <c r="E26" s="37">
        <f>SUMPRODUCT('Aggreg'!$B134:$W134,$B$6:$W$6)</f>
        <v>0</v>
      </c>
      <c r="F26" s="37">
        <f>SUMPRODUCT('Aggreg'!$B168:$W168,$B$6:$W$6)</f>
        <v>0</v>
      </c>
      <c r="G26" s="37">
        <f>SUMPRODUCT('Aggreg'!$B203:$W203,$B$6:$W$6)</f>
        <v>0</v>
      </c>
      <c r="H26" s="17"/>
    </row>
    <row r="27" spans="1:8">
      <c r="A27" s="4" t="s">
        <v>178</v>
      </c>
      <c r="B27" s="37">
        <f>SUMPRODUCT('Aggreg'!$B21:$W21,$B$6:$W$6)</f>
        <v>0</v>
      </c>
      <c r="C27" s="37">
        <f>SUMPRODUCT('Aggreg'!$B59:$W59,$B$6:$W$6)</f>
        <v>0</v>
      </c>
      <c r="D27" s="37">
        <f>SUMPRODUCT('Aggreg'!$B97:$W97,$B$6:$W$6)</f>
        <v>0</v>
      </c>
      <c r="E27" s="37">
        <f>SUMPRODUCT('Aggreg'!$B135:$W135,$B$6:$W$6)</f>
        <v>0</v>
      </c>
      <c r="F27" s="37">
        <f>SUMPRODUCT('Aggreg'!$B169:$W169,$B$6:$W$6)</f>
        <v>0</v>
      </c>
      <c r="G27" s="37">
        <f>SUMPRODUCT('Aggreg'!$B204:$W204,$B$6:$W$6)</f>
        <v>0</v>
      </c>
      <c r="H27" s="17"/>
    </row>
    <row r="28" spans="1:8">
      <c r="A28" s="4" t="s">
        <v>179</v>
      </c>
      <c r="B28" s="37">
        <f>SUMPRODUCT('Aggreg'!$B22:$W22,$B$6:$W$6)</f>
        <v>0</v>
      </c>
      <c r="C28" s="37">
        <f>SUMPRODUCT('Aggreg'!$B60:$W60,$B$6:$W$6)</f>
        <v>0</v>
      </c>
      <c r="D28" s="37">
        <f>SUMPRODUCT('Aggreg'!$B98:$W98,$B$6:$W$6)</f>
        <v>0</v>
      </c>
      <c r="E28" s="37">
        <f>SUMPRODUCT('Aggreg'!$B136:$W136,$B$6:$W$6)</f>
        <v>0</v>
      </c>
      <c r="F28" s="37">
        <f>SUMPRODUCT('Aggreg'!$B170:$W170,$B$6:$W$6)</f>
        <v>0</v>
      </c>
      <c r="G28" s="37">
        <f>SUMPRODUCT('Aggreg'!$B205:$W205,$B$6:$W$6)</f>
        <v>0</v>
      </c>
      <c r="H28" s="17"/>
    </row>
    <row r="29" spans="1:8">
      <c r="A29" s="4" t="s">
        <v>195</v>
      </c>
      <c r="B29" s="37">
        <f>SUMPRODUCT('Aggreg'!$B23:$W23,$B$6:$W$6)</f>
        <v>0</v>
      </c>
      <c r="C29" s="37">
        <f>SUMPRODUCT('Aggreg'!$B61:$W61,$B$6:$W$6)</f>
        <v>0</v>
      </c>
      <c r="D29" s="37">
        <f>SUMPRODUCT('Aggreg'!$B99:$W99,$B$6:$W$6)</f>
        <v>0</v>
      </c>
      <c r="E29" s="37">
        <f>SUMPRODUCT('Aggreg'!$B137:$W137,$B$6:$W$6)</f>
        <v>0</v>
      </c>
      <c r="F29" s="37">
        <f>SUMPRODUCT('Aggreg'!$B171:$W171,$B$6:$W$6)</f>
        <v>0</v>
      </c>
      <c r="G29" s="37">
        <f>SUMPRODUCT('Aggreg'!$B206:$W206,$B$6:$W$6)</f>
        <v>0</v>
      </c>
      <c r="H29" s="17"/>
    </row>
    <row r="30" spans="1:8">
      <c r="A30" s="4" t="s">
        <v>180</v>
      </c>
      <c r="B30" s="37">
        <f>SUMPRODUCT('Aggreg'!$B24:$W24,$B$6:$W$6)</f>
        <v>0</v>
      </c>
      <c r="C30" s="37">
        <f>SUMPRODUCT('Aggreg'!$B62:$W62,$B$6:$W$6)</f>
        <v>0</v>
      </c>
      <c r="D30" s="37">
        <f>SUMPRODUCT('Aggreg'!$B100:$W100,$B$6:$W$6)</f>
        <v>0</v>
      </c>
      <c r="E30" s="37">
        <f>SUMPRODUCT('Aggreg'!$B138:$W138,$B$6:$W$6)</f>
        <v>0</v>
      </c>
      <c r="F30" s="37">
        <f>SUMPRODUCT('Aggreg'!$B172:$W172,$B$6:$W$6)</f>
        <v>0</v>
      </c>
      <c r="G30" s="37">
        <f>SUMPRODUCT('Aggreg'!$B207:$W207,$B$6:$W$6)</f>
        <v>0</v>
      </c>
      <c r="H30" s="17"/>
    </row>
    <row r="31" spans="1:8">
      <c r="A31" s="4" t="s">
        <v>181</v>
      </c>
      <c r="B31" s="37">
        <f>SUMPRODUCT('Aggreg'!$B25:$W25,$B$6:$W$6)</f>
        <v>0</v>
      </c>
      <c r="C31" s="37">
        <f>SUMPRODUCT('Aggreg'!$B63:$W63,$B$6:$W$6)</f>
        <v>0</v>
      </c>
      <c r="D31" s="37">
        <f>SUMPRODUCT('Aggreg'!$B101:$W101,$B$6:$W$6)</f>
        <v>0</v>
      </c>
      <c r="E31" s="37">
        <f>SUMPRODUCT('Aggreg'!$B139:$W139,$B$6:$W$6)</f>
        <v>0</v>
      </c>
      <c r="F31" s="37">
        <f>SUMPRODUCT('Aggreg'!$B173:$W173,$B$6:$W$6)</f>
        <v>0</v>
      </c>
      <c r="G31" s="37">
        <f>SUMPRODUCT('Aggreg'!$B208:$W208,$B$6:$W$6)</f>
        <v>0</v>
      </c>
      <c r="H31" s="17"/>
    </row>
    <row r="32" spans="1:8">
      <c r="A32" s="4" t="s">
        <v>182</v>
      </c>
      <c r="B32" s="37">
        <f>SUMPRODUCT('Aggreg'!$B26:$W26,$B$6:$W$6)</f>
        <v>0</v>
      </c>
      <c r="C32" s="37">
        <f>SUMPRODUCT('Aggreg'!$B64:$W64,$B$6:$W$6)</f>
        <v>0</v>
      </c>
      <c r="D32" s="37">
        <f>SUMPRODUCT('Aggreg'!$B102:$W102,$B$6:$W$6)</f>
        <v>0</v>
      </c>
      <c r="E32" s="37">
        <f>SUMPRODUCT('Aggreg'!$B140:$W140,$B$6:$W$6)</f>
        <v>0</v>
      </c>
      <c r="F32" s="37">
        <f>SUMPRODUCT('Aggreg'!$B174:$W174,$B$6:$W$6)</f>
        <v>0</v>
      </c>
      <c r="G32" s="37">
        <f>SUMPRODUCT('Aggreg'!$B209:$W209,$B$6:$W$6)</f>
        <v>0</v>
      </c>
      <c r="H32" s="17"/>
    </row>
    <row r="33" spans="1:8">
      <c r="A33" s="4" t="s">
        <v>183</v>
      </c>
      <c r="B33" s="37">
        <f>SUMPRODUCT('Aggreg'!$B27:$W27,$B$6:$W$6)</f>
        <v>0</v>
      </c>
      <c r="C33" s="37">
        <f>SUMPRODUCT('Aggreg'!$B65:$W65,$B$6:$W$6)</f>
        <v>0</v>
      </c>
      <c r="D33" s="37">
        <f>SUMPRODUCT('Aggreg'!$B103:$W103,$B$6:$W$6)</f>
        <v>0</v>
      </c>
      <c r="E33" s="37">
        <f>SUMPRODUCT('Aggreg'!$B141:$W141,$B$6:$W$6)</f>
        <v>0</v>
      </c>
      <c r="F33" s="37">
        <f>SUMPRODUCT('Aggreg'!$B175:$W175,$B$6:$W$6)</f>
        <v>0</v>
      </c>
      <c r="G33" s="37">
        <f>SUMPRODUCT('Aggreg'!$B210:$W210,$B$6:$W$6)</f>
        <v>0</v>
      </c>
      <c r="H33" s="17"/>
    </row>
    <row r="34" spans="1:8">
      <c r="A34" s="4" t="s">
        <v>196</v>
      </c>
      <c r="B34" s="37">
        <f>SUMPRODUCT('Aggreg'!$B28:$W28,$B$6:$W$6)</f>
        <v>0</v>
      </c>
      <c r="C34" s="37">
        <f>SUMPRODUCT('Aggreg'!$B66:$W66,$B$6:$W$6)</f>
        <v>0</v>
      </c>
      <c r="D34" s="37">
        <f>SUMPRODUCT('Aggreg'!$B104:$W104,$B$6:$W$6)</f>
        <v>0</v>
      </c>
      <c r="E34" s="37">
        <f>SUMPRODUCT('Aggreg'!$B142:$W142,$B$6:$W$6)</f>
        <v>0</v>
      </c>
      <c r="F34" s="37">
        <f>SUMPRODUCT('Aggreg'!$B176:$W176,$B$6:$W$6)</f>
        <v>0</v>
      </c>
      <c r="G34" s="37">
        <f>SUMPRODUCT('Aggreg'!$B211:$W211,$B$6:$W$6)</f>
        <v>0</v>
      </c>
      <c r="H34" s="17"/>
    </row>
    <row r="35" spans="1:8">
      <c r="A35" s="4" t="s">
        <v>218</v>
      </c>
      <c r="B35" s="37">
        <f>SUMPRODUCT('Aggreg'!$B29:$W29,$B$6:$W$6)</f>
        <v>0</v>
      </c>
      <c r="C35" s="37">
        <f>SUMPRODUCT('Aggreg'!$B67:$W67,$B$6:$W$6)</f>
        <v>0</v>
      </c>
      <c r="D35" s="37">
        <f>SUMPRODUCT('Aggreg'!$B105:$W105,$B$6:$W$6)</f>
        <v>0</v>
      </c>
      <c r="E35" s="37">
        <f>SUMPRODUCT('Aggreg'!$B143:$W143,$B$6:$W$6)</f>
        <v>0</v>
      </c>
      <c r="F35" s="37">
        <f>SUMPRODUCT('Aggreg'!$B177:$W177,$B$6:$W$6)</f>
        <v>0</v>
      </c>
      <c r="G35" s="37">
        <f>SUMPRODUCT('Aggreg'!$B212:$W212,$B$6:$W$6)</f>
        <v>0</v>
      </c>
      <c r="H35" s="17"/>
    </row>
    <row r="36" spans="1:8">
      <c r="A36" s="4" t="s">
        <v>219</v>
      </c>
      <c r="B36" s="37">
        <f>SUMPRODUCT('Aggreg'!$B30:$W30,$B$6:$W$6)</f>
        <v>0</v>
      </c>
      <c r="C36" s="37">
        <f>SUMPRODUCT('Aggreg'!$B68:$W68,$B$6:$W$6)</f>
        <v>0</v>
      </c>
      <c r="D36" s="37">
        <f>SUMPRODUCT('Aggreg'!$B106:$W106,$B$6:$W$6)</f>
        <v>0</v>
      </c>
      <c r="E36" s="37">
        <f>SUMPRODUCT('Aggreg'!$B144:$W144,$B$6:$W$6)</f>
        <v>0</v>
      </c>
      <c r="F36" s="37">
        <f>SUMPRODUCT('Aggreg'!$B178:$W178,$B$6:$W$6)</f>
        <v>0</v>
      </c>
      <c r="G36" s="37">
        <f>SUMPRODUCT('Aggreg'!$B213:$W213,$B$6:$W$6)</f>
        <v>0</v>
      </c>
      <c r="H36" s="17"/>
    </row>
    <row r="37" spans="1:8">
      <c r="A37" s="4" t="s">
        <v>220</v>
      </c>
      <c r="B37" s="37">
        <f>SUMPRODUCT('Aggreg'!$B31:$W31,$B$6:$W$6)</f>
        <v>0</v>
      </c>
      <c r="C37" s="37">
        <f>SUMPRODUCT('Aggreg'!$B69:$W69,$B$6:$W$6)</f>
        <v>0</v>
      </c>
      <c r="D37" s="37">
        <f>SUMPRODUCT('Aggreg'!$B107:$W107,$B$6:$W$6)</f>
        <v>0</v>
      </c>
      <c r="E37" s="37">
        <f>SUMPRODUCT('Aggreg'!$B145:$W145,$B$6:$W$6)</f>
        <v>0</v>
      </c>
      <c r="F37" s="37">
        <f>SUMPRODUCT('Aggreg'!$B179:$W179,$B$6:$W$6)</f>
        <v>0</v>
      </c>
      <c r="G37" s="37">
        <f>SUMPRODUCT('Aggreg'!$B214:$W214,$B$6:$W$6)</f>
        <v>0</v>
      </c>
      <c r="H37" s="17"/>
    </row>
    <row r="38" spans="1:8">
      <c r="A38" s="4" t="s">
        <v>221</v>
      </c>
      <c r="B38" s="37">
        <f>SUMPRODUCT('Aggreg'!$B32:$W32,$B$6:$W$6)</f>
        <v>0</v>
      </c>
      <c r="C38" s="37">
        <f>SUMPRODUCT('Aggreg'!$B70:$W70,$B$6:$W$6)</f>
        <v>0</v>
      </c>
      <c r="D38" s="37">
        <f>SUMPRODUCT('Aggreg'!$B108:$W108,$B$6:$W$6)</f>
        <v>0</v>
      </c>
      <c r="E38" s="37">
        <f>SUMPRODUCT('Aggreg'!$B146:$W146,$B$6:$W$6)</f>
        <v>0</v>
      </c>
      <c r="F38" s="37">
        <f>SUMPRODUCT('Aggreg'!$B180:$W180,$B$6:$W$6)</f>
        <v>0</v>
      </c>
      <c r="G38" s="37">
        <f>SUMPRODUCT('Aggreg'!$B215:$W215,$B$6:$W$6)</f>
        <v>0</v>
      </c>
      <c r="H38" s="17"/>
    </row>
    <row r="39" spans="1:8">
      <c r="A39" s="4" t="s">
        <v>222</v>
      </c>
      <c r="B39" s="37">
        <f>SUMPRODUCT('Aggreg'!$B33:$W33,$B$6:$W$6)</f>
        <v>0</v>
      </c>
      <c r="C39" s="37">
        <f>SUMPRODUCT('Aggreg'!$B71:$W71,$B$6:$W$6)</f>
        <v>0</v>
      </c>
      <c r="D39" s="37">
        <f>SUMPRODUCT('Aggreg'!$B109:$W109,$B$6:$W$6)</f>
        <v>0</v>
      </c>
      <c r="E39" s="37">
        <f>SUMPRODUCT('Aggreg'!$B147:$W147,$B$6:$W$6)</f>
        <v>0</v>
      </c>
      <c r="F39" s="37">
        <f>SUMPRODUCT('Aggreg'!$B181:$W181,$B$6:$W$6)</f>
        <v>0</v>
      </c>
      <c r="G39" s="37">
        <f>SUMPRODUCT('Aggreg'!$B216:$W216,$B$6:$W$6)</f>
        <v>0</v>
      </c>
      <c r="H39" s="17"/>
    </row>
    <row r="40" spans="1:8">
      <c r="A40" s="4" t="s">
        <v>184</v>
      </c>
      <c r="B40" s="37">
        <f>SUMPRODUCT('Aggreg'!$B34:$W34,$B$6:$W$6)</f>
        <v>0</v>
      </c>
      <c r="C40" s="37">
        <f>SUMPRODUCT('Aggreg'!$B72:$W72,$B$6:$W$6)</f>
        <v>0</v>
      </c>
      <c r="D40" s="37">
        <f>SUMPRODUCT('Aggreg'!$B110:$W110,$B$6:$W$6)</f>
        <v>0</v>
      </c>
      <c r="E40" s="37">
        <f>SUMPRODUCT('Aggreg'!$B148:$W148,$B$6:$W$6)</f>
        <v>0</v>
      </c>
      <c r="F40" s="37">
        <f>SUMPRODUCT('Aggreg'!$B182:$W182,$B$6:$W$6)</f>
        <v>0</v>
      </c>
      <c r="G40" s="37">
        <f>SUMPRODUCT('Aggreg'!$B217:$W217,$B$6:$W$6)</f>
        <v>0</v>
      </c>
      <c r="H40" s="17"/>
    </row>
    <row r="41" spans="1:8">
      <c r="A41" s="4" t="s">
        <v>185</v>
      </c>
      <c r="B41" s="37">
        <f>SUMPRODUCT('Aggreg'!$B35:$W35,$B$6:$W$6)</f>
        <v>0</v>
      </c>
      <c r="C41" s="37">
        <f>SUMPRODUCT('Aggreg'!$B73:$W73,$B$6:$W$6)</f>
        <v>0</v>
      </c>
      <c r="D41" s="37">
        <f>SUMPRODUCT('Aggreg'!$B111:$W111,$B$6:$W$6)</f>
        <v>0</v>
      </c>
      <c r="E41" s="37">
        <f>SUMPRODUCT('Aggreg'!$B149:$W149,$B$6:$W$6)</f>
        <v>0</v>
      </c>
      <c r="F41" s="37">
        <f>SUMPRODUCT('Aggreg'!$B183:$W183,$B$6:$W$6)</f>
        <v>0</v>
      </c>
      <c r="G41" s="37">
        <f>SUMPRODUCT('Aggreg'!$B218:$W218,$B$6:$W$6)</f>
        <v>0</v>
      </c>
      <c r="H41" s="17"/>
    </row>
    <row r="42" spans="1:8">
      <c r="A42" s="4" t="s">
        <v>186</v>
      </c>
      <c r="B42" s="37">
        <f>SUMPRODUCT('Aggreg'!$B36:$W36,$B$6:$W$6)</f>
        <v>0</v>
      </c>
      <c r="C42" s="37">
        <f>SUMPRODUCT('Aggreg'!$B74:$W74,$B$6:$W$6)</f>
        <v>0</v>
      </c>
      <c r="D42" s="37">
        <f>SUMPRODUCT('Aggreg'!$B112:$W112,$B$6:$W$6)</f>
        <v>0</v>
      </c>
      <c r="E42" s="37">
        <f>SUMPRODUCT('Aggreg'!$B150:$W150,$B$6:$W$6)</f>
        <v>0</v>
      </c>
      <c r="F42" s="37">
        <f>SUMPRODUCT('Aggreg'!$B184:$W184,$B$6:$W$6)</f>
        <v>0</v>
      </c>
      <c r="G42" s="37">
        <f>SUMPRODUCT('Aggreg'!$B219:$W219,$B$6:$W$6)</f>
        <v>0</v>
      </c>
      <c r="H42" s="17"/>
    </row>
    <row r="43" spans="1:8">
      <c r="A43" s="4" t="s">
        <v>187</v>
      </c>
      <c r="B43" s="37">
        <f>SUMPRODUCT('Aggreg'!$B37:$W37,$B$6:$W$6)</f>
        <v>0</v>
      </c>
      <c r="C43" s="37">
        <f>SUMPRODUCT('Aggreg'!$B75:$W75,$B$6:$W$6)</f>
        <v>0</v>
      </c>
      <c r="D43" s="37">
        <f>SUMPRODUCT('Aggreg'!$B113:$W113,$B$6:$W$6)</f>
        <v>0</v>
      </c>
      <c r="E43" s="37">
        <f>SUMPRODUCT('Aggreg'!$B151:$W151,$B$6:$W$6)</f>
        <v>0</v>
      </c>
      <c r="F43" s="37">
        <f>SUMPRODUCT('Aggreg'!$B185:$W185,$B$6:$W$6)</f>
        <v>0</v>
      </c>
      <c r="G43" s="37">
        <f>SUMPRODUCT('Aggreg'!$B220:$W220,$B$6:$W$6)</f>
        <v>0</v>
      </c>
      <c r="H43" s="17"/>
    </row>
    <row r="44" spans="1:8">
      <c r="A44" s="4" t="s">
        <v>188</v>
      </c>
      <c r="B44" s="37">
        <f>SUMPRODUCT('Aggreg'!$B38:$W38,$B$6:$W$6)</f>
        <v>0</v>
      </c>
      <c r="C44" s="37">
        <f>SUMPRODUCT('Aggreg'!$B76:$W76,$B$6:$W$6)</f>
        <v>0</v>
      </c>
      <c r="D44" s="37">
        <f>SUMPRODUCT('Aggreg'!$B114:$W114,$B$6:$W$6)</f>
        <v>0</v>
      </c>
      <c r="E44" s="37">
        <f>SUMPRODUCT('Aggreg'!$B152:$W152,$B$6:$W$6)</f>
        <v>0</v>
      </c>
      <c r="F44" s="37">
        <f>SUMPRODUCT('Aggreg'!$B186:$W186,$B$6:$W$6)</f>
        <v>0</v>
      </c>
      <c r="G44" s="37">
        <f>SUMPRODUCT('Aggreg'!$B221:$W221,$B$6:$W$6)</f>
        <v>0</v>
      </c>
      <c r="H44" s="17"/>
    </row>
    <row r="45" spans="1:8">
      <c r="A45" s="4" t="s">
        <v>189</v>
      </c>
      <c r="B45" s="37">
        <f>SUMPRODUCT('Aggreg'!$B39:$W39,$B$6:$W$6)</f>
        <v>0</v>
      </c>
      <c r="C45" s="37">
        <f>SUMPRODUCT('Aggreg'!$B77:$W77,$B$6:$W$6)</f>
        <v>0</v>
      </c>
      <c r="D45" s="37">
        <f>SUMPRODUCT('Aggreg'!$B115:$W115,$B$6:$W$6)</f>
        <v>0</v>
      </c>
      <c r="E45" s="37">
        <f>SUMPRODUCT('Aggreg'!$B153:$W153,$B$6:$W$6)</f>
        <v>0</v>
      </c>
      <c r="F45" s="37">
        <f>SUMPRODUCT('Aggreg'!$B187:$W187,$B$6:$W$6)</f>
        <v>0</v>
      </c>
      <c r="G45" s="37">
        <f>SUMPRODUCT('Aggreg'!$B222:$W222,$B$6:$W$6)</f>
        <v>0</v>
      </c>
      <c r="H45" s="17"/>
    </row>
    <row r="46" spans="1:8">
      <c r="A46" s="4" t="s">
        <v>197</v>
      </c>
      <c r="B46" s="37">
        <f>SUMPRODUCT('Aggreg'!$B40:$W40,$B$6:$W$6)</f>
        <v>0</v>
      </c>
      <c r="C46" s="37">
        <f>SUMPRODUCT('Aggreg'!$B78:$W78,$B$6:$W$6)</f>
        <v>0</v>
      </c>
      <c r="D46" s="37">
        <f>SUMPRODUCT('Aggreg'!$B116:$W116,$B$6:$W$6)</f>
        <v>0</v>
      </c>
      <c r="E46" s="37">
        <f>SUMPRODUCT('Aggreg'!$B154:$W154,$B$6:$W$6)</f>
        <v>0</v>
      </c>
      <c r="F46" s="37">
        <f>SUMPRODUCT('Aggreg'!$B188:$W188,$B$6:$W$6)</f>
        <v>0</v>
      </c>
      <c r="G46" s="37">
        <f>SUMPRODUCT('Aggreg'!$B223:$W223,$B$6:$W$6)</f>
        <v>0</v>
      </c>
      <c r="H46" s="17"/>
    </row>
    <row r="47" spans="1:8">
      <c r="A47" s="4" t="s">
        <v>198</v>
      </c>
      <c r="B47" s="37">
        <f>SUMPRODUCT('Aggreg'!$B41:$W41,$B$6:$W$6)</f>
        <v>0</v>
      </c>
      <c r="C47" s="37">
        <f>SUMPRODUCT('Aggreg'!$B79:$W79,$B$6:$W$6)</f>
        <v>0</v>
      </c>
      <c r="D47" s="37">
        <f>SUMPRODUCT('Aggreg'!$B117:$W117,$B$6:$W$6)</f>
        <v>0</v>
      </c>
      <c r="E47" s="37">
        <f>SUMPRODUCT('Aggreg'!$B155:$W155,$B$6:$W$6)</f>
        <v>0</v>
      </c>
      <c r="F47" s="37">
        <f>SUMPRODUCT('Aggreg'!$B189:$W189,$B$6:$W$6)</f>
        <v>0</v>
      </c>
      <c r="G47" s="37">
        <f>SUMPRODUCT('Aggreg'!$B224:$W224,$B$6:$W$6)</f>
        <v>0</v>
      </c>
      <c r="H47" s="17"/>
    </row>
    <row r="49" spans="1:24" ht="21" customHeight="1">
      <c r="A49" s="1" t="s">
        <v>1477</v>
      </c>
    </row>
    <row r="51" spans="1:24">
      <c r="B51" s="15" t="s">
        <v>142</v>
      </c>
      <c r="C51" s="15" t="s">
        <v>316</v>
      </c>
      <c r="D51" s="15" t="s">
        <v>317</v>
      </c>
      <c r="E51" s="15" t="s">
        <v>318</v>
      </c>
      <c r="F51" s="15" t="s">
        <v>319</v>
      </c>
      <c r="G51" s="15" t="s">
        <v>320</v>
      </c>
      <c r="H51" s="15" t="s">
        <v>321</v>
      </c>
      <c r="I51" s="15" t="s">
        <v>322</v>
      </c>
      <c r="J51" s="15" t="s">
        <v>323</v>
      </c>
      <c r="K51" s="15" t="s">
        <v>465</v>
      </c>
      <c r="L51" s="15" t="s">
        <v>477</v>
      </c>
      <c r="M51" s="15" t="s">
        <v>304</v>
      </c>
      <c r="N51" s="15" t="s">
        <v>879</v>
      </c>
      <c r="O51" s="15" t="s">
        <v>880</v>
      </c>
      <c r="P51" s="15" t="s">
        <v>881</v>
      </c>
      <c r="Q51" s="15" t="s">
        <v>882</v>
      </c>
      <c r="R51" s="15" t="s">
        <v>883</v>
      </c>
      <c r="S51" s="15" t="s">
        <v>884</v>
      </c>
      <c r="T51" s="15" t="s">
        <v>885</v>
      </c>
      <c r="U51" s="15" t="s">
        <v>886</v>
      </c>
      <c r="V51" s="15" t="s">
        <v>887</v>
      </c>
      <c r="W51" s="15" t="s">
        <v>888</v>
      </c>
    </row>
    <row r="52" spans="1:24">
      <c r="A52" s="4" t="s">
        <v>1478</v>
      </c>
      <c r="B52" s="28">
        <v>0</v>
      </c>
      <c r="C52" s="28">
        <v>0</v>
      </c>
      <c r="D52" s="28">
        <v>0</v>
      </c>
      <c r="E52" s="28">
        <v>0</v>
      </c>
      <c r="F52" s="28">
        <v>0</v>
      </c>
      <c r="G52" s="28">
        <v>0</v>
      </c>
      <c r="H52" s="28">
        <v>0</v>
      </c>
      <c r="I52" s="28">
        <v>0</v>
      </c>
      <c r="J52" s="28">
        <v>0</v>
      </c>
      <c r="K52" s="28">
        <v>0</v>
      </c>
      <c r="L52" s="28">
        <v>0</v>
      </c>
      <c r="M52" s="28">
        <v>1</v>
      </c>
      <c r="N52" s="28">
        <v>0</v>
      </c>
      <c r="O52" s="28">
        <v>0</v>
      </c>
      <c r="P52" s="28">
        <v>0</v>
      </c>
      <c r="Q52" s="28">
        <v>0</v>
      </c>
      <c r="R52" s="28">
        <v>0</v>
      </c>
      <c r="S52" s="28">
        <v>0</v>
      </c>
      <c r="T52" s="28">
        <v>0</v>
      </c>
      <c r="U52" s="28">
        <v>0</v>
      </c>
      <c r="V52" s="28">
        <v>0</v>
      </c>
      <c r="W52" s="28">
        <v>0</v>
      </c>
      <c r="X52" s="17"/>
    </row>
    <row r="54" spans="1:24" ht="21" customHeight="1">
      <c r="A54" s="1" t="s">
        <v>1479</v>
      </c>
    </row>
    <row r="55" spans="1:24">
      <c r="A55" s="2" t="s">
        <v>353</v>
      </c>
    </row>
    <row r="56" spans="1:24">
      <c r="A56" s="32" t="s">
        <v>1090</v>
      </c>
    </row>
    <row r="57" spans="1:24">
      <c r="A57" s="32" t="s">
        <v>1480</v>
      </c>
    </row>
    <row r="58" spans="1:24">
      <c r="A58" s="32" t="s">
        <v>1142</v>
      </c>
    </row>
    <row r="59" spans="1:24">
      <c r="A59" s="32" t="s">
        <v>1143</v>
      </c>
    </row>
    <row r="60" spans="1:24">
      <c r="A60" s="32" t="s">
        <v>1144</v>
      </c>
    </row>
    <row r="61" spans="1:24">
      <c r="A61" s="32" t="s">
        <v>1145</v>
      </c>
    </row>
    <row r="62" spans="1:24">
      <c r="A62" s="32" t="s">
        <v>1146</v>
      </c>
    </row>
    <row r="63" spans="1:24">
      <c r="A63" s="33" t="s">
        <v>356</v>
      </c>
      <c r="B63" s="33" t="s">
        <v>358</v>
      </c>
      <c r="C63" s="33" t="s">
        <v>358</v>
      </c>
      <c r="D63" s="33" t="s">
        <v>358</v>
      </c>
      <c r="E63" s="33" t="s">
        <v>358</v>
      </c>
      <c r="F63" s="33" t="s">
        <v>358</v>
      </c>
      <c r="G63" s="33" t="s">
        <v>358</v>
      </c>
    </row>
    <row r="64" spans="1:24">
      <c r="A64" s="33" t="s">
        <v>359</v>
      </c>
      <c r="B64" s="33" t="s">
        <v>361</v>
      </c>
      <c r="C64" s="33" t="s">
        <v>1147</v>
      </c>
      <c r="D64" s="33" t="s">
        <v>1148</v>
      </c>
      <c r="E64" s="33" t="s">
        <v>1149</v>
      </c>
      <c r="F64" s="33" t="s">
        <v>1150</v>
      </c>
      <c r="G64" s="33" t="s">
        <v>1151</v>
      </c>
    </row>
    <row r="66" spans="1:8">
      <c r="B66" s="15" t="s">
        <v>1481</v>
      </c>
      <c r="C66" s="15" t="s">
        <v>1482</v>
      </c>
      <c r="D66" s="15" t="s">
        <v>1483</v>
      </c>
      <c r="E66" s="15" t="s">
        <v>1484</v>
      </c>
      <c r="F66" s="15" t="s">
        <v>1485</v>
      </c>
      <c r="G66" s="15" t="s">
        <v>1486</v>
      </c>
    </row>
    <row r="67" spans="1:8">
      <c r="A67" s="4" t="s">
        <v>174</v>
      </c>
      <c r="B67" s="37">
        <f>SUMPRODUCT('Aggreg'!$B15:$W15,$B$52:$W$52)</f>
        <v>0</v>
      </c>
      <c r="C67" s="37">
        <f>SUMPRODUCT('Aggreg'!$B53:$W53,$B$52:$W$52)</f>
        <v>0</v>
      </c>
      <c r="D67" s="37">
        <f>SUMPRODUCT('Aggreg'!$B91:$W91,$B$52:$W$52)</f>
        <v>0</v>
      </c>
      <c r="E67" s="37">
        <f>SUMPRODUCT('Aggreg'!$B129:$W129,$B$52:$W$52)</f>
        <v>0</v>
      </c>
      <c r="F67" s="37">
        <f>SUMPRODUCT('Aggreg'!$B163:$W163,$B$52:$W$52)</f>
        <v>0</v>
      </c>
      <c r="G67" s="37">
        <f>SUMPRODUCT('Aggreg'!$B198:$W198,$B$52:$W$52)</f>
        <v>0</v>
      </c>
      <c r="H67" s="17"/>
    </row>
    <row r="68" spans="1:8">
      <c r="A68" s="4" t="s">
        <v>175</v>
      </c>
      <c r="B68" s="37">
        <f>SUMPRODUCT('Aggreg'!$B16:$W16,$B$52:$W$52)</f>
        <v>0</v>
      </c>
      <c r="C68" s="37">
        <f>SUMPRODUCT('Aggreg'!$B54:$W54,$B$52:$W$52)</f>
        <v>0</v>
      </c>
      <c r="D68" s="37">
        <f>SUMPRODUCT('Aggreg'!$B92:$W92,$B$52:$W$52)</f>
        <v>0</v>
      </c>
      <c r="E68" s="37">
        <f>SUMPRODUCT('Aggreg'!$B130:$W130,$B$52:$W$52)</f>
        <v>0</v>
      </c>
      <c r="F68" s="37">
        <f>SUMPRODUCT('Aggreg'!$B164:$W164,$B$52:$W$52)</f>
        <v>0</v>
      </c>
      <c r="G68" s="37">
        <f>SUMPRODUCT('Aggreg'!$B199:$W199,$B$52:$W$52)</f>
        <v>0</v>
      </c>
      <c r="H68" s="17"/>
    </row>
    <row r="69" spans="1:8">
      <c r="A69" s="4" t="s">
        <v>216</v>
      </c>
      <c r="B69" s="37">
        <f>SUMPRODUCT('Aggreg'!$B17:$W17,$B$52:$W$52)</f>
        <v>0</v>
      </c>
      <c r="C69" s="37">
        <f>SUMPRODUCT('Aggreg'!$B55:$W55,$B$52:$W$52)</f>
        <v>0</v>
      </c>
      <c r="D69" s="37">
        <f>SUMPRODUCT('Aggreg'!$B93:$W93,$B$52:$W$52)</f>
        <v>0</v>
      </c>
      <c r="E69" s="37">
        <f>SUMPRODUCT('Aggreg'!$B131:$W131,$B$52:$W$52)</f>
        <v>0</v>
      </c>
      <c r="F69" s="37">
        <f>SUMPRODUCT('Aggreg'!$B165:$W165,$B$52:$W$52)</f>
        <v>0</v>
      </c>
      <c r="G69" s="37">
        <f>SUMPRODUCT('Aggreg'!$B200:$W200,$B$52:$W$52)</f>
        <v>0</v>
      </c>
      <c r="H69" s="17"/>
    </row>
    <row r="70" spans="1:8">
      <c r="A70" s="4" t="s">
        <v>176</v>
      </c>
      <c r="B70" s="37">
        <f>SUMPRODUCT('Aggreg'!$B18:$W18,$B$52:$W$52)</f>
        <v>0</v>
      </c>
      <c r="C70" s="37">
        <f>SUMPRODUCT('Aggreg'!$B56:$W56,$B$52:$W$52)</f>
        <v>0</v>
      </c>
      <c r="D70" s="37">
        <f>SUMPRODUCT('Aggreg'!$B94:$W94,$B$52:$W$52)</f>
        <v>0</v>
      </c>
      <c r="E70" s="37">
        <f>SUMPRODUCT('Aggreg'!$B132:$W132,$B$52:$W$52)</f>
        <v>0</v>
      </c>
      <c r="F70" s="37">
        <f>SUMPRODUCT('Aggreg'!$B166:$W166,$B$52:$W$52)</f>
        <v>0</v>
      </c>
      <c r="G70" s="37">
        <f>SUMPRODUCT('Aggreg'!$B201:$W201,$B$52:$W$52)</f>
        <v>0</v>
      </c>
      <c r="H70" s="17"/>
    </row>
    <row r="71" spans="1:8">
      <c r="A71" s="4" t="s">
        <v>177</v>
      </c>
      <c r="B71" s="37">
        <f>SUMPRODUCT('Aggreg'!$B19:$W19,$B$52:$W$52)</f>
        <v>0</v>
      </c>
      <c r="C71" s="37">
        <f>SUMPRODUCT('Aggreg'!$B57:$W57,$B$52:$W$52)</f>
        <v>0</v>
      </c>
      <c r="D71" s="37">
        <f>SUMPRODUCT('Aggreg'!$B95:$W95,$B$52:$W$52)</f>
        <v>0</v>
      </c>
      <c r="E71" s="37">
        <f>SUMPRODUCT('Aggreg'!$B133:$W133,$B$52:$W$52)</f>
        <v>0</v>
      </c>
      <c r="F71" s="37">
        <f>SUMPRODUCT('Aggreg'!$B167:$W167,$B$52:$W$52)</f>
        <v>0</v>
      </c>
      <c r="G71" s="37">
        <f>SUMPRODUCT('Aggreg'!$B202:$W202,$B$52:$W$52)</f>
        <v>0</v>
      </c>
      <c r="H71" s="17"/>
    </row>
    <row r="72" spans="1:8">
      <c r="A72" s="4" t="s">
        <v>217</v>
      </c>
      <c r="B72" s="37">
        <f>SUMPRODUCT('Aggreg'!$B20:$W20,$B$52:$W$52)</f>
        <v>0</v>
      </c>
      <c r="C72" s="37">
        <f>SUMPRODUCT('Aggreg'!$B58:$W58,$B$52:$W$52)</f>
        <v>0</v>
      </c>
      <c r="D72" s="37">
        <f>SUMPRODUCT('Aggreg'!$B96:$W96,$B$52:$W$52)</f>
        <v>0</v>
      </c>
      <c r="E72" s="37">
        <f>SUMPRODUCT('Aggreg'!$B134:$W134,$B$52:$W$52)</f>
        <v>0</v>
      </c>
      <c r="F72" s="37">
        <f>SUMPRODUCT('Aggreg'!$B168:$W168,$B$52:$W$52)</f>
        <v>0</v>
      </c>
      <c r="G72" s="37">
        <f>SUMPRODUCT('Aggreg'!$B203:$W203,$B$52:$W$52)</f>
        <v>0</v>
      </c>
      <c r="H72" s="17"/>
    </row>
    <row r="73" spans="1:8">
      <c r="A73" s="4" t="s">
        <v>178</v>
      </c>
      <c r="B73" s="37">
        <f>SUMPRODUCT('Aggreg'!$B21:$W21,$B$52:$W$52)</f>
        <v>0</v>
      </c>
      <c r="C73" s="37">
        <f>SUMPRODUCT('Aggreg'!$B59:$W59,$B$52:$W$52)</f>
        <v>0</v>
      </c>
      <c r="D73" s="37">
        <f>SUMPRODUCT('Aggreg'!$B97:$W97,$B$52:$W$52)</f>
        <v>0</v>
      </c>
      <c r="E73" s="37">
        <f>SUMPRODUCT('Aggreg'!$B135:$W135,$B$52:$W$52)</f>
        <v>0</v>
      </c>
      <c r="F73" s="37">
        <f>SUMPRODUCT('Aggreg'!$B169:$W169,$B$52:$W$52)</f>
        <v>0</v>
      </c>
      <c r="G73" s="37">
        <f>SUMPRODUCT('Aggreg'!$B204:$W204,$B$52:$W$52)</f>
        <v>0</v>
      </c>
      <c r="H73" s="17"/>
    </row>
    <row r="74" spans="1:8">
      <c r="A74" s="4" t="s">
        <v>179</v>
      </c>
      <c r="B74" s="37">
        <f>SUMPRODUCT('Aggreg'!$B22:$W22,$B$52:$W$52)</f>
        <v>0</v>
      </c>
      <c r="C74" s="37">
        <f>SUMPRODUCT('Aggreg'!$B60:$W60,$B$52:$W$52)</f>
        <v>0</v>
      </c>
      <c r="D74" s="37">
        <f>SUMPRODUCT('Aggreg'!$B98:$W98,$B$52:$W$52)</f>
        <v>0</v>
      </c>
      <c r="E74" s="37">
        <f>SUMPRODUCT('Aggreg'!$B136:$W136,$B$52:$W$52)</f>
        <v>0</v>
      </c>
      <c r="F74" s="37">
        <f>SUMPRODUCT('Aggreg'!$B170:$W170,$B$52:$W$52)</f>
        <v>0</v>
      </c>
      <c r="G74" s="37">
        <f>SUMPRODUCT('Aggreg'!$B205:$W205,$B$52:$W$52)</f>
        <v>0</v>
      </c>
      <c r="H74" s="17"/>
    </row>
    <row r="75" spans="1:8">
      <c r="A75" s="4" t="s">
        <v>195</v>
      </c>
      <c r="B75" s="37">
        <f>SUMPRODUCT('Aggreg'!$B23:$W23,$B$52:$W$52)</f>
        <v>0</v>
      </c>
      <c r="C75" s="37">
        <f>SUMPRODUCT('Aggreg'!$B61:$W61,$B$52:$W$52)</f>
        <v>0</v>
      </c>
      <c r="D75" s="37">
        <f>SUMPRODUCT('Aggreg'!$B99:$W99,$B$52:$W$52)</f>
        <v>0</v>
      </c>
      <c r="E75" s="37">
        <f>SUMPRODUCT('Aggreg'!$B137:$W137,$B$52:$W$52)</f>
        <v>0</v>
      </c>
      <c r="F75" s="37">
        <f>SUMPRODUCT('Aggreg'!$B171:$W171,$B$52:$W$52)</f>
        <v>0</v>
      </c>
      <c r="G75" s="37">
        <f>SUMPRODUCT('Aggreg'!$B206:$W206,$B$52:$W$52)</f>
        <v>0</v>
      </c>
      <c r="H75" s="17"/>
    </row>
    <row r="76" spans="1:8">
      <c r="A76" s="4" t="s">
        <v>180</v>
      </c>
      <c r="B76" s="37">
        <f>SUMPRODUCT('Aggreg'!$B24:$W24,$B$52:$W$52)</f>
        <v>0</v>
      </c>
      <c r="C76" s="37">
        <f>SUMPRODUCT('Aggreg'!$B62:$W62,$B$52:$W$52)</f>
        <v>0</v>
      </c>
      <c r="D76" s="37">
        <f>SUMPRODUCT('Aggreg'!$B100:$W100,$B$52:$W$52)</f>
        <v>0</v>
      </c>
      <c r="E76" s="37">
        <f>SUMPRODUCT('Aggreg'!$B138:$W138,$B$52:$W$52)</f>
        <v>0</v>
      </c>
      <c r="F76" s="37">
        <f>SUMPRODUCT('Aggreg'!$B172:$W172,$B$52:$W$52)</f>
        <v>0</v>
      </c>
      <c r="G76" s="37">
        <f>SUMPRODUCT('Aggreg'!$B207:$W207,$B$52:$W$52)</f>
        <v>0</v>
      </c>
      <c r="H76" s="17"/>
    </row>
    <row r="77" spans="1:8">
      <c r="A77" s="4" t="s">
        <v>181</v>
      </c>
      <c r="B77" s="37">
        <f>SUMPRODUCT('Aggreg'!$B25:$W25,$B$52:$W$52)</f>
        <v>0</v>
      </c>
      <c r="C77" s="37">
        <f>SUMPRODUCT('Aggreg'!$B63:$W63,$B$52:$W$52)</f>
        <v>0</v>
      </c>
      <c r="D77" s="37">
        <f>SUMPRODUCT('Aggreg'!$B101:$W101,$B$52:$W$52)</f>
        <v>0</v>
      </c>
      <c r="E77" s="37">
        <f>SUMPRODUCT('Aggreg'!$B139:$W139,$B$52:$W$52)</f>
        <v>0</v>
      </c>
      <c r="F77" s="37">
        <f>SUMPRODUCT('Aggreg'!$B173:$W173,$B$52:$W$52)</f>
        <v>0</v>
      </c>
      <c r="G77" s="37">
        <f>SUMPRODUCT('Aggreg'!$B208:$W208,$B$52:$W$52)</f>
        <v>0</v>
      </c>
      <c r="H77" s="17"/>
    </row>
    <row r="78" spans="1:8">
      <c r="A78" s="4" t="s">
        <v>182</v>
      </c>
      <c r="B78" s="37">
        <f>SUMPRODUCT('Aggreg'!$B26:$W26,$B$52:$W$52)</f>
        <v>0</v>
      </c>
      <c r="C78" s="37">
        <f>SUMPRODUCT('Aggreg'!$B64:$W64,$B$52:$W$52)</f>
        <v>0</v>
      </c>
      <c r="D78" s="37">
        <f>SUMPRODUCT('Aggreg'!$B102:$W102,$B$52:$W$52)</f>
        <v>0</v>
      </c>
      <c r="E78" s="37">
        <f>SUMPRODUCT('Aggreg'!$B140:$W140,$B$52:$W$52)</f>
        <v>0</v>
      </c>
      <c r="F78" s="37">
        <f>SUMPRODUCT('Aggreg'!$B174:$W174,$B$52:$W$52)</f>
        <v>0</v>
      </c>
      <c r="G78" s="37">
        <f>SUMPRODUCT('Aggreg'!$B209:$W209,$B$52:$W$52)</f>
        <v>0</v>
      </c>
      <c r="H78" s="17"/>
    </row>
    <row r="79" spans="1:8">
      <c r="A79" s="4" t="s">
        <v>183</v>
      </c>
      <c r="B79" s="37">
        <f>SUMPRODUCT('Aggreg'!$B27:$W27,$B$52:$W$52)</f>
        <v>0</v>
      </c>
      <c r="C79" s="37">
        <f>SUMPRODUCT('Aggreg'!$B65:$W65,$B$52:$W$52)</f>
        <v>0</v>
      </c>
      <c r="D79" s="37">
        <f>SUMPRODUCT('Aggreg'!$B103:$W103,$B$52:$W$52)</f>
        <v>0</v>
      </c>
      <c r="E79" s="37">
        <f>SUMPRODUCT('Aggreg'!$B141:$W141,$B$52:$W$52)</f>
        <v>0</v>
      </c>
      <c r="F79" s="37">
        <f>SUMPRODUCT('Aggreg'!$B175:$W175,$B$52:$W$52)</f>
        <v>0</v>
      </c>
      <c r="G79" s="37">
        <f>SUMPRODUCT('Aggreg'!$B210:$W210,$B$52:$W$52)</f>
        <v>0</v>
      </c>
      <c r="H79" s="17"/>
    </row>
    <row r="80" spans="1:8">
      <c r="A80" s="4" t="s">
        <v>196</v>
      </c>
      <c r="B80" s="37">
        <f>SUMPRODUCT('Aggreg'!$B28:$W28,$B$52:$W$52)</f>
        <v>0</v>
      </c>
      <c r="C80" s="37">
        <f>SUMPRODUCT('Aggreg'!$B66:$W66,$B$52:$W$52)</f>
        <v>0</v>
      </c>
      <c r="D80" s="37">
        <f>SUMPRODUCT('Aggreg'!$B104:$W104,$B$52:$W$52)</f>
        <v>0</v>
      </c>
      <c r="E80" s="37">
        <f>SUMPRODUCT('Aggreg'!$B142:$W142,$B$52:$W$52)</f>
        <v>0</v>
      </c>
      <c r="F80" s="37">
        <f>SUMPRODUCT('Aggreg'!$B176:$W176,$B$52:$W$52)</f>
        <v>0</v>
      </c>
      <c r="G80" s="37">
        <f>SUMPRODUCT('Aggreg'!$B211:$W211,$B$52:$W$52)</f>
        <v>0</v>
      </c>
      <c r="H80" s="17"/>
    </row>
    <row r="81" spans="1:8">
      <c r="A81" s="4" t="s">
        <v>218</v>
      </c>
      <c r="B81" s="37">
        <f>SUMPRODUCT('Aggreg'!$B29:$W29,$B$52:$W$52)</f>
        <v>0</v>
      </c>
      <c r="C81" s="37">
        <f>SUMPRODUCT('Aggreg'!$B67:$W67,$B$52:$W$52)</f>
        <v>0</v>
      </c>
      <c r="D81" s="37">
        <f>SUMPRODUCT('Aggreg'!$B105:$W105,$B$52:$W$52)</f>
        <v>0</v>
      </c>
      <c r="E81" s="37">
        <f>SUMPRODUCT('Aggreg'!$B143:$W143,$B$52:$W$52)</f>
        <v>0</v>
      </c>
      <c r="F81" s="37">
        <f>SUMPRODUCT('Aggreg'!$B177:$W177,$B$52:$W$52)</f>
        <v>0</v>
      </c>
      <c r="G81" s="37">
        <f>SUMPRODUCT('Aggreg'!$B212:$W212,$B$52:$W$52)</f>
        <v>0</v>
      </c>
      <c r="H81" s="17"/>
    </row>
    <row r="82" spans="1:8">
      <c r="A82" s="4" t="s">
        <v>219</v>
      </c>
      <c r="B82" s="37">
        <f>SUMPRODUCT('Aggreg'!$B30:$W30,$B$52:$W$52)</f>
        <v>0</v>
      </c>
      <c r="C82" s="37">
        <f>SUMPRODUCT('Aggreg'!$B68:$W68,$B$52:$W$52)</f>
        <v>0</v>
      </c>
      <c r="D82" s="37">
        <f>SUMPRODUCT('Aggreg'!$B106:$W106,$B$52:$W$52)</f>
        <v>0</v>
      </c>
      <c r="E82" s="37">
        <f>SUMPRODUCT('Aggreg'!$B144:$W144,$B$52:$W$52)</f>
        <v>0</v>
      </c>
      <c r="F82" s="37">
        <f>SUMPRODUCT('Aggreg'!$B178:$W178,$B$52:$W$52)</f>
        <v>0</v>
      </c>
      <c r="G82" s="37">
        <f>SUMPRODUCT('Aggreg'!$B213:$W213,$B$52:$W$52)</f>
        <v>0</v>
      </c>
      <c r="H82" s="17"/>
    </row>
    <row r="83" spans="1:8">
      <c r="A83" s="4" t="s">
        <v>220</v>
      </c>
      <c r="B83" s="37">
        <f>SUMPRODUCT('Aggreg'!$B31:$W31,$B$52:$W$52)</f>
        <v>0</v>
      </c>
      <c r="C83" s="37">
        <f>SUMPRODUCT('Aggreg'!$B69:$W69,$B$52:$W$52)</f>
        <v>0</v>
      </c>
      <c r="D83" s="37">
        <f>SUMPRODUCT('Aggreg'!$B107:$W107,$B$52:$W$52)</f>
        <v>0</v>
      </c>
      <c r="E83" s="37">
        <f>SUMPRODUCT('Aggreg'!$B145:$W145,$B$52:$W$52)</f>
        <v>0</v>
      </c>
      <c r="F83" s="37">
        <f>SUMPRODUCT('Aggreg'!$B179:$W179,$B$52:$W$52)</f>
        <v>0</v>
      </c>
      <c r="G83" s="37">
        <f>SUMPRODUCT('Aggreg'!$B214:$W214,$B$52:$W$52)</f>
        <v>0</v>
      </c>
      <c r="H83" s="17"/>
    </row>
    <row r="84" spans="1:8">
      <c r="A84" s="4" t="s">
        <v>221</v>
      </c>
      <c r="B84" s="37">
        <f>SUMPRODUCT('Aggreg'!$B32:$W32,$B$52:$W$52)</f>
        <v>0</v>
      </c>
      <c r="C84" s="37">
        <f>SUMPRODUCT('Aggreg'!$B70:$W70,$B$52:$W$52)</f>
        <v>0</v>
      </c>
      <c r="D84" s="37">
        <f>SUMPRODUCT('Aggreg'!$B108:$W108,$B$52:$W$52)</f>
        <v>0</v>
      </c>
      <c r="E84" s="37">
        <f>SUMPRODUCT('Aggreg'!$B146:$W146,$B$52:$W$52)</f>
        <v>0</v>
      </c>
      <c r="F84" s="37">
        <f>SUMPRODUCT('Aggreg'!$B180:$W180,$B$52:$W$52)</f>
        <v>0</v>
      </c>
      <c r="G84" s="37">
        <f>SUMPRODUCT('Aggreg'!$B215:$W215,$B$52:$W$52)</f>
        <v>0</v>
      </c>
      <c r="H84" s="17"/>
    </row>
    <row r="85" spans="1:8">
      <c r="A85" s="4" t="s">
        <v>222</v>
      </c>
      <c r="B85" s="37">
        <f>SUMPRODUCT('Aggreg'!$B33:$W33,$B$52:$W$52)</f>
        <v>0</v>
      </c>
      <c r="C85" s="37">
        <f>SUMPRODUCT('Aggreg'!$B71:$W71,$B$52:$W$52)</f>
        <v>0</v>
      </c>
      <c r="D85" s="37">
        <f>SUMPRODUCT('Aggreg'!$B109:$W109,$B$52:$W$52)</f>
        <v>0</v>
      </c>
      <c r="E85" s="37">
        <f>SUMPRODUCT('Aggreg'!$B147:$W147,$B$52:$W$52)</f>
        <v>0</v>
      </c>
      <c r="F85" s="37">
        <f>SUMPRODUCT('Aggreg'!$B181:$W181,$B$52:$W$52)</f>
        <v>0</v>
      </c>
      <c r="G85" s="37">
        <f>SUMPRODUCT('Aggreg'!$B216:$W216,$B$52:$W$52)</f>
        <v>0</v>
      </c>
      <c r="H85" s="17"/>
    </row>
    <row r="86" spans="1:8">
      <c r="A86" s="4" t="s">
        <v>184</v>
      </c>
      <c r="B86" s="37">
        <f>SUMPRODUCT('Aggreg'!$B34:$W34,$B$52:$W$52)</f>
        <v>0</v>
      </c>
      <c r="C86" s="37">
        <f>SUMPRODUCT('Aggreg'!$B72:$W72,$B$52:$W$52)</f>
        <v>0</v>
      </c>
      <c r="D86" s="37">
        <f>SUMPRODUCT('Aggreg'!$B110:$W110,$B$52:$W$52)</f>
        <v>0</v>
      </c>
      <c r="E86" s="37">
        <f>SUMPRODUCT('Aggreg'!$B148:$W148,$B$52:$W$52)</f>
        <v>0</v>
      </c>
      <c r="F86" s="37">
        <f>SUMPRODUCT('Aggreg'!$B182:$W182,$B$52:$W$52)</f>
        <v>0</v>
      </c>
      <c r="G86" s="37">
        <f>SUMPRODUCT('Aggreg'!$B217:$W217,$B$52:$W$52)</f>
        <v>0</v>
      </c>
      <c r="H86" s="17"/>
    </row>
    <row r="87" spans="1:8">
      <c r="A87" s="4" t="s">
        <v>185</v>
      </c>
      <c r="B87" s="37">
        <f>SUMPRODUCT('Aggreg'!$B35:$W35,$B$52:$W$52)</f>
        <v>0</v>
      </c>
      <c r="C87" s="37">
        <f>SUMPRODUCT('Aggreg'!$B73:$W73,$B$52:$W$52)</f>
        <v>0</v>
      </c>
      <c r="D87" s="37">
        <f>SUMPRODUCT('Aggreg'!$B111:$W111,$B$52:$W$52)</f>
        <v>0</v>
      </c>
      <c r="E87" s="37">
        <f>SUMPRODUCT('Aggreg'!$B149:$W149,$B$52:$W$52)</f>
        <v>0</v>
      </c>
      <c r="F87" s="37">
        <f>SUMPRODUCT('Aggreg'!$B183:$W183,$B$52:$W$52)</f>
        <v>0</v>
      </c>
      <c r="G87" s="37">
        <f>SUMPRODUCT('Aggreg'!$B218:$W218,$B$52:$W$52)</f>
        <v>0</v>
      </c>
      <c r="H87" s="17"/>
    </row>
    <row r="88" spans="1:8">
      <c r="A88" s="4" t="s">
        <v>186</v>
      </c>
      <c r="B88" s="37">
        <f>SUMPRODUCT('Aggreg'!$B36:$W36,$B$52:$W$52)</f>
        <v>0</v>
      </c>
      <c r="C88" s="37">
        <f>SUMPRODUCT('Aggreg'!$B74:$W74,$B$52:$W$52)</f>
        <v>0</v>
      </c>
      <c r="D88" s="37">
        <f>SUMPRODUCT('Aggreg'!$B112:$W112,$B$52:$W$52)</f>
        <v>0</v>
      </c>
      <c r="E88" s="37">
        <f>SUMPRODUCT('Aggreg'!$B150:$W150,$B$52:$W$52)</f>
        <v>0</v>
      </c>
      <c r="F88" s="37">
        <f>SUMPRODUCT('Aggreg'!$B184:$W184,$B$52:$W$52)</f>
        <v>0</v>
      </c>
      <c r="G88" s="37">
        <f>SUMPRODUCT('Aggreg'!$B219:$W219,$B$52:$W$52)</f>
        <v>0</v>
      </c>
      <c r="H88" s="17"/>
    </row>
    <row r="89" spans="1:8">
      <c r="A89" s="4" t="s">
        <v>187</v>
      </c>
      <c r="B89" s="37">
        <f>SUMPRODUCT('Aggreg'!$B37:$W37,$B$52:$W$52)</f>
        <v>0</v>
      </c>
      <c r="C89" s="37">
        <f>SUMPRODUCT('Aggreg'!$B75:$W75,$B$52:$W$52)</f>
        <v>0</v>
      </c>
      <c r="D89" s="37">
        <f>SUMPRODUCT('Aggreg'!$B113:$W113,$B$52:$W$52)</f>
        <v>0</v>
      </c>
      <c r="E89" s="37">
        <f>SUMPRODUCT('Aggreg'!$B151:$W151,$B$52:$W$52)</f>
        <v>0</v>
      </c>
      <c r="F89" s="37">
        <f>SUMPRODUCT('Aggreg'!$B185:$W185,$B$52:$W$52)</f>
        <v>0</v>
      </c>
      <c r="G89" s="37">
        <f>SUMPRODUCT('Aggreg'!$B220:$W220,$B$52:$W$52)</f>
        <v>0</v>
      </c>
      <c r="H89" s="17"/>
    </row>
    <row r="90" spans="1:8">
      <c r="A90" s="4" t="s">
        <v>188</v>
      </c>
      <c r="B90" s="37">
        <f>SUMPRODUCT('Aggreg'!$B38:$W38,$B$52:$W$52)</f>
        <v>0</v>
      </c>
      <c r="C90" s="37">
        <f>SUMPRODUCT('Aggreg'!$B76:$W76,$B$52:$W$52)</f>
        <v>0</v>
      </c>
      <c r="D90" s="37">
        <f>SUMPRODUCT('Aggreg'!$B114:$W114,$B$52:$W$52)</f>
        <v>0</v>
      </c>
      <c r="E90" s="37">
        <f>SUMPRODUCT('Aggreg'!$B152:$W152,$B$52:$W$52)</f>
        <v>0</v>
      </c>
      <c r="F90" s="37">
        <f>SUMPRODUCT('Aggreg'!$B186:$W186,$B$52:$W$52)</f>
        <v>0</v>
      </c>
      <c r="G90" s="37">
        <f>SUMPRODUCT('Aggreg'!$B221:$W221,$B$52:$W$52)</f>
        <v>0</v>
      </c>
      <c r="H90" s="17"/>
    </row>
    <row r="91" spans="1:8">
      <c r="A91" s="4" t="s">
        <v>189</v>
      </c>
      <c r="B91" s="37">
        <f>SUMPRODUCT('Aggreg'!$B39:$W39,$B$52:$W$52)</f>
        <v>0</v>
      </c>
      <c r="C91" s="37">
        <f>SUMPRODUCT('Aggreg'!$B77:$W77,$B$52:$W$52)</f>
        <v>0</v>
      </c>
      <c r="D91" s="37">
        <f>SUMPRODUCT('Aggreg'!$B115:$W115,$B$52:$W$52)</f>
        <v>0</v>
      </c>
      <c r="E91" s="37">
        <f>SUMPRODUCT('Aggreg'!$B153:$W153,$B$52:$W$52)</f>
        <v>0</v>
      </c>
      <c r="F91" s="37">
        <f>SUMPRODUCT('Aggreg'!$B187:$W187,$B$52:$W$52)</f>
        <v>0</v>
      </c>
      <c r="G91" s="37">
        <f>SUMPRODUCT('Aggreg'!$B222:$W222,$B$52:$W$52)</f>
        <v>0</v>
      </c>
      <c r="H91" s="17"/>
    </row>
    <row r="92" spans="1:8">
      <c r="A92" s="4" t="s">
        <v>197</v>
      </c>
      <c r="B92" s="37">
        <f>SUMPRODUCT('Aggreg'!$B40:$W40,$B$52:$W$52)</f>
        <v>0</v>
      </c>
      <c r="C92" s="37">
        <f>SUMPRODUCT('Aggreg'!$B78:$W78,$B$52:$W$52)</f>
        <v>0</v>
      </c>
      <c r="D92" s="37">
        <f>SUMPRODUCT('Aggreg'!$B116:$W116,$B$52:$W$52)</f>
        <v>0</v>
      </c>
      <c r="E92" s="37">
        <f>SUMPRODUCT('Aggreg'!$B154:$W154,$B$52:$W$52)</f>
        <v>0</v>
      </c>
      <c r="F92" s="37">
        <f>SUMPRODUCT('Aggreg'!$B188:$W188,$B$52:$W$52)</f>
        <v>0</v>
      </c>
      <c r="G92" s="37">
        <f>SUMPRODUCT('Aggreg'!$B223:$W223,$B$52:$W$52)</f>
        <v>0</v>
      </c>
      <c r="H92" s="17"/>
    </row>
    <row r="93" spans="1:8">
      <c r="A93" s="4" t="s">
        <v>198</v>
      </c>
      <c r="B93" s="37">
        <f>SUMPRODUCT('Aggreg'!$B41:$W41,$B$52:$W$52)</f>
        <v>0</v>
      </c>
      <c r="C93" s="37">
        <f>SUMPRODUCT('Aggreg'!$B79:$W79,$B$52:$W$52)</f>
        <v>0</v>
      </c>
      <c r="D93" s="37">
        <f>SUMPRODUCT('Aggreg'!$B117:$W117,$B$52:$W$52)</f>
        <v>0</v>
      </c>
      <c r="E93" s="37">
        <f>SUMPRODUCT('Aggreg'!$B155:$W155,$B$52:$W$52)</f>
        <v>0</v>
      </c>
      <c r="F93" s="37">
        <f>SUMPRODUCT('Aggreg'!$B189:$W189,$B$52:$W$52)</f>
        <v>0</v>
      </c>
      <c r="G93" s="37">
        <f>SUMPRODUCT('Aggreg'!$B224:$W224,$B$52:$W$52)</f>
        <v>0</v>
      </c>
      <c r="H93" s="17"/>
    </row>
    <row r="95" spans="1:8" ht="21" customHeight="1">
      <c r="A95" s="1" t="s">
        <v>1487</v>
      </c>
    </row>
    <row r="97" spans="1:24">
      <c r="B97" s="15" t="s">
        <v>142</v>
      </c>
      <c r="C97" s="15" t="s">
        <v>316</v>
      </c>
      <c r="D97" s="15" t="s">
        <v>317</v>
      </c>
      <c r="E97" s="15" t="s">
        <v>318</v>
      </c>
      <c r="F97" s="15" t="s">
        <v>319</v>
      </c>
      <c r="G97" s="15" t="s">
        <v>320</v>
      </c>
      <c r="H97" s="15" t="s">
        <v>321</v>
      </c>
      <c r="I97" s="15" t="s">
        <v>322</v>
      </c>
      <c r="J97" s="15" t="s">
        <v>323</v>
      </c>
      <c r="K97" s="15" t="s">
        <v>465</v>
      </c>
      <c r="L97" s="15" t="s">
        <v>477</v>
      </c>
      <c r="M97" s="15" t="s">
        <v>304</v>
      </c>
      <c r="N97" s="15" t="s">
        <v>879</v>
      </c>
      <c r="O97" s="15" t="s">
        <v>880</v>
      </c>
      <c r="P97" s="15" t="s">
        <v>881</v>
      </c>
      <c r="Q97" s="15" t="s">
        <v>882</v>
      </c>
      <c r="R97" s="15" t="s">
        <v>883</v>
      </c>
      <c r="S97" s="15" t="s">
        <v>884</v>
      </c>
      <c r="T97" s="15" t="s">
        <v>885</v>
      </c>
      <c r="U97" s="15" t="s">
        <v>886</v>
      </c>
      <c r="V97" s="15" t="s">
        <v>887</v>
      </c>
      <c r="W97" s="15" t="s">
        <v>888</v>
      </c>
    </row>
    <row r="98" spans="1:24">
      <c r="A98" s="4" t="s">
        <v>1488</v>
      </c>
      <c r="B98" s="28">
        <v>0</v>
      </c>
      <c r="C98" s="28">
        <v>0</v>
      </c>
      <c r="D98" s="28">
        <v>0</v>
      </c>
      <c r="E98" s="28">
        <v>0</v>
      </c>
      <c r="F98" s="28">
        <v>0</v>
      </c>
      <c r="G98" s="28">
        <v>0</v>
      </c>
      <c r="H98" s="28">
        <v>0</v>
      </c>
      <c r="I98" s="28">
        <v>0</v>
      </c>
      <c r="J98" s="28">
        <v>0</v>
      </c>
      <c r="K98" s="28">
        <v>0</v>
      </c>
      <c r="L98" s="28">
        <v>0</v>
      </c>
      <c r="M98" s="28">
        <v>0</v>
      </c>
      <c r="N98" s="28">
        <v>1</v>
      </c>
      <c r="O98" s="28">
        <v>1</v>
      </c>
      <c r="P98" s="28">
        <v>1</v>
      </c>
      <c r="Q98" s="28">
        <v>1</v>
      </c>
      <c r="R98" s="28">
        <v>1</v>
      </c>
      <c r="S98" s="28">
        <v>1</v>
      </c>
      <c r="T98" s="28">
        <v>1</v>
      </c>
      <c r="U98" s="28">
        <v>1</v>
      </c>
      <c r="V98" s="28">
        <v>1</v>
      </c>
      <c r="W98" s="28">
        <v>1</v>
      </c>
      <c r="X98" s="17"/>
    </row>
    <row r="100" spans="1:24" ht="21" customHeight="1">
      <c r="A100" s="1" t="s">
        <v>1489</v>
      </c>
    </row>
    <row r="101" spans="1:24">
      <c r="A101" s="2" t="s">
        <v>353</v>
      </c>
    </row>
    <row r="102" spans="1:24">
      <c r="A102" s="32" t="s">
        <v>1090</v>
      </c>
    </row>
    <row r="103" spans="1:24">
      <c r="A103" s="32" t="s">
        <v>1490</v>
      </c>
    </row>
    <row r="104" spans="1:24">
      <c r="A104" s="32" t="s">
        <v>1142</v>
      </c>
    </row>
    <row r="105" spans="1:24">
      <c r="A105" s="32" t="s">
        <v>1143</v>
      </c>
    </row>
    <row r="106" spans="1:24">
      <c r="A106" s="32" t="s">
        <v>1144</v>
      </c>
    </row>
    <row r="107" spans="1:24">
      <c r="A107" s="32" t="s">
        <v>1145</v>
      </c>
    </row>
    <row r="108" spans="1:24">
      <c r="A108" s="32" t="s">
        <v>1146</v>
      </c>
    </row>
    <row r="109" spans="1:24">
      <c r="A109" s="33" t="s">
        <v>356</v>
      </c>
      <c r="B109" s="33" t="s">
        <v>358</v>
      </c>
      <c r="C109" s="33" t="s">
        <v>358</v>
      </c>
      <c r="D109" s="33" t="s">
        <v>358</v>
      </c>
      <c r="E109" s="33" t="s">
        <v>358</v>
      </c>
      <c r="F109" s="33" t="s">
        <v>358</v>
      </c>
      <c r="G109" s="33" t="s">
        <v>358</v>
      </c>
    </row>
    <row r="110" spans="1:24">
      <c r="A110" s="33" t="s">
        <v>359</v>
      </c>
      <c r="B110" s="33" t="s">
        <v>361</v>
      </c>
      <c r="C110" s="33" t="s">
        <v>1147</v>
      </c>
      <c r="D110" s="33" t="s">
        <v>1148</v>
      </c>
      <c r="E110" s="33" t="s">
        <v>1149</v>
      </c>
      <c r="F110" s="33" t="s">
        <v>1150</v>
      </c>
      <c r="G110" s="33" t="s">
        <v>1151</v>
      </c>
    </row>
    <row r="112" spans="1:24">
      <c r="B112" s="15" t="s">
        <v>1491</v>
      </c>
      <c r="C112" s="15" t="s">
        <v>1492</v>
      </c>
      <c r="D112" s="15" t="s">
        <v>1493</v>
      </c>
      <c r="E112" s="15" t="s">
        <v>1494</v>
      </c>
      <c r="F112" s="15" t="s">
        <v>1495</v>
      </c>
      <c r="G112" s="15" t="s">
        <v>1496</v>
      </c>
    </row>
    <row r="113" spans="1:8">
      <c r="A113" s="4" t="s">
        <v>174</v>
      </c>
      <c r="B113" s="37">
        <f>SUMPRODUCT('Aggreg'!$B15:$W15,$B$98:$W$98)</f>
        <v>0</v>
      </c>
      <c r="C113" s="37">
        <f>SUMPRODUCT('Aggreg'!$B53:$W53,$B$98:$W$98)</f>
        <v>0</v>
      </c>
      <c r="D113" s="37">
        <f>SUMPRODUCT('Aggreg'!$B91:$W91,$B$98:$W$98)</f>
        <v>0</v>
      </c>
      <c r="E113" s="37">
        <f>SUMPRODUCT('Aggreg'!$B129:$W129,$B$98:$W$98)</f>
        <v>0</v>
      </c>
      <c r="F113" s="37">
        <f>SUMPRODUCT('Aggreg'!$B163:$W163,$B$98:$W$98)</f>
        <v>0</v>
      </c>
      <c r="G113" s="37">
        <f>SUMPRODUCT('Aggreg'!$B198:$W198,$B$98:$W$98)</f>
        <v>0</v>
      </c>
      <c r="H113" s="17"/>
    </row>
    <row r="114" spans="1:8">
      <c r="A114" s="4" t="s">
        <v>175</v>
      </c>
      <c r="B114" s="37">
        <f>SUMPRODUCT('Aggreg'!$B16:$W16,$B$98:$W$98)</f>
        <v>0</v>
      </c>
      <c r="C114" s="37">
        <f>SUMPRODUCT('Aggreg'!$B54:$W54,$B$98:$W$98)</f>
        <v>0</v>
      </c>
      <c r="D114" s="37">
        <f>SUMPRODUCT('Aggreg'!$B92:$W92,$B$98:$W$98)</f>
        <v>0</v>
      </c>
      <c r="E114" s="37">
        <f>SUMPRODUCT('Aggreg'!$B130:$W130,$B$98:$W$98)</f>
        <v>0</v>
      </c>
      <c r="F114" s="37">
        <f>SUMPRODUCT('Aggreg'!$B164:$W164,$B$98:$W$98)</f>
        <v>0</v>
      </c>
      <c r="G114" s="37">
        <f>SUMPRODUCT('Aggreg'!$B199:$W199,$B$98:$W$98)</f>
        <v>0</v>
      </c>
      <c r="H114" s="17"/>
    </row>
    <row r="115" spans="1:8">
      <c r="A115" s="4" t="s">
        <v>216</v>
      </c>
      <c r="B115" s="37">
        <f>SUMPRODUCT('Aggreg'!$B17:$W17,$B$98:$W$98)</f>
        <v>0</v>
      </c>
      <c r="C115" s="37">
        <f>SUMPRODUCT('Aggreg'!$B55:$W55,$B$98:$W$98)</f>
        <v>0</v>
      </c>
      <c r="D115" s="37">
        <f>SUMPRODUCT('Aggreg'!$B93:$W93,$B$98:$W$98)</f>
        <v>0</v>
      </c>
      <c r="E115" s="37">
        <f>SUMPRODUCT('Aggreg'!$B131:$W131,$B$98:$W$98)</f>
        <v>0</v>
      </c>
      <c r="F115" s="37">
        <f>SUMPRODUCT('Aggreg'!$B165:$W165,$B$98:$W$98)</f>
        <v>0</v>
      </c>
      <c r="G115" s="37">
        <f>SUMPRODUCT('Aggreg'!$B200:$W200,$B$98:$W$98)</f>
        <v>0</v>
      </c>
      <c r="H115" s="17"/>
    </row>
    <row r="116" spans="1:8">
      <c r="A116" s="4" t="s">
        <v>176</v>
      </c>
      <c r="B116" s="37">
        <f>SUMPRODUCT('Aggreg'!$B18:$W18,$B$98:$W$98)</f>
        <v>0</v>
      </c>
      <c r="C116" s="37">
        <f>SUMPRODUCT('Aggreg'!$B56:$W56,$B$98:$W$98)</f>
        <v>0</v>
      </c>
      <c r="D116" s="37">
        <f>SUMPRODUCT('Aggreg'!$B94:$W94,$B$98:$W$98)</f>
        <v>0</v>
      </c>
      <c r="E116" s="37">
        <f>SUMPRODUCT('Aggreg'!$B132:$W132,$B$98:$W$98)</f>
        <v>0</v>
      </c>
      <c r="F116" s="37">
        <f>SUMPRODUCT('Aggreg'!$B166:$W166,$B$98:$W$98)</f>
        <v>0</v>
      </c>
      <c r="G116" s="37">
        <f>SUMPRODUCT('Aggreg'!$B201:$W201,$B$98:$W$98)</f>
        <v>0</v>
      </c>
      <c r="H116" s="17"/>
    </row>
    <row r="117" spans="1:8">
      <c r="A117" s="4" t="s">
        <v>177</v>
      </c>
      <c r="B117" s="37">
        <f>SUMPRODUCT('Aggreg'!$B19:$W19,$B$98:$W$98)</f>
        <v>0</v>
      </c>
      <c r="C117" s="37">
        <f>SUMPRODUCT('Aggreg'!$B57:$W57,$B$98:$W$98)</f>
        <v>0</v>
      </c>
      <c r="D117" s="37">
        <f>SUMPRODUCT('Aggreg'!$B95:$W95,$B$98:$W$98)</f>
        <v>0</v>
      </c>
      <c r="E117" s="37">
        <f>SUMPRODUCT('Aggreg'!$B133:$W133,$B$98:$W$98)</f>
        <v>0</v>
      </c>
      <c r="F117" s="37">
        <f>SUMPRODUCT('Aggreg'!$B167:$W167,$B$98:$W$98)</f>
        <v>0</v>
      </c>
      <c r="G117" s="37">
        <f>SUMPRODUCT('Aggreg'!$B202:$W202,$B$98:$W$98)</f>
        <v>0</v>
      </c>
      <c r="H117" s="17"/>
    </row>
    <row r="118" spans="1:8">
      <c r="A118" s="4" t="s">
        <v>217</v>
      </c>
      <c r="B118" s="37">
        <f>SUMPRODUCT('Aggreg'!$B20:$W20,$B$98:$W$98)</f>
        <v>0</v>
      </c>
      <c r="C118" s="37">
        <f>SUMPRODUCT('Aggreg'!$B58:$W58,$B$98:$W$98)</f>
        <v>0</v>
      </c>
      <c r="D118" s="37">
        <f>SUMPRODUCT('Aggreg'!$B96:$W96,$B$98:$W$98)</f>
        <v>0</v>
      </c>
      <c r="E118" s="37">
        <f>SUMPRODUCT('Aggreg'!$B134:$W134,$B$98:$W$98)</f>
        <v>0</v>
      </c>
      <c r="F118" s="37">
        <f>SUMPRODUCT('Aggreg'!$B168:$W168,$B$98:$W$98)</f>
        <v>0</v>
      </c>
      <c r="G118" s="37">
        <f>SUMPRODUCT('Aggreg'!$B203:$W203,$B$98:$W$98)</f>
        <v>0</v>
      </c>
      <c r="H118" s="17"/>
    </row>
    <row r="119" spans="1:8">
      <c r="A119" s="4" t="s">
        <v>178</v>
      </c>
      <c r="B119" s="37">
        <f>SUMPRODUCT('Aggreg'!$B21:$W21,$B$98:$W$98)</f>
        <v>0</v>
      </c>
      <c r="C119" s="37">
        <f>SUMPRODUCT('Aggreg'!$B59:$W59,$B$98:$W$98)</f>
        <v>0</v>
      </c>
      <c r="D119" s="37">
        <f>SUMPRODUCT('Aggreg'!$B97:$W97,$B$98:$W$98)</f>
        <v>0</v>
      </c>
      <c r="E119" s="37">
        <f>SUMPRODUCT('Aggreg'!$B135:$W135,$B$98:$W$98)</f>
        <v>0</v>
      </c>
      <c r="F119" s="37">
        <f>SUMPRODUCT('Aggreg'!$B169:$W169,$B$98:$W$98)</f>
        <v>0</v>
      </c>
      <c r="G119" s="37">
        <f>SUMPRODUCT('Aggreg'!$B204:$W204,$B$98:$W$98)</f>
        <v>0</v>
      </c>
      <c r="H119" s="17"/>
    </row>
    <row r="120" spans="1:8">
      <c r="A120" s="4" t="s">
        <v>179</v>
      </c>
      <c r="B120" s="37">
        <f>SUMPRODUCT('Aggreg'!$B22:$W22,$B$98:$W$98)</f>
        <v>0</v>
      </c>
      <c r="C120" s="37">
        <f>SUMPRODUCT('Aggreg'!$B60:$W60,$B$98:$W$98)</f>
        <v>0</v>
      </c>
      <c r="D120" s="37">
        <f>SUMPRODUCT('Aggreg'!$B98:$W98,$B$98:$W$98)</f>
        <v>0</v>
      </c>
      <c r="E120" s="37">
        <f>SUMPRODUCT('Aggreg'!$B136:$W136,$B$98:$W$98)</f>
        <v>0</v>
      </c>
      <c r="F120" s="37">
        <f>SUMPRODUCT('Aggreg'!$B170:$W170,$B$98:$W$98)</f>
        <v>0</v>
      </c>
      <c r="G120" s="37">
        <f>SUMPRODUCT('Aggreg'!$B205:$W205,$B$98:$W$98)</f>
        <v>0</v>
      </c>
      <c r="H120" s="17"/>
    </row>
    <row r="121" spans="1:8">
      <c r="A121" s="4" t="s">
        <v>195</v>
      </c>
      <c r="B121" s="37">
        <f>SUMPRODUCT('Aggreg'!$B23:$W23,$B$98:$W$98)</f>
        <v>0</v>
      </c>
      <c r="C121" s="37">
        <f>SUMPRODUCT('Aggreg'!$B61:$W61,$B$98:$W$98)</f>
        <v>0</v>
      </c>
      <c r="D121" s="37">
        <f>SUMPRODUCT('Aggreg'!$B99:$W99,$B$98:$W$98)</f>
        <v>0</v>
      </c>
      <c r="E121" s="37">
        <f>SUMPRODUCT('Aggreg'!$B137:$W137,$B$98:$W$98)</f>
        <v>0</v>
      </c>
      <c r="F121" s="37">
        <f>SUMPRODUCT('Aggreg'!$B171:$W171,$B$98:$W$98)</f>
        <v>0</v>
      </c>
      <c r="G121" s="37">
        <f>SUMPRODUCT('Aggreg'!$B206:$W206,$B$98:$W$98)</f>
        <v>0</v>
      </c>
      <c r="H121" s="17"/>
    </row>
    <row r="122" spans="1:8">
      <c r="A122" s="4" t="s">
        <v>180</v>
      </c>
      <c r="B122" s="37">
        <f>SUMPRODUCT('Aggreg'!$B24:$W24,$B$98:$W$98)</f>
        <v>0</v>
      </c>
      <c r="C122" s="37">
        <f>SUMPRODUCT('Aggreg'!$B62:$W62,$B$98:$W$98)</f>
        <v>0</v>
      </c>
      <c r="D122" s="37">
        <f>SUMPRODUCT('Aggreg'!$B100:$W100,$B$98:$W$98)</f>
        <v>0</v>
      </c>
      <c r="E122" s="37">
        <f>SUMPRODUCT('Aggreg'!$B138:$W138,$B$98:$W$98)</f>
        <v>0</v>
      </c>
      <c r="F122" s="37">
        <f>SUMPRODUCT('Aggreg'!$B172:$W172,$B$98:$W$98)</f>
        <v>0</v>
      </c>
      <c r="G122" s="37">
        <f>SUMPRODUCT('Aggreg'!$B207:$W207,$B$98:$W$98)</f>
        <v>0</v>
      </c>
      <c r="H122" s="17"/>
    </row>
    <row r="123" spans="1:8">
      <c r="A123" s="4" t="s">
        <v>181</v>
      </c>
      <c r="B123" s="37">
        <f>SUMPRODUCT('Aggreg'!$B25:$W25,$B$98:$W$98)</f>
        <v>0</v>
      </c>
      <c r="C123" s="37">
        <f>SUMPRODUCT('Aggreg'!$B63:$W63,$B$98:$W$98)</f>
        <v>0</v>
      </c>
      <c r="D123" s="37">
        <f>SUMPRODUCT('Aggreg'!$B101:$W101,$B$98:$W$98)</f>
        <v>0</v>
      </c>
      <c r="E123" s="37">
        <f>SUMPRODUCT('Aggreg'!$B139:$W139,$B$98:$W$98)</f>
        <v>0</v>
      </c>
      <c r="F123" s="37">
        <f>SUMPRODUCT('Aggreg'!$B173:$W173,$B$98:$W$98)</f>
        <v>0</v>
      </c>
      <c r="G123" s="37">
        <f>SUMPRODUCT('Aggreg'!$B208:$W208,$B$98:$W$98)</f>
        <v>0</v>
      </c>
      <c r="H123" s="17"/>
    </row>
    <row r="124" spans="1:8">
      <c r="A124" s="4" t="s">
        <v>182</v>
      </c>
      <c r="B124" s="37">
        <f>SUMPRODUCT('Aggreg'!$B26:$W26,$B$98:$W$98)</f>
        <v>0</v>
      </c>
      <c r="C124" s="37">
        <f>SUMPRODUCT('Aggreg'!$B64:$W64,$B$98:$W$98)</f>
        <v>0</v>
      </c>
      <c r="D124" s="37">
        <f>SUMPRODUCT('Aggreg'!$B102:$W102,$B$98:$W$98)</f>
        <v>0</v>
      </c>
      <c r="E124" s="37">
        <f>SUMPRODUCT('Aggreg'!$B140:$W140,$B$98:$W$98)</f>
        <v>0</v>
      </c>
      <c r="F124" s="37">
        <f>SUMPRODUCT('Aggreg'!$B174:$W174,$B$98:$W$98)</f>
        <v>0</v>
      </c>
      <c r="G124" s="37">
        <f>SUMPRODUCT('Aggreg'!$B209:$W209,$B$98:$W$98)</f>
        <v>0</v>
      </c>
      <c r="H124" s="17"/>
    </row>
    <row r="125" spans="1:8">
      <c r="A125" s="4" t="s">
        <v>183</v>
      </c>
      <c r="B125" s="37">
        <f>SUMPRODUCT('Aggreg'!$B27:$W27,$B$98:$W$98)</f>
        <v>0</v>
      </c>
      <c r="C125" s="37">
        <f>SUMPRODUCT('Aggreg'!$B65:$W65,$B$98:$W$98)</f>
        <v>0</v>
      </c>
      <c r="D125" s="37">
        <f>SUMPRODUCT('Aggreg'!$B103:$W103,$B$98:$W$98)</f>
        <v>0</v>
      </c>
      <c r="E125" s="37">
        <f>SUMPRODUCT('Aggreg'!$B141:$W141,$B$98:$W$98)</f>
        <v>0</v>
      </c>
      <c r="F125" s="37">
        <f>SUMPRODUCT('Aggreg'!$B175:$W175,$B$98:$W$98)</f>
        <v>0</v>
      </c>
      <c r="G125" s="37">
        <f>SUMPRODUCT('Aggreg'!$B210:$W210,$B$98:$W$98)</f>
        <v>0</v>
      </c>
      <c r="H125" s="17"/>
    </row>
    <row r="126" spans="1:8">
      <c r="A126" s="4" t="s">
        <v>196</v>
      </c>
      <c r="B126" s="37">
        <f>SUMPRODUCT('Aggreg'!$B28:$W28,$B$98:$W$98)</f>
        <v>0</v>
      </c>
      <c r="C126" s="37">
        <f>SUMPRODUCT('Aggreg'!$B66:$W66,$B$98:$W$98)</f>
        <v>0</v>
      </c>
      <c r="D126" s="37">
        <f>SUMPRODUCT('Aggreg'!$B104:$W104,$B$98:$W$98)</f>
        <v>0</v>
      </c>
      <c r="E126" s="37">
        <f>SUMPRODUCT('Aggreg'!$B142:$W142,$B$98:$W$98)</f>
        <v>0</v>
      </c>
      <c r="F126" s="37">
        <f>SUMPRODUCT('Aggreg'!$B176:$W176,$B$98:$W$98)</f>
        <v>0</v>
      </c>
      <c r="G126" s="37">
        <f>SUMPRODUCT('Aggreg'!$B211:$W211,$B$98:$W$98)</f>
        <v>0</v>
      </c>
      <c r="H126" s="17"/>
    </row>
    <row r="127" spans="1:8">
      <c r="A127" s="4" t="s">
        <v>218</v>
      </c>
      <c r="B127" s="37">
        <f>SUMPRODUCT('Aggreg'!$B29:$W29,$B$98:$W$98)</f>
        <v>0</v>
      </c>
      <c r="C127" s="37">
        <f>SUMPRODUCT('Aggreg'!$B67:$W67,$B$98:$W$98)</f>
        <v>0</v>
      </c>
      <c r="D127" s="37">
        <f>SUMPRODUCT('Aggreg'!$B105:$W105,$B$98:$W$98)</f>
        <v>0</v>
      </c>
      <c r="E127" s="37">
        <f>SUMPRODUCT('Aggreg'!$B143:$W143,$B$98:$W$98)</f>
        <v>0</v>
      </c>
      <c r="F127" s="37">
        <f>SUMPRODUCT('Aggreg'!$B177:$W177,$B$98:$W$98)</f>
        <v>0</v>
      </c>
      <c r="G127" s="37">
        <f>SUMPRODUCT('Aggreg'!$B212:$W212,$B$98:$W$98)</f>
        <v>0</v>
      </c>
      <c r="H127" s="17"/>
    </row>
    <row r="128" spans="1:8">
      <c r="A128" s="4" t="s">
        <v>219</v>
      </c>
      <c r="B128" s="37">
        <f>SUMPRODUCT('Aggreg'!$B30:$W30,$B$98:$W$98)</f>
        <v>0</v>
      </c>
      <c r="C128" s="37">
        <f>SUMPRODUCT('Aggreg'!$B68:$W68,$B$98:$W$98)</f>
        <v>0</v>
      </c>
      <c r="D128" s="37">
        <f>SUMPRODUCT('Aggreg'!$B106:$W106,$B$98:$W$98)</f>
        <v>0</v>
      </c>
      <c r="E128" s="37">
        <f>SUMPRODUCT('Aggreg'!$B144:$W144,$B$98:$W$98)</f>
        <v>0</v>
      </c>
      <c r="F128" s="37">
        <f>SUMPRODUCT('Aggreg'!$B178:$W178,$B$98:$W$98)</f>
        <v>0</v>
      </c>
      <c r="G128" s="37">
        <f>SUMPRODUCT('Aggreg'!$B213:$W213,$B$98:$W$98)</f>
        <v>0</v>
      </c>
      <c r="H128" s="17"/>
    </row>
    <row r="129" spans="1:8">
      <c r="A129" s="4" t="s">
        <v>220</v>
      </c>
      <c r="B129" s="37">
        <f>SUMPRODUCT('Aggreg'!$B31:$W31,$B$98:$W$98)</f>
        <v>0</v>
      </c>
      <c r="C129" s="37">
        <f>SUMPRODUCT('Aggreg'!$B69:$W69,$B$98:$W$98)</f>
        <v>0</v>
      </c>
      <c r="D129" s="37">
        <f>SUMPRODUCT('Aggreg'!$B107:$W107,$B$98:$W$98)</f>
        <v>0</v>
      </c>
      <c r="E129" s="37">
        <f>SUMPRODUCT('Aggreg'!$B145:$W145,$B$98:$W$98)</f>
        <v>0</v>
      </c>
      <c r="F129" s="37">
        <f>SUMPRODUCT('Aggreg'!$B179:$W179,$B$98:$W$98)</f>
        <v>0</v>
      </c>
      <c r="G129" s="37">
        <f>SUMPRODUCT('Aggreg'!$B214:$W214,$B$98:$W$98)</f>
        <v>0</v>
      </c>
      <c r="H129" s="17"/>
    </row>
    <row r="130" spans="1:8">
      <c r="A130" s="4" t="s">
        <v>221</v>
      </c>
      <c r="B130" s="37">
        <f>SUMPRODUCT('Aggreg'!$B32:$W32,$B$98:$W$98)</f>
        <v>0</v>
      </c>
      <c r="C130" s="37">
        <f>SUMPRODUCT('Aggreg'!$B70:$W70,$B$98:$W$98)</f>
        <v>0</v>
      </c>
      <c r="D130" s="37">
        <f>SUMPRODUCT('Aggreg'!$B108:$W108,$B$98:$W$98)</f>
        <v>0</v>
      </c>
      <c r="E130" s="37">
        <f>SUMPRODUCT('Aggreg'!$B146:$W146,$B$98:$W$98)</f>
        <v>0</v>
      </c>
      <c r="F130" s="37">
        <f>SUMPRODUCT('Aggreg'!$B180:$W180,$B$98:$W$98)</f>
        <v>0</v>
      </c>
      <c r="G130" s="37">
        <f>SUMPRODUCT('Aggreg'!$B215:$W215,$B$98:$W$98)</f>
        <v>0</v>
      </c>
      <c r="H130" s="17"/>
    </row>
    <row r="131" spans="1:8">
      <c r="A131" s="4" t="s">
        <v>222</v>
      </c>
      <c r="B131" s="37">
        <f>SUMPRODUCT('Aggreg'!$B33:$W33,$B$98:$W$98)</f>
        <v>0</v>
      </c>
      <c r="C131" s="37">
        <f>SUMPRODUCT('Aggreg'!$B71:$W71,$B$98:$W$98)</f>
        <v>0</v>
      </c>
      <c r="D131" s="37">
        <f>SUMPRODUCT('Aggreg'!$B109:$W109,$B$98:$W$98)</f>
        <v>0</v>
      </c>
      <c r="E131" s="37">
        <f>SUMPRODUCT('Aggreg'!$B147:$W147,$B$98:$W$98)</f>
        <v>0</v>
      </c>
      <c r="F131" s="37">
        <f>SUMPRODUCT('Aggreg'!$B181:$W181,$B$98:$W$98)</f>
        <v>0</v>
      </c>
      <c r="G131" s="37">
        <f>SUMPRODUCT('Aggreg'!$B216:$W216,$B$98:$W$98)</f>
        <v>0</v>
      </c>
      <c r="H131" s="17"/>
    </row>
    <row r="132" spans="1:8">
      <c r="A132" s="4" t="s">
        <v>184</v>
      </c>
      <c r="B132" s="37">
        <f>SUMPRODUCT('Aggreg'!$B34:$W34,$B$98:$W$98)</f>
        <v>0</v>
      </c>
      <c r="C132" s="37">
        <f>SUMPRODUCT('Aggreg'!$B72:$W72,$B$98:$W$98)</f>
        <v>0</v>
      </c>
      <c r="D132" s="37">
        <f>SUMPRODUCT('Aggreg'!$B110:$W110,$B$98:$W$98)</f>
        <v>0</v>
      </c>
      <c r="E132" s="37">
        <f>SUMPRODUCT('Aggreg'!$B148:$W148,$B$98:$W$98)</f>
        <v>0</v>
      </c>
      <c r="F132" s="37">
        <f>SUMPRODUCT('Aggreg'!$B182:$W182,$B$98:$W$98)</f>
        <v>0</v>
      </c>
      <c r="G132" s="37">
        <f>SUMPRODUCT('Aggreg'!$B217:$W217,$B$98:$W$98)</f>
        <v>0</v>
      </c>
      <c r="H132" s="17"/>
    </row>
    <row r="133" spans="1:8">
      <c r="A133" s="4" t="s">
        <v>185</v>
      </c>
      <c r="B133" s="37">
        <f>SUMPRODUCT('Aggreg'!$B35:$W35,$B$98:$W$98)</f>
        <v>0</v>
      </c>
      <c r="C133" s="37">
        <f>SUMPRODUCT('Aggreg'!$B73:$W73,$B$98:$W$98)</f>
        <v>0</v>
      </c>
      <c r="D133" s="37">
        <f>SUMPRODUCT('Aggreg'!$B111:$W111,$B$98:$W$98)</f>
        <v>0</v>
      </c>
      <c r="E133" s="37">
        <f>SUMPRODUCT('Aggreg'!$B149:$W149,$B$98:$W$98)</f>
        <v>0</v>
      </c>
      <c r="F133" s="37">
        <f>SUMPRODUCT('Aggreg'!$B183:$W183,$B$98:$W$98)</f>
        <v>0</v>
      </c>
      <c r="G133" s="37">
        <f>SUMPRODUCT('Aggreg'!$B218:$W218,$B$98:$W$98)</f>
        <v>0</v>
      </c>
      <c r="H133" s="17"/>
    </row>
    <row r="134" spans="1:8">
      <c r="A134" s="4" t="s">
        <v>186</v>
      </c>
      <c r="B134" s="37">
        <f>SUMPRODUCT('Aggreg'!$B36:$W36,$B$98:$W$98)</f>
        <v>0</v>
      </c>
      <c r="C134" s="37">
        <f>SUMPRODUCT('Aggreg'!$B74:$W74,$B$98:$W$98)</f>
        <v>0</v>
      </c>
      <c r="D134" s="37">
        <f>SUMPRODUCT('Aggreg'!$B112:$W112,$B$98:$W$98)</f>
        <v>0</v>
      </c>
      <c r="E134" s="37">
        <f>SUMPRODUCT('Aggreg'!$B150:$W150,$B$98:$W$98)</f>
        <v>0</v>
      </c>
      <c r="F134" s="37">
        <f>SUMPRODUCT('Aggreg'!$B184:$W184,$B$98:$W$98)</f>
        <v>0</v>
      </c>
      <c r="G134" s="37">
        <f>SUMPRODUCT('Aggreg'!$B219:$W219,$B$98:$W$98)</f>
        <v>0</v>
      </c>
      <c r="H134" s="17"/>
    </row>
    <row r="135" spans="1:8">
      <c r="A135" s="4" t="s">
        <v>187</v>
      </c>
      <c r="B135" s="37">
        <f>SUMPRODUCT('Aggreg'!$B37:$W37,$B$98:$W$98)</f>
        <v>0</v>
      </c>
      <c r="C135" s="37">
        <f>SUMPRODUCT('Aggreg'!$B75:$W75,$B$98:$W$98)</f>
        <v>0</v>
      </c>
      <c r="D135" s="37">
        <f>SUMPRODUCT('Aggreg'!$B113:$W113,$B$98:$W$98)</f>
        <v>0</v>
      </c>
      <c r="E135" s="37">
        <f>SUMPRODUCT('Aggreg'!$B151:$W151,$B$98:$W$98)</f>
        <v>0</v>
      </c>
      <c r="F135" s="37">
        <f>SUMPRODUCT('Aggreg'!$B185:$W185,$B$98:$W$98)</f>
        <v>0</v>
      </c>
      <c r="G135" s="37">
        <f>SUMPRODUCT('Aggreg'!$B220:$W220,$B$98:$W$98)</f>
        <v>0</v>
      </c>
      <c r="H135" s="17"/>
    </row>
    <row r="136" spans="1:8">
      <c r="A136" s="4" t="s">
        <v>188</v>
      </c>
      <c r="B136" s="37">
        <f>SUMPRODUCT('Aggreg'!$B38:$W38,$B$98:$W$98)</f>
        <v>0</v>
      </c>
      <c r="C136" s="37">
        <f>SUMPRODUCT('Aggreg'!$B76:$W76,$B$98:$W$98)</f>
        <v>0</v>
      </c>
      <c r="D136" s="37">
        <f>SUMPRODUCT('Aggreg'!$B114:$W114,$B$98:$W$98)</f>
        <v>0</v>
      </c>
      <c r="E136" s="37">
        <f>SUMPRODUCT('Aggreg'!$B152:$W152,$B$98:$W$98)</f>
        <v>0</v>
      </c>
      <c r="F136" s="37">
        <f>SUMPRODUCT('Aggreg'!$B186:$W186,$B$98:$W$98)</f>
        <v>0</v>
      </c>
      <c r="G136" s="37">
        <f>SUMPRODUCT('Aggreg'!$B221:$W221,$B$98:$W$98)</f>
        <v>0</v>
      </c>
      <c r="H136" s="17"/>
    </row>
    <row r="137" spans="1:8">
      <c r="A137" s="4" t="s">
        <v>189</v>
      </c>
      <c r="B137" s="37">
        <f>SUMPRODUCT('Aggreg'!$B39:$W39,$B$98:$W$98)</f>
        <v>0</v>
      </c>
      <c r="C137" s="37">
        <f>SUMPRODUCT('Aggreg'!$B77:$W77,$B$98:$W$98)</f>
        <v>0</v>
      </c>
      <c r="D137" s="37">
        <f>SUMPRODUCT('Aggreg'!$B115:$W115,$B$98:$W$98)</f>
        <v>0</v>
      </c>
      <c r="E137" s="37">
        <f>SUMPRODUCT('Aggreg'!$B153:$W153,$B$98:$W$98)</f>
        <v>0</v>
      </c>
      <c r="F137" s="37">
        <f>SUMPRODUCT('Aggreg'!$B187:$W187,$B$98:$W$98)</f>
        <v>0</v>
      </c>
      <c r="G137" s="37">
        <f>SUMPRODUCT('Aggreg'!$B222:$W222,$B$98:$W$98)</f>
        <v>0</v>
      </c>
      <c r="H137" s="17"/>
    </row>
    <row r="138" spans="1:8">
      <c r="A138" s="4" t="s">
        <v>197</v>
      </c>
      <c r="B138" s="37">
        <f>SUMPRODUCT('Aggreg'!$B40:$W40,$B$98:$W$98)</f>
        <v>0</v>
      </c>
      <c r="C138" s="37">
        <f>SUMPRODUCT('Aggreg'!$B78:$W78,$B$98:$W$98)</f>
        <v>0</v>
      </c>
      <c r="D138" s="37">
        <f>SUMPRODUCT('Aggreg'!$B116:$W116,$B$98:$W$98)</f>
        <v>0</v>
      </c>
      <c r="E138" s="37">
        <f>SUMPRODUCT('Aggreg'!$B154:$W154,$B$98:$W$98)</f>
        <v>0</v>
      </c>
      <c r="F138" s="37">
        <f>SUMPRODUCT('Aggreg'!$B188:$W188,$B$98:$W$98)</f>
        <v>0</v>
      </c>
      <c r="G138" s="37">
        <f>SUMPRODUCT('Aggreg'!$B223:$W223,$B$98:$W$98)</f>
        <v>0</v>
      </c>
      <c r="H138" s="17"/>
    </row>
    <row r="139" spans="1:8">
      <c r="A139" s="4" t="s">
        <v>198</v>
      </c>
      <c r="B139" s="37">
        <f>SUMPRODUCT('Aggreg'!$B41:$W41,$B$98:$W$98)</f>
        <v>0</v>
      </c>
      <c r="C139" s="37">
        <f>SUMPRODUCT('Aggreg'!$B79:$W79,$B$98:$W$98)</f>
        <v>0</v>
      </c>
      <c r="D139" s="37">
        <f>SUMPRODUCT('Aggreg'!$B117:$W117,$B$98:$W$98)</f>
        <v>0</v>
      </c>
      <c r="E139" s="37">
        <f>SUMPRODUCT('Aggreg'!$B155:$W155,$B$98:$W$98)</f>
        <v>0</v>
      </c>
      <c r="F139" s="37">
        <f>SUMPRODUCT('Aggreg'!$B189:$W189,$B$98:$W$98)</f>
        <v>0</v>
      </c>
      <c r="G139" s="37">
        <f>SUMPRODUCT('Aggreg'!$B224:$W224,$B$98:$W$98)</f>
        <v>0</v>
      </c>
      <c r="H139" s="17"/>
    </row>
    <row r="141" spans="1:8" ht="21" customHeight="1">
      <c r="A141" s="1" t="s">
        <v>1497</v>
      </c>
    </row>
    <row r="142" spans="1:8">
      <c r="A142" s="2" t="s">
        <v>353</v>
      </c>
    </row>
    <row r="143" spans="1:8">
      <c r="A143" s="32" t="s">
        <v>1498</v>
      </c>
    </row>
    <row r="144" spans="1:8">
      <c r="A144" s="32" t="s">
        <v>1499</v>
      </c>
    </row>
    <row r="145" spans="1:8">
      <c r="A145" s="32" t="s">
        <v>1500</v>
      </c>
    </row>
    <row r="146" spans="1:8">
      <c r="A146" s="32" t="s">
        <v>1501</v>
      </c>
    </row>
    <row r="147" spans="1:8">
      <c r="A147" s="32" t="s">
        <v>1502</v>
      </c>
    </row>
    <row r="148" spans="1:8">
      <c r="A148" s="32" t="s">
        <v>1503</v>
      </c>
    </row>
    <row r="149" spans="1:8">
      <c r="A149" s="33" t="s">
        <v>356</v>
      </c>
      <c r="B149" s="33" t="s">
        <v>415</v>
      </c>
      <c r="C149" s="33" t="s">
        <v>415</v>
      </c>
      <c r="D149" s="33" t="s">
        <v>415</v>
      </c>
      <c r="E149" s="33" t="s">
        <v>415</v>
      </c>
      <c r="F149" s="33" t="s">
        <v>415</v>
      </c>
      <c r="G149" s="33" t="s">
        <v>415</v>
      </c>
    </row>
    <row r="150" spans="1:8">
      <c r="A150" s="33" t="s">
        <v>359</v>
      </c>
      <c r="B150" s="33" t="s">
        <v>417</v>
      </c>
      <c r="C150" s="33" t="s">
        <v>1504</v>
      </c>
      <c r="D150" s="33" t="s">
        <v>1505</v>
      </c>
      <c r="E150" s="33" t="s">
        <v>1506</v>
      </c>
      <c r="F150" s="33" t="s">
        <v>1507</v>
      </c>
      <c r="G150" s="33" t="s">
        <v>1508</v>
      </c>
    </row>
    <row r="152" spans="1:8">
      <c r="B152" s="15" t="s">
        <v>1509</v>
      </c>
      <c r="C152" s="15" t="s">
        <v>1510</v>
      </c>
      <c r="D152" s="15" t="s">
        <v>1511</v>
      </c>
      <c r="E152" s="15" t="s">
        <v>1512</v>
      </c>
      <c r="F152" s="15" t="s">
        <v>1513</v>
      </c>
      <c r="G152" s="15" t="s">
        <v>1514</v>
      </c>
    </row>
    <row r="153" spans="1:8">
      <c r="A153" s="4" t="s">
        <v>174</v>
      </c>
      <c r="B153" s="37">
        <f>'Scaler'!B416</f>
        <v>0</v>
      </c>
      <c r="C153" s="37">
        <f>'Scaler'!C416</f>
        <v>0</v>
      </c>
      <c r="D153" s="37">
        <f>'Scaler'!D416</f>
        <v>0</v>
      </c>
      <c r="E153" s="37">
        <f>'Scaler'!E416</f>
        <v>0</v>
      </c>
      <c r="F153" s="37">
        <f>'Scaler'!F416</f>
        <v>0</v>
      </c>
      <c r="G153" s="37">
        <f>'Scaler'!G416</f>
        <v>0</v>
      </c>
      <c r="H153" s="17"/>
    </row>
    <row r="154" spans="1:8">
      <c r="A154" s="4" t="s">
        <v>175</v>
      </c>
      <c r="B154" s="37">
        <f>'Scaler'!B417</f>
        <v>0</v>
      </c>
      <c r="C154" s="37">
        <f>'Scaler'!C417</f>
        <v>0</v>
      </c>
      <c r="D154" s="37">
        <f>'Scaler'!D417</f>
        <v>0</v>
      </c>
      <c r="E154" s="37">
        <f>'Scaler'!E417</f>
        <v>0</v>
      </c>
      <c r="F154" s="37">
        <f>'Scaler'!F417</f>
        <v>0</v>
      </c>
      <c r="G154" s="37">
        <f>'Scaler'!G417</f>
        <v>0</v>
      </c>
      <c r="H154" s="17"/>
    </row>
    <row r="155" spans="1:8">
      <c r="A155" s="4" t="s">
        <v>216</v>
      </c>
      <c r="B155" s="37">
        <f>'Scaler'!B418</f>
        <v>0</v>
      </c>
      <c r="C155" s="37">
        <f>'Scaler'!C418</f>
        <v>0</v>
      </c>
      <c r="D155" s="37">
        <f>'Scaler'!D418</f>
        <v>0</v>
      </c>
      <c r="E155" s="37">
        <f>'Scaler'!E418</f>
        <v>0</v>
      </c>
      <c r="F155" s="37">
        <f>'Scaler'!F418</f>
        <v>0</v>
      </c>
      <c r="G155" s="37">
        <f>'Scaler'!G418</f>
        <v>0</v>
      </c>
      <c r="H155" s="17"/>
    </row>
    <row r="156" spans="1:8">
      <c r="A156" s="4" t="s">
        <v>176</v>
      </c>
      <c r="B156" s="37">
        <f>'Scaler'!B419</f>
        <v>0</v>
      </c>
      <c r="C156" s="37">
        <f>'Scaler'!C419</f>
        <v>0</v>
      </c>
      <c r="D156" s="37">
        <f>'Scaler'!D419</f>
        <v>0</v>
      </c>
      <c r="E156" s="37">
        <f>'Scaler'!E419</f>
        <v>0</v>
      </c>
      <c r="F156" s="37">
        <f>'Scaler'!F419</f>
        <v>0</v>
      </c>
      <c r="G156" s="37">
        <f>'Scaler'!G419</f>
        <v>0</v>
      </c>
      <c r="H156" s="17"/>
    </row>
    <row r="157" spans="1:8">
      <c r="A157" s="4" t="s">
        <v>177</v>
      </c>
      <c r="B157" s="37">
        <f>'Scaler'!B420</f>
        <v>0</v>
      </c>
      <c r="C157" s="37">
        <f>'Scaler'!C420</f>
        <v>0</v>
      </c>
      <c r="D157" s="37">
        <f>'Scaler'!D420</f>
        <v>0</v>
      </c>
      <c r="E157" s="37">
        <f>'Scaler'!E420</f>
        <v>0</v>
      </c>
      <c r="F157" s="37">
        <f>'Scaler'!F420</f>
        <v>0</v>
      </c>
      <c r="G157" s="37">
        <f>'Scaler'!G420</f>
        <v>0</v>
      </c>
      <c r="H157" s="17"/>
    </row>
    <row r="158" spans="1:8">
      <c r="A158" s="4" t="s">
        <v>217</v>
      </c>
      <c r="B158" s="37">
        <f>'Scaler'!B421</f>
        <v>0</v>
      </c>
      <c r="C158" s="37">
        <f>'Scaler'!C421</f>
        <v>0</v>
      </c>
      <c r="D158" s="37">
        <f>'Scaler'!D421</f>
        <v>0</v>
      </c>
      <c r="E158" s="37">
        <f>'Scaler'!E421</f>
        <v>0</v>
      </c>
      <c r="F158" s="37">
        <f>'Scaler'!F421</f>
        <v>0</v>
      </c>
      <c r="G158" s="37">
        <f>'Scaler'!G421</f>
        <v>0</v>
      </c>
      <c r="H158" s="17"/>
    </row>
    <row r="159" spans="1:8">
      <c r="A159" s="4" t="s">
        <v>178</v>
      </c>
      <c r="B159" s="37">
        <f>'Scaler'!B422</f>
        <v>0</v>
      </c>
      <c r="C159" s="37">
        <f>'Scaler'!C422</f>
        <v>0</v>
      </c>
      <c r="D159" s="37">
        <f>'Scaler'!D422</f>
        <v>0</v>
      </c>
      <c r="E159" s="37">
        <f>'Scaler'!E422</f>
        <v>0</v>
      </c>
      <c r="F159" s="37">
        <f>'Scaler'!F422</f>
        <v>0</v>
      </c>
      <c r="G159" s="37">
        <f>'Scaler'!G422</f>
        <v>0</v>
      </c>
      <c r="H159" s="17"/>
    </row>
    <row r="160" spans="1:8">
      <c r="A160" s="4" t="s">
        <v>179</v>
      </c>
      <c r="B160" s="37">
        <f>'Scaler'!B423</f>
        <v>0</v>
      </c>
      <c r="C160" s="37">
        <f>'Scaler'!C423</f>
        <v>0</v>
      </c>
      <c r="D160" s="37">
        <f>'Scaler'!D423</f>
        <v>0</v>
      </c>
      <c r="E160" s="37">
        <f>'Scaler'!E423</f>
        <v>0</v>
      </c>
      <c r="F160" s="37">
        <f>'Scaler'!F423</f>
        <v>0</v>
      </c>
      <c r="G160" s="37">
        <f>'Scaler'!G423</f>
        <v>0</v>
      </c>
      <c r="H160" s="17"/>
    </row>
    <row r="161" spans="1:8">
      <c r="A161" s="4" t="s">
        <v>195</v>
      </c>
      <c r="B161" s="37">
        <f>'Scaler'!B424</f>
        <v>0</v>
      </c>
      <c r="C161" s="37">
        <f>'Scaler'!C424</f>
        <v>0</v>
      </c>
      <c r="D161" s="37">
        <f>'Scaler'!D424</f>
        <v>0</v>
      </c>
      <c r="E161" s="37">
        <f>'Scaler'!E424</f>
        <v>0</v>
      </c>
      <c r="F161" s="37">
        <f>'Scaler'!F424</f>
        <v>0</v>
      </c>
      <c r="G161" s="37">
        <f>'Scaler'!G424</f>
        <v>0</v>
      </c>
      <c r="H161" s="17"/>
    </row>
    <row r="162" spans="1:8">
      <c r="A162" s="4" t="s">
        <v>180</v>
      </c>
      <c r="B162" s="37">
        <f>'Scaler'!B425</f>
        <v>0</v>
      </c>
      <c r="C162" s="37">
        <f>'Scaler'!C425</f>
        <v>0</v>
      </c>
      <c r="D162" s="37">
        <f>'Scaler'!D425</f>
        <v>0</v>
      </c>
      <c r="E162" s="37">
        <f>'Scaler'!E425</f>
        <v>0</v>
      </c>
      <c r="F162" s="37">
        <f>'Scaler'!F425</f>
        <v>0</v>
      </c>
      <c r="G162" s="37">
        <f>'Scaler'!G425</f>
        <v>0</v>
      </c>
      <c r="H162" s="17"/>
    </row>
    <row r="163" spans="1:8">
      <c r="A163" s="4" t="s">
        <v>181</v>
      </c>
      <c r="B163" s="37">
        <f>'Scaler'!B426</f>
        <v>0</v>
      </c>
      <c r="C163" s="37">
        <f>'Scaler'!C426</f>
        <v>0</v>
      </c>
      <c r="D163" s="37">
        <f>'Scaler'!D426</f>
        <v>0</v>
      </c>
      <c r="E163" s="37">
        <f>'Scaler'!E426</f>
        <v>0</v>
      </c>
      <c r="F163" s="37">
        <f>'Scaler'!F426</f>
        <v>0</v>
      </c>
      <c r="G163" s="37">
        <f>'Scaler'!G426</f>
        <v>0</v>
      </c>
      <c r="H163" s="17"/>
    </row>
    <row r="164" spans="1:8">
      <c r="A164" s="4" t="s">
        <v>182</v>
      </c>
      <c r="B164" s="37">
        <f>'Scaler'!B427</f>
        <v>0</v>
      </c>
      <c r="C164" s="37">
        <f>'Scaler'!C427</f>
        <v>0</v>
      </c>
      <c r="D164" s="37">
        <f>'Scaler'!D427</f>
        <v>0</v>
      </c>
      <c r="E164" s="37">
        <f>'Scaler'!E427</f>
        <v>0</v>
      </c>
      <c r="F164" s="37">
        <f>'Scaler'!F427</f>
        <v>0</v>
      </c>
      <c r="G164" s="37">
        <f>'Scaler'!G427</f>
        <v>0</v>
      </c>
      <c r="H164" s="17"/>
    </row>
    <row r="165" spans="1:8">
      <c r="A165" s="4" t="s">
        <v>183</v>
      </c>
      <c r="B165" s="37">
        <f>'Scaler'!B428</f>
        <v>0</v>
      </c>
      <c r="C165" s="37">
        <f>'Scaler'!C428</f>
        <v>0</v>
      </c>
      <c r="D165" s="37">
        <f>'Scaler'!D428</f>
        <v>0</v>
      </c>
      <c r="E165" s="37">
        <f>'Scaler'!E428</f>
        <v>0</v>
      </c>
      <c r="F165" s="37">
        <f>'Scaler'!F428</f>
        <v>0</v>
      </c>
      <c r="G165" s="37">
        <f>'Scaler'!G428</f>
        <v>0</v>
      </c>
      <c r="H165" s="17"/>
    </row>
    <row r="166" spans="1:8">
      <c r="A166" s="4" t="s">
        <v>196</v>
      </c>
      <c r="B166" s="37">
        <f>'Scaler'!B429</f>
        <v>0</v>
      </c>
      <c r="C166" s="37">
        <f>'Scaler'!C429</f>
        <v>0</v>
      </c>
      <c r="D166" s="37">
        <f>'Scaler'!D429</f>
        <v>0</v>
      </c>
      <c r="E166" s="37">
        <f>'Scaler'!E429</f>
        <v>0</v>
      </c>
      <c r="F166" s="37">
        <f>'Scaler'!F429</f>
        <v>0</v>
      </c>
      <c r="G166" s="37">
        <f>'Scaler'!G429</f>
        <v>0</v>
      </c>
      <c r="H166" s="17"/>
    </row>
    <row r="167" spans="1:8">
      <c r="A167" s="4" t="s">
        <v>218</v>
      </c>
      <c r="B167" s="37">
        <f>'Scaler'!B430</f>
        <v>0</v>
      </c>
      <c r="C167" s="37">
        <f>'Scaler'!C430</f>
        <v>0</v>
      </c>
      <c r="D167" s="37">
        <f>'Scaler'!D430</f>
        <v>0</v>
      </c>
      <c r="E167" s="37">
        <f>'Scaler'!E430</f>
        <v>0</v>
      </c>
      <c r="F167" s="37">
        <f>'Scaler'!F430</f>
        <v>0</v>
      </c>
      <c r="G167" s="37">
        <f>'Scaler'!G430</f>
        <v>0</v>
      </c>
      <c r="H167" s="17"/>
    </row>
    <row r="168" spans="1:8">
      <c r="A168" s="4" t="s">
        <v>219</v>
      </c>
      <c r="B168" s="37">
        <f>'Scaler'!B431</f>
        <v>0</v>
      </c>
      <c r="C168" s="37">
        <f>'Scaler'!C431</f>
        <v>0</v>
      </c>
      <c r="D168" s="37">
        <f>'Scaler'!D431</f>
        <v>0</v>
      </c>
      <c r="E168" s="37">
        <f>'Scaler'!E431</f>
        <v>0</v>
      </c>
      <c r="F168" s="37">
        <f>'Scaler'!F431</f>
        <v>0</v>
      </c>
      <c r="G168" s="37">
        <f>'Scaler'!G431</f>
        <v>0</v>
      </c>
      <c r="H168" s="17"/>
    </row>
    <row r="169" spans="1:8">
      <c r="A169" s="4" t="s">
        <v>220</v>
      </c>
      <c r="B169" s="37">
        <f>'Scaler'!B432</f>
        <v>0</v>
      </c>
      <c r="C169" s="37">
        <f>'Scaler'!C432</f>
        <v>0</v>
      </c>
      <c r="D169" s="37">
        <f>'Scaler'!D432</f>
        <v>0</v>
      </c>
      <c r="E169" s="37">
        <f>'Scaler'!E432</f>
        <v>0</v>
      </c>
      <c r="F169" s="37">
        <f>'Scaler'!F432</f>
        <v>0</v>
      </c>
      <c r="G169" s="37">
        <f>'Scaler'!G432</f>
        <v>0</v>
      </c>
      <c r="H169" s="17"/>
    </row>
    <row r="170" spans="1:8">
      <c r="A170" s="4" t="s">
        <v>221</v>
      </c>
      <c r="B170" s="37">
        <f>'Scaler'!B433</f>
        <v>0</v>
      </c>
      <c r="C170" s="37">
        <f>'Scaler'!C433</f>
        <v>0</v>
      </c>
      <c r="D170" s="37">
        <f>'Scaler'!D433</f>
        <v>0</v>
      </c>
      <c r="E170" s="37">
        <f>'Scaler'!E433</f>
        <v>0</v>
      </c>
      <c r="F170" s="37">
        <f>'Scaler'!F433</f>
        <v>0</v>
      </c>
      <c r="G170" s="37">
        <f>'Scaler'!G433</f>
        <v>0</v>
      </c>
      <c r="H170" s="17"/>
    </row>
    <row r="171" spans="1:8">
      <c r="A171" s="4" t="s">
        <v>222</v>
      </c>
      <c r="B171" s="37">
        <f>'Scaler'!B434</f>
        <v>0</v>
      </c>
      <c r="C171" s="37">
        <f>'Scaler'!C434</f>
        <v>0</v>
      </c>
      <c r="D171" s="37">
        <f>'Scaler'!D434</f>
        <v>0</v>
      </c>
      <c r="E171" s="37">
        <f>'Scaler'!E434</f>
        <v>0</v>
      </c>
      <c r="F171" s="37">
        <f>'Scaler'!F434</f>
        <v>0</v>
      </c>
      <c r="G171" s="37">
        <f>'Scaler'!G434</f>
        <v>0</v>
      </c>
      <c r="H171" s="17"/>
    </row>
    <row r="172" spans="1:8">
      <c r="A172" s="4" t="s">
        <v>184</v>
      </c>
      <c r="B172" s="37">
        <f>'Scaler'!B435</f>
        <v>0</v>
      </c>
      <c r="C172" s="37">
        <f>'Scaler'!C435</f>
        <v>0</v>
      </c>
      <c r="D172" s="37">
        <f>'Scaler'!D435</f>
        <v>0</v>
      </c>
      <c r="E172" s="37">
        <f>'Scaler'!E435</f>
        <v>0</v>
      </c>
      <c r="F172" s="37">
        <f>'Scaler'!F435</f>
        <v>0</v>
      </c>
      <c r="G172" s="37">
        <f>'Scaler'!G435</f>
        <v>0</v>
      </c>
      <c r="H172" s="17"/>
    </row>
    <row r="173" spans="1:8">
      <c r="A173" s="4" t="s">
        <v>185</v>
      </c>
      <c r="B173" s="37">
        <f>'Scaler'!B436</f>
        <v>0</v>
      </c>
      <c r="C173" s="37">
        <f>'Scaler'!C436</f>
        <v>0</v>
      </c>
      <c r="D173" s="37">
        <f>'Scaler'!D436</f>
        <v>0</v>
      </c>
      <c r="E173" s="37">
        <f>'Scaler'!E436</f>
        <v>0</v>
      </c>
      <c r="F173" s="37">
        <f>'Scaler'!F436</f>
        <v>0</v>
      </c>
      <c r="G173" s="37">
        <f>'Scaler'!G436</f>
        <v>0</v>
      </c>
      <c r="H173" s="17"/>
    </row>
    <row r="174" spans="1:8">
      <c r="A174" s="4" t="s">
        <v>186</v>
      </c>
      <c r="B174" s="37">
        <f>'Scaler'!B437</f>
        <v>0</v>
      </c>
      <c r="C174" s="37">
        <f>'Scaler'!C437</f>
        <v>0</v>
      </c>
      <c r="D174" s="37">
        <f>'Scaler'!D437</f>
        <v>0</v>
      </c>
      <c r="E174" s="37">
        <f>'Scaler'!E437</f>
        <v>0</v>
      </c>
      <c r="F174" s="37">
        <f>'Scaler'!F437</f>
        <v>0</v>
      </c>
      <c r="G174" s="37">
        <f>'Scaler'!G437</f>
        <v>0</v>
      </c>
      <c r="H174" s="17"/>
    </row>
    <row r="175" spans="1:8">
      <c r="A175" s="4" t="s">
        <v>187</v>
      </c>
      <c r="B175" s="37">
        <f>'Scaler'!B438</f>
        <v>0</v>
      </c>
      <c r="C175" s="37">
        <f>'Scaler'!C438</f>
        <v>0</v>
      </c>
      <c r="D175" s="37">
        <f>'Scaler'!D438</f>
        <v>0</v>
      </c>
      <c r="E175" s="37">
        <f>'Scaler'!E438</f>
        <v>0</v>
      </c>
      <c r="F175" s="37">
        <f>'Scaler'!F438</f>
        <v>0</v>
      </c>
      <c r="G175" s="37">
        <f>'Scaler'!G438</f>
        <v>0</v>
      </c>
      <c r="H175" s="17"/>
    </row>
    <row r="176" spans="1:8">
      <c r="A176" s="4" t="s">
        <v>188</v>
      </c>
      <c r="B176" s="37">
        <f>'Scaler'!B439</f>
        <v>0</v>
      </c>
      <c r="C176" s="37">
        <f>'Scaler'!C439</f>
        <v>0</v>
      </c>
      <c r="D176" s="37">
        <f>'Scaler'!D439</f>
        <v>0</v>
      </c>
      <c r="E176" s="37">
        <f>'Scaler'!E439</f>
        <v>0</v>
      </c>
      <c r="F176" s="37">
        <f>'Scaler'!F439</f>
        <v>0</v>
      </c>
      <c r="G176" s="37">
        <f>'Scaler'!G439</f>
        <v>0</v>
      </c>
      <c r="H176" s="17"/>
    </row>
    <row r="177" spans="1:8">
      <c r="A177" s="4" t="s">
        <v>189</v>
      </c>
      <c r="B177" s="37">
        <f>'Scaler'!B440</f>
        <v>0</v>
      </c>
      <c r="C177" s="37">
        <f>'Scaler'!C440</f>
        <v>0</v>
      </c>
      <c r="D177" s="37">
        <f>'Scaler'!D440</f>
        <v>0</v>
      </c>
      <c r="E177" s="37">
        <f>'Scaler'!E440</f>
        <v>0</v>
      </c>
      <c r="F177" s="37">
        <f>'Scaler'!F440</f>
        <v>0</v>
      </c>
      <c r="G177" s="37">
        <f>'Scaler'!G440</f>
        <v>0</v>
      </c>
      <c r="H177" s="17"/>
    </row>
    <row r="178" spans="1:8">
      <c r="A178" s="4" t="s">
        <v>197</v>
      </c>
      <c r="B178" s="37">
        <f>'Scaler'!B441</f>
        <v>0</v>
      </c>
      <c r="C178" s="37">
        <f>'Scaler'!C441</f>
        <v>0</v>
      </c>
      <c r="D178" s="37">
        <f>'Scaler'!D441</f>
        <v>0</v>
      </c>
      <c r="E178" s="37">
        <f>'Scaler'!E441</f>
        <v>0</v>
      </c>
      <c r="F178" s="37">
        <f>'Scaler'!F441</f>
        <v>0</v>
      </c>
      <c r="G178" s="37">
        <f>'Scaler'!G441</f>
        <v>0</v>
      </c>
      <c r="H178" s="17"/>
    </row>
    <row r="179" spans="1:8">
      <c r="A179" s="4" t="s">
        <v>198</v>
      </c>
      <c r="B179" s="37">
        <f>'Scaler'!B442</f>
        <v>0</v>
      </c>
      <c r="C179" s="37">
        <f>'Scaler'!C442</f>
        <v>0</v>
      </c>
      <c r="D179" s="37">
        <f>'Scaler'!D442</f>
        <v>0</v>
      </c>
      <c r="E179" s="37">
        <f>'Scaler'!E442</f>
        <v>0</v>
      </c>
      <c r="F179" s="37">
        <f>'Scaler'!F442</f>
        <v>0</v>
      </c>
      <c r="G179" s="37">
        <f>'Scaler'!G442</f>
        <v>0</v>
      </c>
      <c r="H179" s="17"/>
    </row>
    <row r="181" spans="1:8" ht="21" customHeight="1">
      <c r="A181" s="1" t="s">
        <v>1515</v>
      </c>
    </row>
    <row r="182" spans="1:8">
      <c r="A182" s="2" t="s">
        <v>353</v>
      </c>
    </row>
    <row r="183" spans="1:8">
      <c r="A183" s="32" t="s">
        <v>482</v>
      </c>
    </row>
    <row r="184" spans="1:8">
      <c r="A184" s="32" t="s">
        <v>1516</v>
      </c>
    </row>
    <row r="185" spans="1:8">
      <c r="A185" s="32" t="s">
        <v>1104</v>
      </c>
    </row>
    <row r="186" spans="1:8">
      <c r="A186" s="32" t="s">
        <v>1517</v>
      </c>
    </row>
    <row r="187" spans="1:8">
      <c r="A187" s="32" t="s">
        <v>1106</v>
      </c>
    </row>
    <row r="188" spans="1:8">
      <c r="A188" s="32" t="s">
        <v>1518</v>
      </c>
    </row>
    <row r="189" spans="1:8">
      <c r="A189" s="32" t="s">
        <v>1108</v>
      </c>
    </row>
    <row r="190" spans="1:8">
      <c r="A190" s="32" t="s">
        <v>1519</v>
      </c>
    </row>
    <row r="191" spans="1:8">
      <c r="A191" s="32" t="s">
        <v>1110</v>
      </c>
    </row>
    <row r="192" spans="1:8">
      <c r="A192" s="32" t="s">
        <v>1520</v>
      </c>
    </row>
    <row r="193" spans="1:1">
      <c r="A193" s="32" t="s">
        <v>1112</v>
      </c>
    </row>
    <row r="194" spans="1:1">
      <c r="A194" s="32" t="s">
        <v>1521</v>
      </c>
    </row>
    <row r="195" spans="1:1">
      <c r="A195" s="32" t="s">
        <v>1114</v>
      </c>
    </row>
    <row r="196" spans="1:1">
      <c r="A196" s="32" t="s">
        <v>1522</v>
      </c>
    </row>
    <row r="197" spans="1:1">
      <c r="A197" s="32" t="s">
        <v>1523</v>
      </c>
    </row>
    <row r="198" spans="1:1">
      <c r="A198" s="32" t="s">
        <v>1524</v>
      </c>
    </row>
    <row r="199" spans="1:1">
      <c r="A199" s="32" t="s">
        <v>1525</v>
      </c>
    </row>
    <row r="200" spans="1:1">
      <c r="A200" s="32" t="s">
        <v>1526</v>
      </c>
    </row>
    <row r="201" spans="1:1">
      <c r="A201" s="32" t="s">
        <v>1527</v>
      </c>
    </row>
    <row r="202" spans="1:1">
      <c r="A202" s="32" t="s">
        <v>1528</v>
      </c>
    </row>
    <row r="203" spans="1:1">
      <c r="A203" s="32" t="s">
        <v>1529</v>
      </c>
    </row>
    <row r="204" spans="1:1">
      <c r="A204" s="32" t="s">
        <v>1530</v>
      </c>
    </row>
    <row r="205" spans="1:1">
      <c r="A205" s="32" t="s">
        <v>1531</v>
      </c>
    </row>
    <row r="206" spans="1:1">
      <c r="A206" s="32" t="s">
        <v>1532</v>
      </c>
    </row>
    <row r="207" spans="1:1">
      <c r="A207" s="32" t="s">
        <v>1533</v>
      </c>
    </row>
    <row r="208" spans="1:1">
      <c r="A208" s="32" t="s">
        <v>1534</v>
      </c>
    </row>
    <row r="209" spans="1:6">
      <c r="A209" s="32" t="s">
        <v>1535</v>
      </c>
    </row>
    <row r="210" spans="1:6">
      <c r="A210" s="32" t="s">
        <v>1536</v>
      </c>
    </row>
    <row r="211" spans="1:6">
      <c r="A211" s="32" t="s">
        <v>1537</v>
      </c>
    </row>
    <row r="212" spans="1:6">
      <c r="A212" s="32" t="s">
        <v>1538</v>
      </c>
    </row>
    <row r="213" spans="1:6">
      <c r="A213" s="32" t="s">
        <v>1539</v>
      </c>
    </row>
    <row r="214" spans="1:6">
      <c r="A214" s="33" t="s">
        <v>356</v>
      </c>
      <c r="B214" s="33" t="s">
        <v>486</v>
      </c>
      <c r="C214" s="33" t="s">
        <v>486</v>
      </c>
      <c r="D214" s="33" t="s">
        <v>486</v>
      </c>
      <c r="E214" s="33" t="s">
        <v>486</v>
      </c>
    </row>
    <row r="215" spans="1:6">
      <c r="A215" s="33" t="s">
        <v>359</v>
      </c>
      <c r="B215" s="33" t="s">
        <v>1540</v>
      </c>
      <c r="C215" s="33" t="s">
        <v>1541</v>
      </c>
      <c r="D215" s="33" t="s">
        <v>1542</v>
      </c>
      <c r="E215" s="33" t="s">
        <v>1543</v>
      </c>
    </row>
    <row r="217" spans="1:6">
      <c r="B217" s="15" t="s">
        <v>1544</v>
      </c>
      <c r="C217" s="15" t="s">
        <v>1545</v>
      </c>
      <c r="D217" s="15" t="s">
        <v>1546</v>
      </c>
      <c r="E217" s="15" t="s">
        <v>1547</v>
      </c>
    </row>
    <row r="218" spans="1:6">
      <c r="A218" s="4" t="s">
        <v>174</v>
      </c>
      <c r="B218" s="21">
        <f>0.01*'Input'!F$58*(E21*'Loads'!E302+F21*'Loads'!F302)+10*(B21*'Loads'!B302+C21*'Loads'!C302+D21*'Loads'!D302+G21*'Loads'!G302)</f>
        <v>0</v>
      </c>
      <c r="C218" s="21">
        <f>0.01*'Input'!F$58*(E67*'Loads'!E302+F67*'Loads'!F302)+10*(B67*'Loads'!B302+C67*'Loads'!C302+D67*'Loads'!D302+G67*'Loads'!G302)</f>
        <v>0</v>
      </c>
      <c r="D218" s="21">
        <f>0.01*'Input'!F$58*(E113*'Loads'!E302+F113*'Loads'!F302)+10*(B113*'Loads'!B302+C113*'Loads'!C302+D113*'Loads'!D302+G113*'Loads'!G302)</f>
        <v>0</v>
      </c>
      <c r="E218" s="21">
        <f>0.01*'Input'!F$58*($E153*'Loads'!E302+$F153*'Loads'!F302)+10*($B153*'Loads'!B302+$C153*'Loads'!C302+$D153*'Loads'!D302+$G153*'Loads'!G302)</f>
        <v>0</v>
      </c>
      <c r="F218" s="17"/>
    </row>
    <row r="219" spans="1:6">
      <c r="A219" s="4" t="s">
        <v>175</v>
      </c>
      <c r="B219" s="21">
        <f>0.01*'Input'!F$58*(E22*'Loads'!E303+F22*'Loads'!F303)+10*(B22*'Loads'!B303+C22*'Loads'!C303+D22*'Loads'!D303+G22*'Loads'!G303)</f>
        <v>0</v>
      </c>
      <c r="C219" s="21">
        <f>0.01*'Input'!F$58*(E68*'Loads'!E303+F68*'Loads'!F303)+10*(B68*'Loads'!B303+C68*'Loads'!C303+D68*'Loads'!D303+G68*'Loads'!G303)</f>
        <v>0</v>
      </c>
      <c r="D219" s="21">
        <f>0.01*'Input'!F$58*(E114*'Loads'!E303+F114*'Loads'!F303)+10*(B114*'Loads'!B303+C114*'Loads'!C303+D114*'Loads'!D303+G114*'Loads'!G303)</f>
        <v>0</v>
      </c>
      <c r="E219" s="21">
        <f>0.01*'Input'!F$58*($E154*'Loads'!E303+$F154*'Loads'!F303)+10*($B154*'Loads'!B303+$C154*'Loads'!C303+$D154*'Loads'!D303+$G154*'Loads'!G303)</f>
        <v>0</v>
      </c>
      <c r="F219" s="17"/>
    </row>
    <row r="220" spans="1:6">
      <c r="A220" s="4" t="s">
        <v>216</v>
      </c>
      <c r="B220" s="21">
        <f>0.01*'Input'!F$58*(E23*'Loads'!E304+F23*'Loads'!F304)+10*(B23*'Loads'!B304+C23*'Loads'!C304+D23*'Loads'!D304+G23*'Loads'!G304)</f>
        <v>0</v>
      </c>
      <c r="C220" s="21">
        <f>0.01*'Input'!F$58*(E69*'Loads'!E304+F69*'Loads'!F304)+10*(B69*'Loads'!B304+C69*'Loads'!C304+D69*'Loads'!D304+G69*'Loads'!G304)</f>
        <v>0</v>
      </c>
      <c r="D220" s="21">
        <f>0.01*'Input'!F$58*(E115*'Loads'!E304+F115*'Loads'!F304)+10*(B115*'Loads'!B304+C115*'Loads'!C304+D115*'Loads'!D304+G115*'Loads'!G304)</f>
        <v>0</v>
      </c>
      <c r="E220" s="21">
        <f>0.01*'Input'!F$58*($E155*'Loads'!E304+$F155*'Loads'!F304)+10*($B155*'Loads'!B304+$C155*'Loads'!C304+$D155*'Loads'!D304+$G155*'Loads'!G304)</f>
        <v>0</v>
      </c>
      <c r="F220" s="17"/>
    </row>
    <row r="221" spans="1:6">
      <c r="A221" s="4" t="s">
        <v>176</v>
      </c>
      <c r="B221" s="21">
        <f>0.01*'Input'!F$58*(E24*'Loads'!E305+F24*'Loads'!F305)+10*(B24*'Loads'!B305+C24*'Loads'!C305+D24*'Loads'!D305+G24*'Loads'!G305)</f>
        <v>0</v>
      </c>
      <c r="C221" s="21">
        <f>0.01*'Input'!F$58*(E70*'Loads'!E305+F70*'Loads'!F305)+10*(B70*'Loads'!B305+C70*'Loads'!C305+D70*'Loads'!D305+G70*'Loads'!G305)</f>
        <v>0</v>
      </c>
      <c r="D221" s="21">
        <f>0.01*'Input'!F$58*(E116*'Loads'!E305+F116*'Loads'!F305)+10*(B116*'Loads'!B305+C116*'Loads'!C305+D116*'Loads'!D305+G116*'Loads'!G305)</f>
        <v>0</v>
      </c>
      <c r="E221" s="21">
        <f>0.01*'Input'!F$58*($E156*'Loads'!E305+$F156*'Loads'!F305)+10*($B156*'Loads'!B305+$C156*'Loads'!C305+$D156*'Loads'!D305+$G156*'Loads'!G305)</f>
        <v>0</v>
      </c>
      <c r="F221" s="17"/>
    </row>
    <row r="222" spans="1:6">
      <c r="A222" s="4" t="s">
        <v>177</v>
      </c>
      <c r="B222" s="21">
        <f>0.01*'Input'!F$58*(E25*'Loads'!E306+F25*'Loads'!F306)+10*(B25*'Loads'!B306+C25*'Loads'!C306+D25*'Loads'!D306+G25*'Loads'!G306)</f>
        <v>0</v>
      </c>
      <c r="C222" s="21">
        <f>0.01*'Input'!F$58*(E71*'Loads'!E306+F71*'Loads'!F306)+10*(B71*'Loads'!B306+C71*'Loads'!C306+D71*'Loads'!D306+G71*'Loads'!G306)</f>
        <v>0</v>
      </c>
      <c r="D222" s="21">
        <f>0.01*'Input'!F$58*(E117*'Loads'!E306+F117*'Loads'!F306)+10*(B117*'Loads'!B306+C117*'Loads'!C306+D117*'Loads'!D306+G117*'Loads'!G306)</f>
        <v>0</v>
      </c>
      <c r="E222" s="21">
        <f>0.01*'Input'!F$58*($E157*'Loads'!E306+$F157*'Loads'!F306)+10*($B157*'Loads'!B306+$C157*'Loads'!C306+$D157*'Loads'!D306+$G157*'Loads'!G306)</f>
        <v>0</v>
      </c>
      <c r="F222" s="17"/>
    </row>
    <row r="223" spans="1:6">
      <c r="A223" s="4" t="s">
        <v>217</v>
      </c>
      <c r="B223" s="21">
        <f>0.01*'Input'!F$58*(E26*'Loads'!E307+F26*'Loads'!F307)+10*(B26*'Loads'!B307+C26*'Loads'!C307+D26*'Loads'!D307+G26*'Loads'!G307)</f>
        <v>0</v>
      </c>
      <c r="C223" s="21">
        <f>0.01*'Input'!F$58*(E72*'Loads'!E307+F72*'Loads'!F307)+10*(B72*'Loads'!B307+C72*'Loads'!C307+D72*'Loads'!D307+G72*'Loads'!G307)</f>
        <v>0</v>
      </c>
      <c r="D223" s="21">
        <f>0.01*'Input'!F$58*(E118*'Loads'!E307+F118*'Loads'!F307)+10*(B118*'Loads'!B307+C118*'Loads'!C307+D118*'Loads'!D307+G118*'Loads'!G307)</f>
        <v>0</v>
      </c>
      <c r="E223" s="21">
        <f>0.01*'Input'!F$58*($E158*'Loads'!E307+$F158*'Loads'!F307)+10*($B158*'Loads'!B307+$C158*'Loads'!C307+$D158*'Loads'!D307+$G158*'Loads'!G307)</f>
        <v>0</v>
      </c>
      <c r="F223" s="17"/>
    </row>
    <row r="224" spans="1:6">
      <c r="A224" s="4" t="s">
        <v>178</v>
      </c>
      <c r="B224" s="21">
        <f>0.01*'Input'!F$58*(E27*'Loads'!E308+F27*'Loads'!F308)+10*(B27*'Loads'!B308+C27*'Loads'!C308+D27*'Loads'!D308+G27*'Loads'!G308)</f>
        <v>0</v>
      </c>
      <c r="C224" s="21">
        <f>0.01*'Input'!F$58*(E73*'Loads'!E308+F73*'Loads'!F308)+10*(B73*'Loads'!B308+C73*'Loads'!C308+D73*'Loads'!D308+G73*'Loads'!G308)</f>
        <v>0</v>
      </c>
      <c r="D224" s="21">
        <f>0.01*'Input'!F$58*(E119*'Loads'!E308+F119*'Loads'!F308)+10*(B119*'Loads'!B308+C119*'Loads'!C308+D119*'Loads'!D308+G119*'Loads'!G308)</f>
        <v>0</v>
      </c>
      <c r="E224" s="21">
        <f>0.01*'Input'!F$58*($E159*'Loads'!E308+$F159*'Loads'!F308)+10*($B159*'Loads'!B308+$C159*'Loads'!C308+$D159*'Loads'!D308+$G159*'Loads'!G308)</f>
        <v>0</v>
      </c>
      <c r="F224" s="17"/>
    </row>
    <row r="225" spans="1:6">
      <c r="A225" s="4" t="s">
        <v>179</v>
      </c>
      <c r="B225" s="21">
        <f>0.01*'Input'!F$58*(E28*'Loads'!E309+F28*'Loads'!F309)+10*(B28*'Loads'!B309+C28*'Loads'!C309+D28*'Loads'!D309+G28*'Loads'!G309)</f>
        <v>0</v>
      </c>
      <c r="C225" s="21">
        <f>0.01*'Input'!F$58*(E74*'Loads'!E309+F74*'Loads'!F309)+10*(B74*'Loads'!B309+C74*'Loads'!C309+D74*'Loads'!D309+G74*'Loads'!G309)</f>
        <v>0</v>
      </c>
      <c r="D225" s="21">
        <f>0.01*'Input'!F$58*(E120*'Loads'!E309+F120*'Loads'!F309)+10*(B120*'Loads'!B309+C120*'Loads'!C309+D120*'Loads'!D309+G120*'Loads'!G309)</f>
        <v>0</v>
      </c>
      <c r="E225" s="21">
        <f>0.01*'Input'!F$58*($E160*'Loads'!E309+$F160*'Loads'!F309)+10*($B160*'Loads'!B309+$C160*'Loads'!C309+$D160*'Loads'!D309+$G160*'Loads'!G309)</f>
        <v>0</v>
      </c>
      <c r="F225" s="17"/>
    </row>
    <row r="226" spans="1:6">
      <c r="A226" s="4" t="s">
        <v>195</v>
      </c>
      <c r="B226" s="21">
        <f>0.01*'Input'!F$58*(E29*'Loads'!E310+F29*'Loads'!F310)+10*(B29*'Loads'!B310+C29*'Loads'!C310+D29*'Loads'!D310+G29*'Loads'!G310)</f>
        <v>0</v>
      </c>
      <c r="C226" s="21">
        <f>0.01*'Input'!F$58*(E75*'Loads'!E310+F75*'Loads'!F310)+10*(B75*'Loads'!B310+C75*'Loads'!C310+D75*'Loads'!D310+G75*'Loads'!G310)</f>
        <v>0</v>
      </c>
      <c r="D226" s="21">
        <f>0.01*'Input'!F$58*(E121*'Loads'!E310+F121*'Loads'!F310)+10*(B121*'Loads'!B310+C121*'Loads'!C310+D121*'Loads'!D310+G121*'Loads'!G310)</f>
        <v>0</v>
      </c>
      <c r="E226" s="21">
        <f>0.01*'Input'!F$58*($E161*'Loads'!E310+$F161*'Loads'!F310)+10*($B161*'Loads'!B310+$C161*'Loads'!C310+$D161*'Loads'!D310+$G161*'Loads'!G310)</f>
        <v>0</v>
      </c>
      <c r="F226" s="17"/>
    </row>
    <row r="227" spans="1:6">
      <c r="A227" s="4" t="s">
        <v>180</v>
      </c>
      <c r="B227" s="21">
        <f>0.01*'Input'!F$58*(E30*'Loads'!E311+F30*'Loads'!F311)+10*(B30*'Loads'!B311+C30*'Loads'!C311+D30*'Loads'!D311+G30*'Loads'!G311)</f>
        <v>0</v>
      </c>
      <c r="C227" s="21">
        <f>0.01*'Input'!F$58*(E76*'Loads'!E311+F76*'Loads'!F311)+10*(B76*'Loads'!B311+C76*'Loads'!C311+D76*'Loads'!D311+G76*'Loads'!G311)</f>
        <v>0</v>
      </c>
      <c r="D227" s="21">
        <f>0.01*'Input'!F$58*(E122*'Loads'!E311+F122*'Loads'!F311)+10*(B122*'Loads'!B311+C122*'Loads'!C311+D122*'Loads'!D311+G122*'Loads'!G311)</f>
        <v>0</v>
      </c>
      <c r="E227" s="21">
        <f>0.01*'Input'!F$58*($E162*'Loads'!E311+$F162*'Loads'!F311)+10*($B162*'Loads'!B311+$C162*'Loads'!C311+$D162*'Loads'!D311+$G162*'Loads'!G311)</f>
        <v>0</v>
      </c>
      <c r="F227" s="17"/>
    </row>
    <row r="228" spans="1:6">
      <c r="A228" s="4" t="s">
        <v>181</v>
      </c>
      <c r="B228" s="21">
        <f>0.01*'Input'!F$58*(E31*'Loads'!E312+F31*'Loads'!F312)+10*(B31*'Loads'!B312+C31*'Loads'!C312+D31*'Loads'!D312+G31*'Loads'!G312)</f>
        <v>0</v>
      </c>
      <c r="C228" s="21">
        <f>0.01*'Input'!F$58*(E77*'Loads'!E312+F77*'Loads'!F312)+10*(B77*'Loads'!B312+C77*'Loads'!C312+D77*'Loads'!D312+G77*'Loads'!G312)</f>
        <v>0</v>
      </c>
      <c r="D228" s="21">
        <f>0.01*'Input'!F$58*(E123*'Loads'!E312+F123*'Loads'!F312)+10*(B123*'Loads'!B312+C123*'Loads'!C312+D123*'Loads'!D312+G123*'Loads'!G312)</f>
        <v>0</v>
      </c>
      <c r="E228" s="21">
        <f>0.01*'Input'!F$58*($E163*'Loads'!E312+$F163*'Loads'!F312)+10*($B163*'Loads'!B312+$C163*'Loads'!C312+$D163*'Loads'!D312+$G163*'Loads'!G312)</f>
        <v>0</v>
      </c>
      <c r="F228" s="17"/>
    </row>
    <row r="229" spans="1:6">
      <c r="A229" s="4" t="s">
        <v>182</v>
      </c>
      <c r="B229" s="21">
        <f>0.01*'Input'!F$58*(E32*'Loads'!E313+F32*'Loads'!F313)+10*(B32*'Loads'!B313+C32*'Loads'!C313+D32*'Loads'!D313+G32*'Loads'!G313)</f>
        <v>0</v>
      </c>
      <c r="C229" s="21">
        <f>0.01*'Input'!F$58*(E78*'Loads'!E313+F78*'Loads'!F313)+10*(B78*'Loads'!B313+C78*'Loads'!C313+D78*'Loads'!D313+G78*'Loads'!G313)</f>
        <v>0</v>
      </c>
      <c r="D229" s="21">
        <f>0.01*'Input'!F$58*(E124*'Loads'!E313+F124*'Loads'!F313)+10*(B124*'Loads'!B313+C124*'Loads'!C313+D124*'Loads'!D313+G124*'Loads'!G313)</f>
        <v>0</v>
      </c>
      <c r="E229" s="21">
        <f>0.01*'Input'!F$58*($E164*'Loads'!E313+$F164*'Loads'!F313)+10*($B164*'Loads'!B313+$C164*'Loads'!C313+$D164*'Loads'!D313+$G164*'Loads'!G313)</f>
        <v>0</v>
      </c>
      <c r="F229" s="17"/>
    </row>
    <row r="230" spans="1:6">
      <c r="A230" s="4" t="s">
        <v>183</v>
      </c>
      <c r="B230" s="21">
        <f>0.01*'Input'!F$58*(E33*'Loads'!E314+F33*'Loads'!F314)+10*(B33*'Loads'!B314+C33*'Loads'!C314+D33*'Loads'!D314+G33*'Loads'!G314)</f>
        <v>0</v>
      </c>
      <c r="C230" s="21">
        <f>0.01*'Input'!F$58*(E79*'Loads'!E314+F79*'Loads'!F314)+10*(B79*'Loads'!B314+C79*'Loads'!C314+D79*'Loads'!D314+G79*'Loads'!G314)</f>
        <v>0</v>
      </c>
      <c r="D230" s="21">
        <f>0.01*'Input'!F$58*(E125*'Loads'!E314+F125*'Loads'!F314)+10*(B125*'Loads'!B314+C125*'Loads'!C314+D125*'Loads'!D314+G125*'Loads'!G314)</f>
        <v>0</v>
      </c>
      <c r="E230" s="21">
        <f>0.01*'Input'!F$58*($E165*'Loads'!E314+$F165*'Loads'!F314)+10*($B165*'Loads'!B314+$C165*'Loads'!C314+$D165*'Loads'!D314+$G165*'Loads'!G314)</f>
        <v>0</v>
      </c>
      <c r="F230" s="17"/>
    </row>
    <row r="231" spans="1:6">
      <c r="A231" s="4" t="s">
        <v>196</v>
      </c>
      <c r="B231" s="21">
        <f>0.01*'Input'!F$58*(E34*'Loads'!E315+F34*'Loads'!F315)+10*(B34*'Loads'!B315+C34*'Loads'!C315+D34*'Loads'!D315+G34*'Loads'!G315)</f>
        <v>0</v>
      </c>
      <c r="C231" s="21">
        <f>0.01*'Input'!F$58*(E80*'Loads'!E315+F80*'Loads'!F315)+10*(B80*'Loads'!B315+C80*'Loads'!C315+D80*'Loads'!D315+G80*'Loads'!G315)</f>
        <v>0</v>
      </c>
      <c r="D231" s="21">
        <f>0.01*'Input'!F$58*(E126*'Loads'!E315+F126*'Loads'!F315)+10*(B126*'Loads'!B315+C126*'Loads'!C315+D126*'Loads'!D315+G126*'Loads'!G315)</f>
        <v>0</v>
      </c>
      <c r="E231" s="21">
        <f>0.01*'Input'!F$58*($E166*'Loads'!E315+$F166*'Loads'!F315)+10*($B166*'Loads'!B315+$C166*'Loads'!C315+$D166*'Loads'!D315+$G166*'Loads'!G315)</f>
        <v>0</v>
      </c>
      <c r="F231" s="17"/>
    </row>
    <row r="232" spans="1:6">
      <c r="A232" s="4" t="s">
        <v>218</v>
      </c>
      <c r="B232" s="21">
        <f>0.01*'Input'!F$58*(E35*'Loads'!E316+F35*'Loads'!F316)+10*(B35*'Loads'!B316+C35*'Loads'!C316+D35*'Loads'!D316+G35*'Loads'!G316)</f>
        <v>0</v>
      </c>
      <c r="C232" s="21">
        <f>0.01*'Input'!F$58*(E81*'Loads'!E316+F81*'Loads'!F316)+10*(B81*'Loads'!B316+C81*'Loads'!C316+D81*'Loads'!D316+G81*'Loads'!G316)</f>
        <v>0</v>
      </c>
      <c r="D232" s="21">
        <f>0.01*'Input'!F$58*(E127*'Loads'!E316+F127*'Loads'!F316)+10*(B127*'Loads'!B316+C127*'Loads'!C316+D127*'Loads'!D316+G127*'Loads'!G316)</f>
        <v>0</v>
      </c>
      <c r="E232" s="21">
        <f>0.01*'Input'!F$58*($E167*'Loads'!E316+$F167*'Loads'!F316)+10*($B167*'Loads'!B316+$C167*'Loads'!C316+$D167*'Loads'!D316+$G167*'Loads'!G316)</f>
        <v>0</v>
      </c>
      <c r="F232" s="17"/>
    </row>
    <row r="233" spans="1:6">
      <c r="A233" s="4" t="s">
        <v>219</v>
      </c>
      <c r="B233" s="21">
        <f>0.01*'Input'!F$58*(E36*'Loads'!E317+F36*'Loads'!F317)+10*(B36*'Loads'!B317+C36*'Loads'!C317+D36*'Loads'!D317+G36*'Loads'!G317)</f>
        <v>0</v>
      </c>
      <c r="C233" s="21">
        <f>0.01*'Input'!F$58*(E82*'Loads'!E317+F82*'Loads'!F317)+10*(B82*'Loads'!B317+C82*'Loads'!C317+D82*'Loads'!D317+G82*'Loads'!G317)</f>
        <v>0</v>
      </c>
      <c r="D233" s="21">
        <f>0.01*'Input'!F$58*(E128*'Loads'!E317+F128*'Loads'!F317)+10*(B128*'Loads'!B317+C128*'Loads'!C317+D128*'Loads'!D317+G128*'Loads'!G317)</f>
        <v>0</v>
      </c>
      <c r="E233" s="21">
        <f>0.01*'Input'!F$58*($E168*'Loads'!E317+$F168*'Loads'!F317)+10*($B168*'Loads'!B317+$C168*'Loads'!C317+$D168*'Loads'!D317+$G168*'Loads'!G317)</f>
        <v>0</v>
      </c>
      <c r="F233" s="17"/>
    </row>
    <row r="234" spans="1:6">
      <c r="A234" s="4" t="s">
        <v>220</v>
      </c>
      <c r="B234" s="21">
        <f>0.01*'Input'!F$58*(E37*'Loads'!E318+F37*'Loads'!F318)+10*(B37*'Loads'!B318+C37*'Loads'!C318+D37*'Loads'!D318+G37*'Loads'!G318)</f>
        <v>0</v>
      </c>
      <c r="C234" s="21">
        <f>0.01*'Input'!F$58*(E83*'Loads'!E318+F83*'Loads'!F318)+10*(B83*'Loads'!B318+C83*'Loads'!C318+D83*'Loads'!D318+G83*'Loads'!G318)</f>
        <v>0</v>
      </c>
      <c r="D234" s="21">
        <f>0.01*'Input'!F$58*(E129*'Loads'!E318+F129*'Loads'!F318)+10*(B129*'Loads'!B318+C129*'Loads'!C318+D129*'Loads'!D318+G129*'Loads'!G318)</f>
        <v>0</v>
      </c>
      <c r="E234" s="21">
        <f>0.01*'Input'!F$58*($E169*'Loads'!E318+$F169*'Loads'!F318)+10*($B169*'Loads'!B318+$C169*'Loads'!C318+$D169*'Loads'!D318+$G169*'Loads'!G318)</f>
        <v>0</v>
      </c>
      <c r="F234" s="17"/>
    </row>
    <row r="235" spans="1:6">
      <c r="A235" s="4" t="s">
        <v>221</v>
      </c>
      <c r="B235" s="21">
        <f>0.01*'Input'!F$58*(E38*'Loads'!E319+F38*'Loads'!F319)+10*(B38*'Loads'!B319+C38*'Loads'!C319+D38*'Loads'!D319+G38*'Loads'!G319)</f>
        <v>0</v>
      </c>
      <c r="C235" s="21">
        <f>0.01*'Input'!F$58*(E84*'Loads'!E319+F84*'Loads'!F319)+10*(B84*'Loads'!B319+C84*'Loads'!C319+D84*'Loads'!D319+G84*'Loads'!G319)</f>
        <v>0</v>
      </c>
      <c r="D235" s="21">
        <f>0.01*'Input'!F$58*(E130*'Loads'!E319+F130*'Loads'!F319)+10*(B130*'Loads'!B319+C130*'Loads'!C319+D130*'Loads'!D319+G130*'Loads'!G319)</f>
        <v>0</v>
      </c>
      <c r="E235" s="21">
        <f>0.01*'Input'!F$58*($E170*'Loads'!E319+$F170*'Loads'!F319)+10*($B170*'Loads'!B319+$C170*'Loads'!C319+$D170*'Loads'!D319+$G170*'Loads'!G319)</f>
        <v>0</v>
      </c>
      <c r="F235" s="17"/>
    </row>
    <row r="236" spans="1:6">
      <c r="A236" s="4" t="s">
        <v>222</v>
      </c>
      <c r="B236" s="21">
        <f>0.01*'Input'!F$58*(E39*'Loads'!E320+F39*'Loads'!F320)+10*(B39*'Loads'!B320+C39*'Loads'!C320+D39*'Loads'!D320+G39*'Loads'!G320)</f>
        <v>0</v>
      </c>
      <c r="C236" s="21">
        <f>0.01*'Input'!F$58*(E85*'Loads'!E320+F85*'Loads'!F320)+10*(B85*'Loads'!B320+C85*'Loads'!C320+D85*'Loads'!D320+G85*'Loads'!G320)</f>
        <v>0</v>
      </c>
      <c r="D236" s="21">
        <f>0.01*'Input'!F$58*(E131*'Loads'!E320+F131*'Loads'!F320)+10*(B131*'Loads'!B320+C131*'Loads'!C320+D131*'Loads'!D320+G131*'Loads'!G320)</f>
        <v>0</v>
      </c>
      <c r="E236" s="21">
        <f>0.01*'Input'!F$58*($E171*'Loads'!E320+$F171*'Loads'!F320)+10*($B171*'Loads'!B320+$C171*'Loads'!C320+$D171*'Loads'!D320+$G171*'Loads'!G320)</f>
        <v>0</v>
      </c>
      <c r="F236" s="17"/>
    </row>
    <row r="237" spans="1:6">
      <c r="A237" s="4" t="s">
        <v>184</v>
      </c>
      <c r="B237" s="21">
        <f>0.01*'Input'!F$58*(E40*'Loads'!E321+F40*'Loads'!F321)+10*(B40*'Loads'!B321+C40*'Loads'!C321+D40*'Loads'!D321+G40*'Loads'!G321)</f>
        <v>0</v>
      </c>
      <c r="C237" s="21">
        <f>0.01*'Input'!F$58*(E86*'Loads'!E321+F86*'Loads'!F321)+10*(B86*'Loads'!B321+C86*'Loads'!C321+D86*'Loads'!D321+G86*'Loads'!G321)</f>
        <v>0</v>
      </c>
      <c r="D237" s="21">
        <f>0.01*'Input'!F$58*(E132*'Loads'!E321+F132*'Loads'!F321)+10*(B132*'Loads'!B321+C132*'Loads'!C321+D132*'Loads'!D321+G132*'Loads'!G321)</f>
        <v>0</v>
      </c>
      <c r="E237" s="21">
        <f>0.01*'Input'!F$58*($E172*'Loads'!E321+$F172*'Loads'!F321)+10*($B172*'Loads'!B321+$C172*'Loads'!C321+$D172*'Loads'!D321+$G172*'Loads'!G321)</f>
        <v>0</v>
      </c>
      <c r="F237" s="17"/>
    </row>
    <row r="238" spans="1:6">
      <c r="A238" s="4" t="s">
        <v>185</v>
      </c>
      <c r="B238" s="21">
        <f>0.01*'Input'!F$58*(E41*'Loads'!E322+F41*'Loads'!F322)+10*(B41*'Loads'!B322+C41*'Loads'!C322+D41*'Loads'!D322+G41*'Loads'!G322)</f>
        <v>0</v>
      </c>
      <c r="C238" s="21">
        <f>0.01*'Input'!F$58*(E87*'Loads'!E322+F87*'Loads'!F322)+10*(B87*'Loads'!B322+C87*'Loads'!C322+D87*'Loads'!D322+G87*'Loads'!G322)</f>
        <v>0</v>
      </c>
      <c r="D238" s="21">
        <f>0.01*'Input'!F$58*(E133*'Loads'!E322+F133*'Loads'!F322)+10*(B133*'Loads'!B322+C133*'Loads'!C322+D133*'Loads'!D322+G133*'Loads'!G322)</f>
        <v>0</v>
      </c>
      <c r="E238" s="21">
        <f>0.01*'Input'!F$58*($E173*'Loads'!E322+$F173*'Loads'!F322)+10*($B173*'Loads'!B322+$C173*'Loads'!C322+$D173*'Loads'!D322+$G173*'Loads'!G322)</f>
        <v>0</v>
      </c>
      <c r="F238" s="17"/>
    </row>
    <row r="239" spans="1:6">
      <c r="A239" s="4" t="s">
        <v>186</v>
      </c>
      <c r="B239" s="21">
        <f>0.01*'Input'!F$58*(E42*'Loads'!E323+F42*'Loads'!F323)+10*(B42*'Loads'!B323+C42*'Loads'!C323+D42*'Loads'!D323+G42*'Loads'!G323)</f>
        <v>0</v>
      </c>
      <c r="C239" s="21">
        <f>0.01*'Input'!F$58*(E88*'Loads'!E323+F88*'Loads'!F323)+10*(B88*'Loads'!B323+C88*'Loads'!C323+D88*'Loads'!D323+G88*'Loads'!G323)</f>
        <v>0</v>
      </c>
      <c r="D239" s="21">
        <f>0.01*'Input'!F$58*(E134*'Loads'!E323+F134*'Loads'!F323)+10*(B134*'Loads'!B323+C134*'Loads'!C323+D134*'Loads'!D323+G134*'Loads'!G323)</f>
        <v>0</v>
      </c>
      <c r="E239" s="21">
        <f>0.01*'Input'!F$58*($E174*'Loads'!E323+$F174*'Loads'!F323)+10*($B174*'Loads'!B323+$C174*'Loads'!C323+$D174*'Loads'!D323+$G174*'Loads'!G323)</f>
        <v>0</v>
      </c>
      <c r="F239" s="17"/>
    </row>
    <row r="240" spans="1:6">
      <c r="A240" s="4" t="s">
        <v>187</v>
      </c>
      <c r="B240" s="21">
        <f>0.01*'Input'!F$58*(E43*'Loads'!E324+F43*'Loads'!F324)+10*(B43*'Loads'!B324+C43*'Loads'!C324+D43*'Loads'!D324+G43*'Loads'!G324)</f>
        <v>0</v>
      </c>
      <c r="C240" s="21">
        <f>0.01*'Input'!F$58*(E89*'Loads'!E324+F89*'Loads'!F324)+10*(B89*'Loads'!B324+C89*'Loads'!C324+D89*'Loads'!D324+G89*'Loads'!G324)</f>
        <v>0</v>
      </c>
      <c r="D240" s="21">
        <f>0.01*'Input'!F$58*(E135*'Loads'!E324+F135*'Loads'!F324)+10*(B135*'Loads'!B324+C135*'Loads'!C324+D135*'Loads'!D324+G135*'Loads'!G324)</f>
        <v>0</v>
      </c>
      <c r="E240" s="21">
        <f>0.01*'Input'!F$58*($E175*'Loads'!E324+$F175*'Loads'!F324)+10*($B175*'Loads'!B324+$C175*'Loads'!C324+$D175*'Loads'!D324+$G175*'Loads'!G324)</f>
        <v>0</v>
      </c>
      <c r="F240" s="17"/>
    </row>
    <row r="241" spans="1:6">
      <c r="A241" s="4" t="s">
        <v>188</v>
      </c>
      <c r="B241" s="21">
        <f>0.01*'Input'!F$58*(E44*'Loads'!E325+F44*'Loads'!F325)+10*(B44*'Loads'!B325+C44*'Loads'!C325+D44*'Loads'!D325+G44*'Loads'!G325)</f>
        <v>0</v>
      </c>
      <c r="C241" s="21">
        <f>0.01*'Input'!F$58*(E90*'Loads'!E325+F90*'Loads'!F325)+10*(B90*'Loads'!B325+C90*'Loads'!C325+D90*'Loads'!D325+G90*'Loads'!G325)</f>
        <v>0</v>
      </c>
      <c r="D241" s="21">
        <f>0.01*'Input'!F$58*(E136*'Loads'!E325+F136*'Loads'!F325)+10*(B136*'Loads'!B325+C136*'Loads'!C325+D136*'Loads'!D325+G136*'Loads'!G325)</f>
        <v>0</v>
      </c>
      <c r="E241" s="21">
        <f>0.01*'Input'!F$58*($E176*'Loads'!E325+$F176*'Loads'!F325)+10*($B176*'Loads'!B325+$C176*'Loads'!C325+$D176*'Loads'!D325+$G176*'Loads'!G325)</f>
        <v>0</v>
      </c>
      <c r="F241" s="17"/>
    </row>
    <row r="242" spans="1:6">
      <c r="A242" s="4" t="s">
        <v>189</v>
      </c>
      <c r="B242" s="21">
        <f>0.01*'Input'!F$58*(E45*'Loads'!E326+F45*'Loads'!F326)+10*(B45*'Loads'!B326+C45*'Loads'!C326+D45*'Loads'!D326+G45*'Loads'!G326)</f>
        <v>0</v>
      </c>
      <c r="C242" s="21">
        <f>0.01*'Input'!F$58*(E91*'Loads'!E326+F91*'Loads'!F326)+10*(B91*'Loads'!B326+C91*'Loads'!C326+D91*'Loads'!D326+G91*'Loads'!G326)</f>
        <v>0</v>
      </c>
      <c r="D242" s="21">
        <f>0.01*'Input'!F$58*(E137*'Loads'!E326+F137*'Loads'!F326)+10*(B137*'Loads'!B326+C137*'Loads'!C326+D137*'Loads'!D326+G137*'Loads'!G326)</f>
        <v>0</v>
      </c>
      <c r="E242" s="21">
        <f>0.01*'Input'!F$58*($E177*'Loads'!E326+$F177*'Loads'!F326)+10*($B177*'Loads'!B326+$C177*'Loads'!C326+$D177*'Loads'!D326+$G177*'Loads'!G326)</f>
        <v>0</v>
      </c>
      <c r="F242" s="17"/>
    </row>
    <row r="243" spans="1:6">
      <c r="A243" s="4" t="s">
        <v>197</v>
      </c>
      <c r="B243" s="21">
        <f>0.01*'Input'!F$58*(E46*'Loads'!E327+F46*'Loads'!F327)+10*(B46*'Loads'!B327+C46*'Loads'!C327+D46*'Loads'!D327+G46*'Loads'!G327)</f>
        <v>0</v>
      </c>
      <c r="C243" s="21">
        <f>0.01*'Input'!F$58*(E92*'Loads'!E327+F92*'Loads'!F327)+10*(B92*'Loads'!B327+C92*'Loads'!C327+D92*'Loads'!D327+G92*'Loads'!G327)</f>
        <v>0</v>
      </c>
      <c r="D243" s="21">
        <f>0.01*'Input'!F$58*(E138*'Loads'!E327+F138*'Loads'!F327)+10*(B138*'Loads'!B327+C138*'Loads'!C327+D138*'Loads'!D327+G138*'Loads'!G327)</f>
        <v>0</v>
      </c>
      <c r="E243" s="21">
        <f>0.01*'Input'!F$58*($E178*'Loads'!E327+$F178*'Loads'!F327)+10*($B178*'Loads'!B327+$C178*'Loads'!C327+$D178*'Loads'!D327+$G178*'Loads'!G327)</f>
        <v>0</v>
      </c>
      <c r="F243" s="17"/>
    </row>
    <row r="244" spans="1:6">
      <c r="A244" s="4" t="s">
        <v>198</v>
      </c>
      <c r="B244" s="21">
        <f>0.01*'Input'!F$58*(E47*'Loads'!E328+F47*'Loads'!F328)+10*(B47*'Loads'!B328+C47*'Loads'!C328+D47*'Loads'!D328+G47*'Loads'!G328)</f>
        <v>0</v>
      </c>
      <c r="C244" s="21">
        <f>0.01*'Input'!F$58*(E93*'Loads'!E328+F93*'Loads'!F328)+10*(B93*'Loads'!B328+C93*'Loads'!C328+D93*'Loads'!D328+G93*'Loads'!G328)</f>
        <v>0</v>
      </c>
      <c r="D244" s="21">
        <f>0.01*'Input'!F$58*(E139*'Loads'!E328+F139*'Loads'!F328)+10*(B139*'Loads'!B328+C139*'Loads'!C328+D139*'Loads'!D328+G139*'Loads'!G328)</f>
        <v>0</v>
      </c>
      <c r="E244" s="21">
        <f>0.01*'Input'!F$58*($E179*'Loads'!E328+$F179*'Loads'!F328)+10*($B179*'Loads'!B328+$C179*'Loads'!C328+$D179*'Loads'!D328+$G179*'Loads'!G328)</f>
        <v>0</v>
      </c>
      <c r="F244" s="17"/>
    </row>
    <row r="246" spans="1:6" ht="21" customHeight="1">
      <c r="A246" s="1" t="s">
        <v>1548</v>
      </c>
    </row>
    <row r="247" spans="1:6">
      <c r="A247" s="2" t="s">
        <v>353</v>
      </c>
    </row>
    <row r="248" spans="1:6">
      <c r="A248" s="32" t="s">
        <v>1549</v>
      </c>
    </row>
    <row r="249" spans="1:6">
      <c r="A249" s="32" t="s">
        <v>1550</v>
      </c>
    </row>
    <row r="250" spans="1:6">
      <c r="A250" s="32" t="s">
        <v>1551</v>
      </c>
    </row>
    <row r="251" spans="1:6">
      <c r="A251" s="32" t="s">
        <v>1552</v>
      </c>
    </row>
    <row r="252" spans="1:6">
      <c r="A252" s="33" t="s">
        <v>356</v>
      </c>
      <c r="B252" s="33" t="s">
        <v>487</v>
      </c>
      <c r="C252" s="33" t="s">
        <v>487</v>
      </c>
      <c r="D252" s="33" t="s">
        <v>487</v>
      </c>
      <c r="E252" s="33" t="s">
        <v>487</v>
      </c>
    </row>
    <row r="253" spans="1:6">
      <c r="A253" s="33" t="s">
        <v>359</v>
      </c>
      <c r="B253" s="33" t="s">
        <v>537</v>
      </c>
      <c r="C253" s="33" t="s">
        <v>538</v>
      </c>
      <c r="D253" s="33" t="s">
        <v>539</v>
      </c>
      <c r="E253" s="33" t="s">
        <v>540</v>
      </c>
    </row>
    <row r="255" spans="1:6">
      <c r="B255" s="15" t="s">
        <v>1544</v>
      </c>
      <c r="C255" s="15" t="s">
        <v>1545</v>
      </c>
      <c r="D255" s="15" t="s">
        <v>1546</v>
      </c>
      <c r="E255" s="15" t="s">
        <v>1547</v>
      </c>
    </row>
    <row r="256" spans="1:6">
      <c r="A256" s="4" t="s">
        <v>1553</v>
      </c>
      <c r="B256" s="21">
        <f>SUM(B$218:B$244)</f>
        <v>0</v>
      </c>
      <c r="C256" s="21">
        <f>SUM(C$218:C$244)</f>
        <v>0</v>
      </c>
      <c r="D256" s="21">
        <f>SUM(D$218:D$244)</f>
        <v>0</v>
      </c>
      <c r="E256" s="21">
        <f>SUM(E$218:E$244)</f>
        <v>0</v>
      </c>
      <c r="F256" s="17"/>
    </row>
    <row r="258" spans="1:3" ht="21" customHeight="1">
      <c r="A258" s="1" t="s">
        <v>1554</v>
      </c>
    </row>
    <row r="259" spans="1:3">
      <c r="A259" s="2" t="s">
        <v>353</v>
      </c>
    </row>
    <row r="260" spans="1:3">
      <c r="A260" s="2" t="s">
        <v>1555</v>
      </c>
    </row>
    <row r="261" spans="1:3">
      <c r="A261" s="32" t="s">
        <v>1556</v>
      </c>
    </row>
    <row r="262" spans="1:3">
      <c r="A262" s="2" t="s">
        <v>371</v>
      </c>
    </row>
    <row r="264" spans="1:3">
      <c r="B264" s="15" t="s">
        <v>1557</v>
      </c>
    </row>
    <row r="265" spans="1:3">
      <c r="A265" s="29" t="s">
        <v>233</v>
      </c>
      <c r="C265" s="17"/>
    </row>
    <row r="266" spans="1:3">
      <c r="A266" s="4" t="s">
        <v>174</v>
      </c>
      <c r="B266" s="43">
        <f>'Input'!E192</f>
        <v>0</v>
      </c>
      <c r="C266" s="17"/>
    </row>
    <row r="267" spans="1:3">
      <c r="A267" s="4" t="s">
        <v>234</v>
      </c>
      <c r="B267" s="43">
        <f>'Input'!E193</f>
        <v>0</v>
      </c>
      <c r="C267" s="17"/>
    </row>
    <row r="268" spans="1:3">
      <c r="A268" s="4" t="s">
        <v>235</v>
      </c>
      <c r="B268" s="43">
        <f>'Input'!E194</f>
        <v>0</v>
      </c>
      <c r="C268" s="17"/>
    </row>
    <row r="269" spans="1:3">
      <c r="A269" s="29" t="s">
        <v>236</v>
      </c>
      <c r="C269" s="17"/>
    </row>
    <row r="270" spans="1:3">
      <c r="A270" s="4" t="s">
        <v>175</v>
      </c>
      <c r="B270" s="43">
        <f>'Input'!E196</f>
        <v>0</v>
      </c>
      <c r="C270" s="17"/>
    </row>
    <row r="271" spans="1:3">
      <c r="A271" s="4" t="s">
        <v>237</v>
      </c>
      <c r="B271" s="43">
        <f>'Input'!E197</f>
        <v>0</v>
      </c>
      <c r="C271" s="17"/>
    </row>
    <row r="272" spans="1:3">
      <c r="A272" s="4" t="s">
        <v>238</v>
      </c>
      <c r="B272" s="43">
        <f>'Input'!E198</f>
        <v>0</v>
      </c>
      <c r="C272" s="17"/>
    </row>
    <row r="273" spans="1:3">
      <c r="A273" s="29" t="s">
        <v>239</v>
      </c>
      <c r="C273" s="17"/>
    </row>
    <row r="274" spans="1:3">
      <c r="A274" s="4" t="s">
        <v>216</v>
      </c>
      <c r="B274" s="43">
        <f>'Input'!E200</f>
        <v>0</v>
      </c>
      <c r="C274" s="17"/>
    </row>
    <row r="275" spans="1:3">
      <c r="A275" s="4" t="s">
        <v>240</v>
      </c>
      <c r="B275" s="43">
        <f>'Input'!E201</f>
        <v>0</v>
      </c>
      <c r="C275" s="17"/>
    </row>
    <row r="276" spans="1:3">
      <c r="A276" s="4" t="s">
        <v>241</v>
      </c>
      <c r="B276" s="43">
        <f>'Input'!E202</f>
        <v>0</v>
      </c>
      <c r="C276" s="17"/>
    </row>
    <row r="277" spans="1:3">
      <c r="A277" s="29" t="s">
        <v>242</v>
      </c>
      <c r="C277" s="17"/>
    </row>
    <row r="278" spans="1:3">
      <c r="A278" s="4" t="s">
        <v>176</v>
      </c>
      <c r="B278" s="43">
        <f>'Input'!E204</f>
        <v>0</v>
      </c>
      <c r="C278" s="17"/>
    </row>
    <row r="279" spans="1:3">
      <c r="A279" s="4" t="s">
        <v>243</v>
      </c>
      <c r="B279" s="43">
        <f>'Input'!E205</f>
        <v>0</v>
      </c>
      <c r="C279" s="17"/>
    </row>
    <row r="280" spans="1:3">
      <c r="A280" s="4" t="s">
        <v>244</v>
      </c>
      <c r="B280" s="43">
        <f>'Input'!E206</f>
        <v>0</v>
      </c>
      <c r="C280" s="17"/>
    </row>
    <row r="281" spans="1:3">
      <c r="A281" s="29" t="s">
        <v>245</v>
      </c>
      <c r="C281" s="17"/>
    </row>
    <row r="282" spans="1:3">
      <c r="A282" s="4" t="s">
        <v>177</v>
      </c>
      <c r="B282" s="43">
        <f>'Input'!E208</f>
        <v>0</v>
      </c>
      <c r="C282" s="17"/>
    </row>
    <row r="283" spans="1:3">
      <c r="A283" s="4" t="s">
        <v>246</v>
      </c>
      <c r="B283" s="43">
        <f>'Input'!E209</f>
        <v>0</v>
      </c>
      <c r="C283" s="17"/>
    </row>
    <row r="284" spans="1:3">
      <c r="A284" s="4" t="s">
        <v>247</v>
      </c>
      <c r="B284" s="43">
        <f>'Input'!E210</f>
        <v>0</v>
      </c>
      <c r="C284" s="17"/>
    </row>
    <row r="285" spans="1:3">
      <c r="A285" s="29" t="s">
        <v>248</v>
      </c>
      <c r="C285" s="17"/>
    </row>
    <row r="286" spans="1:3">
      <c r="A286" s="4" t="s">
        <v>217</v>
      </c>
      <c r="B286" s="43">
        <f>'Input'!E212</f>
        <v>0</v>
      </c>
      <c r="C286" s="17"/>
    </row>
    <row r="287" spans="1:3">
      <c r="A287" s="4" t="s">
        <v>249</v>
      </c>
      <c r="B287" s="43">
        <f>'Input'!E213</f>
        <v>0</v>
      </c>
      <c r="C287" s="17"/>
    </row>
    <row r="288" spans="1:3">
      <c r="A288" s="4" t="s">
        <v>250</v>
      </c>
      <c r="B288" s="43">
        <f>'Input'!E214</f>
        <v>0</v>
      </c>
      <c r="C288" s="17"/>
    </row>
    <row r="289" spans="1:3">
      <c r="A289" s="29" t="s">
        <v>251</v>
      </c>
      <c r="C289" s="17"/>
    </row>
    <row r="290" spans="1:3">
      <c r="A290" s="4" t="s">
        <v>178</v>
      </c>
      <c r="B290" s="43">
        <f>'Input'!E216</f>
        <v>0</v>
      </c>
      <c r="C290" s="17"/>
    </row>
    <row r="291" spans="1:3">
      <c r="A291" s="4" t="s">
        <v>252</v>
      </c>
      <c r="B291" s="43">
        <f>'Input'!E217</f>
        <v>0</v>
      </c>
      <c r="C291" s="17"/>
    </row>
    <row r="292" spans="1:3">
      <c r="A292" s="4" t="s">
        <v>253</v>
      </c>
      <c r="B292" s="43">
        <f>'Input'!E218</f>
        <v>0</v>
      </c>
      <c r="C292" s="17"/>
    </row>
    <row r="293" spans="1:3">
      <c r="A293" s="29" t="s">
        <v>254</v>
      </c>
      <c r="C293" s="17"/>
    </row>
    <row r="294" spans="1:3">
      <c r="A294" s="4" t="s">
        <v>179</v>
      </c>
      <c r="B294" s="43">
        <f>'Input'!E220</f>
        <v>0</v>
      </c>
      <c r="C294" s="17"/>
    </row>
    <row r="295" spans="1:3">
      <c r="A295" s="29" t="s">
        <v>255</v>
      </c>
      <c r="C295" s="17"/>
    </row>
    <row r="296" spans="1:3">
      <c r="A296" s="4" t="s">
        <v>195</v>
      </c>
      <c r="B296" s="43">
        <f>'Input'!E222</f>
        <v>0</v>
      </c>
      <c r="C296" s="17"/>
    </row>
    <row r="297" spans="1:3">
      <c r="A297" s="29" t="s">
        <v>256</v>
      </c>
      <c r="C297" s="17"/>
    </row>
    <row r="298" spans="1:3">
      <c r="A298" s="4" t="s">
        <v>180</v>
      </c>
      <c r="B298" s="43">
        <f>'Input'!E224</f>
        <v>0</v>
      </c>
      <c r="C298" s="17"/>
    </row>
    <row r="299" spans="1:3">
      <c r="A299" s="4" t="s">
        <v>257</v>
      </c>
      <c r="B299" s="43">
        <f>'Input'!E225</f>
        <v>0</v>
      </c>
      <c r="C299" s="17"/>
    </row>
    <row r="300" spans="1:3">
      <c r="A300" s="4" t="s">
        <v>258</v>
      </c>
      <c r="B300" s="43">
        <f>'Input'!E226</f>
        <v>0</v>
      </c>
      <c r="C300" s="17"/>
    </row>
    <row r="301" spans="1:3">
      <c r="A301" s="29" t="s">
        <v>259</v>
      </c>
      <c r="C301" s="17"/>
    </row>
    <row r="302" spans="1:3">
      <c r="A302" s="4" t="s">
        <v>181</v>
      </c>
      <c r="B302" s="43">
        <f>'Input'!E228</f>
        <v>0</v>
      </c>
      <c r="C302" s="17"/>
    </row>
    <row r="303" spans="1:3">
      <c r="A303" s="4" t="s">
        <v>260</v>
      </c>
      <c r="B303" s="43">
        <f>'Input'!E229</f>
        <v>0</v>
      </c>
      <c r="C303" s="17"/>
    </row>
    <row r="304" spans="1:3">
      <c r="A304" s="4" t="s">
        <v>261</v>
      </c>
      <c r="B304" s="43">
        <f>'Input'!E230</f>
        <v>0</v>
      </c>
      <c r="C304" s="17"/>
    </row>
    <row r="305" spans="1:3">
      <c r="A305" s="29" t="s">
        <v>262</v>
      </c>
      <c r="C305" s="17"/>
    </row>
    <row r="306" spans="1:3">
      <c r="A306" s="4" t="s">
        <v>182</v>
      </c>
      <c r="B306" s="43">
        <f>'Input'!E232</f>
        <v>0</v>
      </c>
      <c r="C306" s="17"/>
    </row>
    <row r="307" spans="1:3">
      <c r="A307" s="4" t="s">
        <v>263</v>
      </c>
      <c r="B307" s="43">
        <f>'Input'!E233</f>
        <v>0</v>
      </c>
      <c r="C307" s="17"/>
    </row>
    <row r="308" spans="1:3">
      <c r="A308" s="4" t="s">
        <v>264</v>
      </c>
      <c r="B308" s="43">
        <f>'Input'!E234</f>
        <v>0</v>
      </c>
      <c r="C308" s="17"/>
    </row>
    <row r="309" spans="1:3">
      <c r="A309" s="29" t="s">
        <v>265</v>
      </c>
      <c r="C309" s="17"/>
    </row>
    <row r="310" spans="1:3">
      <c r="A310" s="4" t="s">
        <v>183</v>
      </c>
      <c r="B310" s="43">
        <f>'Input'!E236</f>
        <v>0</v>
      </c>
      <c r="C310" s="17"/>
    </row>
    <row r="311" spans="1:3">
      <c r="A311" s="4" t="s">
        <v>266</v>
      </c>
      <c r="B311" s="43">
        <f>'Input'!E237</f>
        <v>0</v>
      </c>
      <c r="C311" s="17"/>
    </row>
    <row r="312" spans="1:3">
      <c r="A312" s="29" t="s">
        <v>267</v>
      </c>
      <c r="C312" s="17"/>
    </row>
    <row r="313" spans="1:3">
      <c r="A313" s="4" t="s">
        <v>196</v>
      </c>
      <c r="B313" s="43">
        <f>'Input'!E239</f>
        <v>0</v>
      </c>
      <c r="C313" s="17"/>
    </row>
    <row r="314" spans="1:3">
      <c r="A314" s="4" t="s">
        <v>268</v>
      </c>
      <c r="B314" s="43">
        <f>'Input'!E240</f>
        <v>0</v>
      </c>
      <c r="C314" s="17"/>
    </row>
    <row r="315" spans="1:3">
      <c r="A315" s="29" t="s">
        <v>269</v>
      </c>
      <c r="C315" s="17"/>
    </row>
    <row r="316" spans="1:3">
      <c r="A316" s="4" t="s">
        <v>218</v>
      </c>
      <c r="B316" s="43">
        <f>'Input'!E242</f>
        <v>0</v>
      </c>
      <c r="C316" s="17"/>
    </row>
    <row r="317" spans="1:3">
      <c r="A317" s="4" t="s">
        <v>270</v>
      </c>
      <c r="B317" s="43">
        <f>'Input'!E243</f>
        <v>0</v>
      </c>
      <c r="C317" s="17"/>
    </row>
    <row r="318" spans="1:3">
      <c r="A318" s="4" t="s">
        <v>271</v>
      </c>
      <c r="B318" s="43">
        <f>'Input'!E244</f>
        <v>0</v>
      </c>
      <c r="C318" s="17"/>
    </row>
    <row r="319" spans="1:3">
      <c r="A319" s="29" t="s">
        <v>272</v>
      </c>
      <c r="C319" s="17"/>
    </row>
    <row r="320" spans="1:3">
      <c r="A320" s="4" t="s">
        <v>219</v>
      </c>
      <c r="B320" s="43">
        <f>'Input'!E246</f>
        <v>0</v>
      </c>
      <c r="C320" s="17"/>
    </row>
    <row r="321" spans="1:3">
      <c r="A321" s="4" t="s">
        <v>273</v>
      </c>
      <c r="B321" s="43">
        <f>'Input'!E247</f>
        <v>0</v>
      </c>
      <c r="C321" s="17"/>
    </row>
    <row r="322" spans="1:3">
      <c r="A322" s="4" t="s">
        <v>274</v>
      </c>
      <c r="B322" s="43">
        <f>'Input'!E248</f>
        <v>0</v>
      </c>
      <c r="C322" s="17"/>
    </row>
    <row r="323" spans="1:3">
      <c r="A323" s="29" t="s">
        <v>275</v>
      </c>
      <c r="C323" s="17"/>
    </row>
    <row r="324" spans="1:3">
      <c r="A324" s="4" t="s">
        <v>220</v>
      </c>
      <c r="B324" s="43">
        <f>'Input'!E250</f>
        <v>0</v>
      </c>
      <c r="C324" s="17"/>
    </row>
    <row r="325" spans="1:3">
      <c r="A325" s="4" t="s">
        <v>276</v>
      </c>
      <c r="B325" s="43">
        <f>'Input'!E251</f>
        <v>0</v>
      </c>
      <c r="C325" s="17"/>
    </row>
    <row r="326" spans="1:3">
      <c r="A326" s="4" t="s">
        <v>277</v>
      </c>
      <c r="B326" s="43">
        <f>'Input'!E252</f>
        <v>0</v>
      </c>
      <c r="C326" s="17"/>
    </row>
    <row r="327" spans="1:3">
      <c r="A327" s="29" t="s">
        <v>278</v>
      </c>
      <c r="C327" s="17"/>
    </row>
    <row r="328" spans="1:3">
      <c r="A328" s="4" t="s">
        <v>221</v>
      </c>
      <c r="B328" s="43">
        <f>'Input'!E254</f>
        <v>0</v>
      </c>
      <c r="C328" s="17"/>
    </row>
    <row r="329" spans="1:3">
      <c r="A329" s="4" t="s">
        <v>279</v>
      </c>
      <c r="B329" s="43">
        <f>'Input'!E255</f>
        <v>0</v>
      </c>
      <c r="C329" s="17"/>
    </row>
    <row r="330" spans="1:3">
      <c r="A330" s="4" t="s">
        <v>280</v>
      </c>
      <c r="B330" s="43">
        <f>'Input'!E256</f>
        <v>0</v>
      </c>
      <c r="C330" s="17"/>
    </row>
    <row r="331" spans="1:3">
      <c r="A331" s="29" t="s">
        <v>281</v>
      </c>
      <c r="C331" s="17"/>
    </row>
    <row r="332" spans="1:3">
      <c r="A332" s="4" t="s">
        <v>222</v>
      </c>
      <c r="B332" s="43">
        <f>'Input'!E258</f>
        <v>0</v>
      </c>
      <c r="C332" s="17"/>
    </row>
    <row r="333" spans="1:3">
      <c r="A333" s="4" t="s">
        <v>282</v>
      </c>
      <c r="B333" s="43">
        <f>'Input'!E259</f>
        <v>0</v>
      </c>
      <c r="C333" s="17"/>
    </row>
    <row r="334" spans="1:3">
      <c r="A334" s="4" t="s">
        <v>283</v>
      </c>
      <c r="B334" s="43">
        <f>'Input'!E260</f>
        <v>0</v>
      </c>
      <c r="C334" s="17"/>
    </row>
    <row r="335" spans="1:3">
      <c r="A335" s="29" t="s">
        <v>284</v>
      </c>
      <c r="C335" s="17"/>
    </row>
    <row r="336" spans="1:3">
      <c r="A336" s="4" t="s">
        <v>184</v>
      </c>
      <c r="B336" s="43">
        <f>'Input'!E262</f>
        <v>0</v>
      </c>
      <c r="C336" s="17"/>
    </row>
    <row r="337" spans="1:3">
      <c r="A337" s="4" t="s">
        <v>285</v>
      </c>
      <c r="B337" s="36">
        <v>0</v>
      </c>
      <c r="C337" s="17"/>
    </row>
    <row r="338" spans="1:3">
      <c r="A338" s="4" t="s">
        <v>286</v>
      </c>
      <c r="B338" s="36">
        <v>0</v>
      </c>
      <c r="C338" s="17"/>
    </row>
    <row r="339" spans="1:3">
      <c r="A339" s="29" t="s">
        <v>287</v>
      </c>
      <c r="C339" s="17"/>
    </row>
    <row r="340" spans="1:3">
      <c r="A340" s="4" t="s">
        <v>185</v>
      </c>
      <c r="B340" s="43">
        <f>'Input'!E266</f>
        <v>0</v>
      </c>
      <c r="C340" s="17"/>
    </row>
    <row r="341" spans="1:3">
      <c r="A341" s="4" t="s">
        <v>288</v>
      </c>
      <c r="B341" s="36">
        <v>0</v>
      </c>
      <c r="C341" s="17"/>
    </row>
    <row r="342" spans="1:3">
      <c r="A342" s="29" t="s">
        <v>289</v>
      </c>
      <c r="C342" s="17"/>
    </row>
    <row r="343" spans="1:3">
      <c r="A343" s="4" t="s">
        <v>186</v>
      </c>
      <c r="B343" s="43">
        <f>'Input'!E269</f>
        <v>0</v>
      </c>
      <c r="C343" s="17"/>
    </row>
    <row r="344" spans="1:3">
      <c r="A344" s="4" t="s">
        <v>290</v>
      </c>
      <c r="B344" s="36">
        <v>0</v>
      </c>
      <c r="C344" s="17"/>
    </row>
    <row r="345" spans="1:3">
      <c r="A345" s="4" t="s">
        <v>291</v>
      </c>
      <c r="B345" s="36">
        <v>0</v>
      </c>
      <c r="C345" s="17"/>
    </row>
    <row r="346" spans="1:3">
      <c r="A346" s="29" t="s">
        <v>292</v>
      </c>
      <c r="C346" s="17"/>
    </row>
    <row r="347" spans="1:3">
      <c r="A347" s="4" t="s">
        <v>187</v>
      </c>
      <c r="B347" s="43">
        <f>'Input'!E273</f>
        <v>0</v>
      </c>
      <c r="C347" s="17"/>
    </row>
    <row r="348" spans="1:3">
      <c r="A348" s="4" t="s">
        <v>293</v>
      </c>
      <c r="B348" s="36">
        <v>0</v>
      </c>
      <c r="C348" s="17"/>
    </row>
    <row r="349" spans="1:3">
      <c r="A349" s="4" t="s">
        <v>294</v>
      </c>
      <c r="B349" s="36">
        <v>0</v>
      </c>
      <c r="C349" s="17"/>
    </row>
    <row r="350" spans="1:3">
      <c r="A350" s="29" t="s">
        <v>295</v>
      </c>
      <c r="C350" s="17"/>
    </row>
    <row r="351" spans="1:3">
      <c r="A351" s="4" t="s">
        <v>188</v>
      </c>
      <c r="B351" s="43">
        <f>'Input'!E277</f>
        <v>0</v>
      </c>
      <c r="C351" s="17"/>
    </row>
    <row r="352" spans="1:3">
      <c r="A352" s="4" t="s">
        <v>296</v>
      </c>
      <c r="B352" s="36">
        <v>0</v>
      </c>
      <c r="C352" s="17"/>
    </row>
    <row r="353" spans="1:3">
      <c r="A353" s="29" t="s">
        <v>297</v>
      </c>
      <c r="C353" s="17"/>
    </row>
    <row r="354" spans="1:3">
      <c r="A354" s="4" t="s">
        <v>189</v>
      </c>
      <c r="B354" s="43">
        <f>'Input'!E280</f>
        <v>0</v>
      </c>
      <c r="C354" s="17"/>
    </row>
    <row r="355" spans="1:3">
      <c r="A355" s="4" t="s">
        <v>298</v>
      </c>
      <c r="B355" s="36">
        <v>0</v>
      </c>
      <c r="C355" s="17"/>
    </row>
    <row r="356" spans="1:3">
      <c r="A356" s="29" t="s">
        <v>299</v>
      </c>
      <c r="C356" s="17"/>
    </row>
    <row r="357" spans="1:3">
      <c r="A357" s="4" t="s">
        <v>197</v>
      </c>
      <c r="B357" s="43">
        <f>'Input'!E283</f>
        <v>0</v>
      </c>
      <c r="C357" s="17"/>
    </row>
    <row r="358" spans="1:3">
      <c r="A358" s="4" t="s">
        <v>300</v>
      </c>
      <c r="B358" s="36">
        <v>0</v>
      </c>
      <c r="C358" s="17"/>
    </row>
    <row r="359" spans="1:3">
      <c r="A359" s="29" t="s">
        <v>301</v>
      </c>
      <c r="C359" s="17"/>
    </row>
    <row r="360" spans="1:3">
      <c r="A360" s="4" t="s">
        <v>198</v>
      </c>
      <c r="B360" s="43">
        <f>'Input'!E286</f>
        <v>0</v>
      </c>
      <c r="C360" s="17"/>
    </row>
    <row r="361" spans="1:3">
      <c r="A361" s="4" t="s">
        <v>302</v>
      </c>
      <c r="B361" s="36">
        <v>0</v>
      </c>
      <c r="C361" s="17"/>
    </row>
    <row r="363" spans="1:3" ht="21" customHeight="1">
      <c r="A363" s="1" t="s">
        <v>1558</v>
      </c>
    </row>
    <row r="364" spans="1:3">
      <c r="A364" s="2" t="s">
        <v>353</v>
      </c>
    </row>
    <row r="365" spans="1:3">
      <c r="A365" s="32" t="s">
        <v>482</v>
      </c>
    </row>
    <row r="366" spans="1:3">
      <c r="A366" s="32" t="s">
        <v>1516</v>
      </c>
    </row>
    <row r="367" spans="1:3">
      <c r="A367" s="32" t="s">
        <v>1559</v>
      </c>
    </row>
    <row r="368" spans="1:3">
      <c r="A368" s="32" t="s">
        <v>1517</v>
      </c>
    </row>
    <row r="369" spans="1:1">
      <c r="A369" s="32" t="s">
        <v>1560</v>
      </c>
    </row>
    <row r="370" spans="1:1">
      <c r="A370" s="32" t="s">
        <v>1518</v>
      </c>
    </row>
    <row r="371" spans="1:1">
      <c r="A371" s="32" t="s">
        <v>1561</v>
      </c>
    </row>
    <row r="372" spans="1:1">
      <c r="A372" s="32" t="s">
        <v>1519</v>
      </c>
    </row>
    <row r="373" spans="1:1">
      <c r="A373" s="32" t="s">
        <v>1562</v>
      </c>
    </row>
    <row r="374" spans="1:1">
      <c r="A374" s="32" t="s">
        <v>1520</v>
      </c>
    </row>
    <row r="375" spans="1:1">
      <c r="A375" s="32" t="s">
        <v>1563</v>
      </c>
    </row>
    <row r="376" spans="1:1">
      <c r="A376" s="32" t="s">
        <v>1521</v>
      </c>
    </row>
    <row r="377" spans="1:1">
      <c r="A377" s="32" t="s">
        <v>1564</v>
      </c>
    </row>
    <row r="378" spans="1:1">
      <c r="A378" s="32" t="s">
        <v>1522</v>
      </c>
    </row>
    <row r="379" spans="1:1">
      <c r="A379" s="32" t="s">
        <v>1523</v>
      </c>
    </row>
    <row r="380" spans="1:1">
      <c r="A380" s="32" t="s">
        <v>1524</v>
      </c>
    </row>
    <row r="381" spans="1:1">
      <c r="A381" s="32" t="s">
        <v>1525</v>
      </c>
    </row>
    <row r="382" spans="1:1">
      <c r="A382" s="32" t="s">
        <v>1526</v>
      </c>
    </row>
    <row r="383" spans="1:1">
      <c r="A383" s="32" t="s">
        <v>1527</v>
      </c>
    </row>
    <row r="384" spans="1:1">
      <c r="A384" s="32" t="s">
        <v>1528</v>
      </c>
    </row>
    <row r="385" spans="1:6">
      <c r="A385" s="32" t="s">
        <v>1529</v>
      </c>
    </row>
    <row r="386" spans="1:6">
      <c r="A386" s="32" t="s">
        <v>1530</v>
      </c>
    </row>
    <row r="387" spans="1:6">
      <c r="A387" s="32" t="s">
        <v>1531</v>
      </c>
    </row>
    <row r="388" spans="1:6">
      <c r="A388" s="32" t="s">
        <v>1532</v>
      </c>
    </row>
    <row r="389" spans="1:6">
      <c r="A389" s="32" t="s">
        <v>1533</v>
      </c>
    </row>
    <row r="390" spans="1:6">
      <c r="A390" s="32" t="s">
        <v>1534</v>
      </c>
    </row>
    <row r="391" spans="1:6">
      <c r="A391" s="32" t="s">
        <v>1535</v>
      </c>
    </row>
    <row r="392" spans="1:6">
      <c r="A392" s="32" t="s">
        <v>1536</v>
      </c>
    </row>
    <row r="393" spans="1:6">
      <c r="A393" s="32" t="s">
        <v>1537</v>
      </c>
    </row>
    <row r="394" spans="1:6">
      <c r="A394" s="32" t="s">
        <v>1538</v>
      </c>
    </row>
    <row r="395" spans="1:6">
      <c r="A395" s="32" t="s">
        <v>1539</v>
      </c>
    </row>
    <row r="396" spans="1:6">
      <c r="A396" s="33" t="s">
        <v>356</v>
      </c>
      <c r="B396" s="33" t="s">
        <v>486</v>
      </c>
      <c r="C396" s="33" t="s">
        <v>486</v>
      </c>
      <c r="D396" s="33" t="s">
        <v>486</v>
      </c>
      <c r="E396" s="33" t="s">
        <v>486</v>
      </c>
    </row>
    <row r="397" spans="1:6">
      <c r="A397" s="33" t="s">
        <v>359</v>
      </c>
      <c r="B397" s="33" t="s">
        <v>1540</v>
      </c>
      <c r="C397" s="33" t="s">
        <v>1541</v>
      </c>
      <c r="D397" s="33" t="s">
        <v>1542</v>
      </c>
      <c r="E397" s="33" t="s">
        <v>1543</v>
      </c>
    </row>
    <row r="399" spans="1:6">
      <c r="B399" s="15" t="s">
        <v>1565</v>
      </c>
      <c r="C399" s="15" t="s">
        <v>1566</v>
      </c>
      <c r="D399" s="15" t="s">
        <v>1567</v>
      </c>
      <c r="E399" s="15" t="s">
        <v>1568</v>
      </c>
    </row>
    <row r="400" spans="1:6">
      <c r="A400" s="29" t="s">
        <v>233</v>
      </c>
      <c r="F400" s="17"/>
    </row>
    <row r="401" spans="1:6">
      <c r="A401" s="4" t="s">
        <v>174</v>
      </c>
      <c r="B401" s="21">
        <f>0.01*'Input'!F$58*(E$21*B266+F$21*'Input'!F192)+10*(B$21*'Input'!B192+C$21*'Input'!C192+D$21*'Input'!D192+G$21*'Input'!G192)</f>
        <v>0</v>
      </c>
      <c r="C401" s="21">
        <f>0.01*'Input'!F$58*(E$67*B266+F$67*'Input'!F192)+10*(B$67*'Input'!B192+C$67*'Input'!C192+D$67*'Input'!D192+G$67*'Input'!G192)</f>
        <v>0</v>
      </c>
      <c r="D401" s="21">
        <f>0.01*'Input'!F$58*(E$113*B266+F$113*'Input'!F192)+10*(B$113*'Input'!B192+C$113*'Input'!C192+D$113*'Input'!D192+G$113*'Input'!G192)</f>
        <v>0</v>
      </c>
      <c r="E401" s="21">
        <f>0.01*'Input'!F$58*($E$153*B266+$F$153*'Input'!F192)+10*($B$153*'Input'!B192+$C$153*'Input'!C192+$D$153*'Input'!D192+$G$153*'Input'!G192)</f>
        <v>0</v>
      </c>
      <c r="F401" s="17"/>
    </row>
    <row r="402" spans="1:6">
      <c r="A402" s="4" t="s">
        <v>234</v>
      </c>
      <c r="B402" s="21">
        <f>0.01*'Input'!F$58*(E$21*B267+F$21*'Input'!F193)+10*(B$21*'Input'!B193+C$21*'Input'!C193+D$21*'Input'!D193+G$21*'Input'!G193)</f>
        <v>0</v>
      </c>
      <c r="C402" s="21">
        <f>0.01*'Input'!F$58*(E$67*B267+F$67*'Input'!F193)+10*(B$67*'Input'!B193+C$67*'Input'!C193+D$67*'Input'!D193+G$67*'Input'!G193)</f>
        <v>0</v>
      </c>
      <c r="D402" s="21">
        <f>0.01*'Input'!F$58*(E$113*B267+F$113*'Input'!F193)+10*(B$113*'Input'!B193+C$113*'Input'!C193+D$113*'Input'!D193+G$113*'Input'!G193)</f>
        <v>0</v>
      </c>
      <c r="E402" s="21">
        <f>0.01*'Input'!F$58*($E$153*B267+$F$153*'Input'!F193)+10*($B$153*'Input'!B193+$C$153*'Input'!C193+$D$153*'Input'!D193+$G$153*'Input'!G193)</f>
        <v>0</v>
      </c>
      <c r="F402" s="17"/>
    </row>
    <row r="403" spans="1:6">
      <c r="A403" s="4" t="s">
        <v>235</v>
      </c>
      <c r="B403" s="21">
        <f>0.01*'Input'!F$58*(E$21*B268+F$21*'Input'!F194)+10*(B$21*'Input'!B194+C$21*'Input'!C194+D$21*'Input'!D194+G$21*'Input'!G194)</f>
        <v>0</v>
      </c>
      <c r="C403" s="21">
        <f>0.01*'Input'!F$58*(E$67*B268+F$67*'Input'!F194)+10*(B$67*'Input'!B194+C$67*'Input'!C194+D$67*'Input'!D194+G$67*'Input'!G194)</f>
        <v>0</v>
      </c>
      <c r="D403" s="21">
        <f>0.01*'Input'!F$58*(E$113*B268+F$113*'Input'!F194)+10*(B$113*'Input'!B194+C$113*'Input'!C194+D$113*'Input'!D194+G$113*'Input'!G194)</f>
        <v>0</v>
      </c>
      <c r="E403" s="21">
        <f>0.01*'Input'!F$58*($E$153*B268+$F$153*'Input'!F194)+10*($B$153*'Input'!B194+$C$153*'Input'!C194+$D$153*'Input'!D194+$G$153*'Input'!G194)</f>
        <v>0</v>
      </c>
      <c r="F403" s="17"/>
    </row>
    <row r="404" spans="1:6">
      <c r="A404" s="29" t="s">
        <v>236</v>
      </c>
      <c r="F404" s="17"/>
    </row>
    <row r="405" spans="1:6">
      <c r="A405" s="4" t="s">
        <v>175</v>
      </c>
      <c r="B405" s="21">
        <f>0.01*'Input'!F$58*(E$22*B270+F$22*'Input'!F196)+10*(B$22*'Input'!B196+C$22*'Input'!C196+D$22*'Input'!D196+G$22*'Input'!G196)</f>
        <v>0</v>
      </c>
      <c r="C405" s="21">
        <f>0.01*'Input'!F$58*(E$68*B270+F$68*'Input'!F196)+10*(B$68*'Input'!B196+C$68*'Input'!C196+D$68*'Input'!D196+G$68*'Input'!G196)</f>
        <v>0</v>
      </c>
      <c r="D405" s="21">
        <f>0.01*'Input'!F$58*(E$114*B270+F$114*'Input'!F196)+10*(B$114*'Input'!B196+C$114*'Input'!C196+D$114*'Input'!D196+G$114*'Input'!G196)</f>
        <v>0</v>
      </c>
      <c r="E405" s="21">
        <f>0.01*'Input'!F$58*($E$154*B270+$F$154*'Input'!F196)+10*($B$154*'Input'!B196+$C$154*'Input'!C196+$D$154*'Input'!D196+$G$154*'Input'!G196)</f>
        <v>0</v>
      </c>
      <c r="F405" s="17"/>
    </row>
    <row r="406" spans="1:6">
      <c r="A406" s="4" t="s">
        <v>237</v>
      </c>
      <c r="B406" s="21">
        <f>0.01*'Input'!F$58*(E$22*B271+F$22*'Input'!F197)+10*(B$22*'Input'!B197+C$22*'Input'!C197+D$22*'Input'!D197+G$22*'Input'!G197)</f>
        <v>0</v>
      </c>
      <c r="C406" s="21">
        <f>0.01*'Input'!F$58*(E$68*B271+F$68*'Input'!F197)+10*(B$68*'Input'!B197+C$68*'Input'!C197+D$68*'Input'!D197+G$68*'Input'!G197)</f>
        <v>0</v>
      </c>
      <c r="D406" s="21">
        <f>0.01*'Input'!F$58*(E$114*B271+F$114*'Input'!F197)+10*(B$114*'Input'!B197+C$114*'Input'!C197+D$114*'Input'!D197+G$114*'Input'!G197)</f>
        <v>0</v>
      </c>
      <c r="E406" s="21">
        <f>0.01*'Input'!F$58*($E$154*B271+$F$154*'Input'!F197)+10*($B$154*'Input'!B197+$C$154*'Input'!C197+$D$154*'Input'!D197+$G$154*'Input'!G197)</f>
        <v>0</v>
      </c>
      <c r="F406" s="17"/>
    </row>
    <row r="407" spans="1:6">
      <c r="A407" s="4" t="s">
        <v>238</v>
      </c>
      <c r="B407" s="21">
        <f>0.01*'Input'!F$58*(E$22*B272+F$22*'Input'!F198)+10*(B$22*'Input'!B198+C$22*'Input'!C198+D$22*'Input'!D198+G$22*'Input'!G198)</f>
        <v>0</v>
      </c>
      <c r="C407" s="21">
        <f>0.01*'Input'!F$58*(E$68*B272+F$68*'Input'!F198)+10*(B$68*'Input'!B198+C$68*'Input'!C198+D$68*'Input'!D198+G$68*'Input'!G198)</f>
        <v>0</v>
      </c>
      <c r="D407" s="21">
        <f>0.01*'Input'!F$58*(E$114*B272+F$114*'Input'!F198)+10*(B$114*'Input'!B198+C$114*'Input'!C198+D$114*'Input'!D198+G$114*'Input'!G198)</f>
        <v>0</v>
      </c>
      <c r="E407" s="21">
        <f>0.01*'Input'!F$58*($E$154*B272+$F$154*'Input'!F198)+10*($B$154*'Input'!B198+$C$154*'Input'!C198+$D$154*'Input'!D198+$G$154*'Input'!G198)</f>
        <v>0</v>
      </c>
      <c r="F407" s="17"/>
    </row>
    <row r="408" spans="1:6">
      <c r="A408" s="29" t="s">
        <v>239</v>
      </c>
      <c r="F408" s="17"/>
    </row>
    <row r="409" spans="1:6">
      <c r="A409" s="4" t="s">
        <v>216</v>
      </c>
      <c r="B409" s="21">
        <f>0.01*'Input'!F$58*(E$23*B274+F$23*'Input'!F200)+10*(B$23*'Input'!B200+C$23*'Input'!C200+D$23*'Input'!D200+G$23*'Input'!G200)</f>
        <v>0</v>
      </c>
      <c r="C409" s="21">
        <f>0.01*'Input'!F$58*(E$69*B274+F$69*'Input'!F200)+10*(B$69*'Input'!B200+C$69*'Input'!C200+D$69*'Input'!D200+G$69*'Input'!G200)</f>
        <v>0</v>
      </c>
      <c r="D409" s="21">
        <f>0.01*'Input'!F$58*(E$115*B274+F$115*'Input'!F200)+10*(B$115*'Input'!B200+C$115*'Input'!C200+D$115*'Input'!D200+G$115*'Input'!G200)</f>
        <v>0</v>
      </c>
      <c r="E409" s="21">
        <f>0.01*'Input'!F$58*($E$155*B274+$F$155*'Input'!F200)+10*($B$155*'Input'!B200+$C$155*'Input'!C200+$D$155*'Input'!D200+$G$155*'Input'!G200)</f>
        <v>0</v>
      </c>
      <c r="F409" s="17"/>
    </row>
    <row r="410" spans="1:6">
      <c r="A410" s="4" t="s">
        <v>240</v>
      </c>
      <c r="B410" s="21">
        <f>0.01*'Input'!F$58*(E$23*B275+F$23*'Input'!F201)+10*(B$23*'Input'!B201+C$23*'Input'!C201+D$23*'Input'!D201+G$23*'Input'!G201)</f>
        <v>0</v>
      </c>
      <c r="C410" s="21">
        <f>0.01*'Input'!F$58*(E$69*B275+F$69*'Input'!F201)+10*(B$69*'Input'!B201+C$69*'Input'!C201+D$69*'Input'!D201+G$69*'Input'!G201)</f>
        <v>0</v>
      </c>
      <c r="D410" s="21">
        <f>0.01*'Input'!F$58*(E$115*B275+F$115*'Input'!F201)+10*(B$115*'Input'!B201+C$115*'Input'!C201+D$115*'Input'!D201+G$115*'Input'!G201)</f>
        <v>0</v>
      </c>
      <c r="E410" s="21">
        <f>0.01*'Input'!F$58*($E$155*B275+$F$155*'Input'!F201)+10*($B$155*'Input'!B201+$C$155*'Input'!C201+$D$155*'Input'!D201+$G$155*'Input'!G201)</f>
        <v>0</v>
      </c>
      <c r="F410" s="17"/>
    </row>
    <row r="411" spans="1:6">
      <c r="A411" s="4" t="s">
        <v>241</v>
      </c>
      <c r="B411" s="21">
        <f>0.01*'Input'!F$58*(E$23*B276+F$23*'Input'!F202)+10*(B$23*'Input'!B202+C$23*'Input'!C202+D$23*'Input'!D202+G$23*'Input'!G202)</f>
        <v>0</v>
      </c>
      <c r="C411" s="21">
        <f>0.01*'Input'!F$58*(E$69*B276+F$69*'Input'!F202)+10*(B$69*'Input'!B202+C$69*'Input'!C202+D$69*'Input'!D202+G$69*'Input'!G202)</f>
        <v>0</v>
      </c>
      <c r="D411" s="21">
        <f>0.01*'Input'!F$58*(E$115*B276+F$115*'Input'!F202)+10*(B$115*'Input'!B202+C$115*'Input'!C202+D$115*'Input'!D202+G$115*'Input'!G202)</f>
        <v>0</v>
      </c>
      <c r="E411" s="21">
        <f>0.01*'Input'!F$58*($E$155*B276+$F$155*'Input'!F202)+10*($B$155*'Input'!B202+$C$155*'Input'!C202+$D$155*'Input'!D202+$G$155*'Input'!G202)</f>
        <v>0</v>
      </c>
      <c r="F411" s="17"/>
    </row>
    <row r="412" spans="1:6">
      <c r="A412" s="29" t="s">
        <v>242</v>
      </c>
      <c r="F412" s="17"/>
    </row>
    <row r="413" spans="1:6">
      <c r="A413" s="4" t="s">
        <v>176</v>
      </c>
      <c r="B413" s="21">
        <f>0.01*'Input'!F$58*(E$24*B278+F$24*'Input'!F204)+10*(B$24*'Input'!B204+C$24*'Input'!C204+D$24*'Input'!D204+G$24*'Input'!G204)</f>
        <v>0</v>
      </c>
      <c r="C413" s="21">
        <f>0.01*'Input'!F$58*(E$70*B278+F$70*'Input'!F204)+10*(B$70*'Input'!B204+C$70*'Input'!C204+D$70*'Input'!D204+G$70*'Input'!G204)</f>
        <v>0</v>
      </c>
      <c r="D413" s="21">
        <f>0.01*'Input'!F$58*(E$116*B278+F$116*'Input'!F204)+10*(B$116*'Input'!B204+C$116*'Input'!C204+D$116*'Input'!D204+G$116*'Input'!G204)</f>
        <v>0</v>
      </c>
      <c r="E413" s="21">
        <f>0.01*'Input'!F$58*($E$156*B278+$F$156*'Input'!F204)+10*($B$156*'Input'!B204+$C$156*'Input'!C204+$D$156*'Input'!D204+$G$156*'Input'!G204)</f>
        <v>0</v>
      </c>
      <c r="F413" s="17"/>
    </row>
    <row r="414" spans="1:6">
      <c r="A414" s="4" t="s">
        <v>243</v>
      </c>
      <c r="B414" s="21">
        <f>0.01*'Input'!F$58*(E$24*B279+F$24*'Input'!F205)+10*(B$24*'Input'!B205+C$24*'Input'!C205+D$24*'Input'!D205+G$24*'Input'!G205)</f>
        <v>0</v>
      </c>
      <c r="C414" s="21">
        <f>0.01*'Input'!F$58*(E$70*B279+F$70*'Input'!F205)+10*(B$70*'Input'!B205+C$70*'Input'!C205+D$70*'Input'!D205+G$70*'Input'!G205)</f>
        <v>0</v>
      </c>
      <c r="D414" s="21">
        <f>0.01*'Input'!F$58*(E$116*B279+F$116*'Input'!F205)+10*(B$116*'Input'!B205+C$116*'Input'!C205+D$116*'Input'!D205+G$116*'Input'!G205)</f>
        <v>0</v>
      </c>
      <c r="E414" s="21">
        <f>0.01*'Input'!F$58*($E$156*B279+$F$156*'Input'!F205)+10*($B$156*'Input'!B205+$C$156*'Input'!C205+$D$156*'Input'!D205+$G$156*'Input'!G205)</f>
        <v>0</v>
      </c>
      <c r="F414" s="17"/>
    </row>
    <row r="415" spans="1:6">
      <c r="A415" s="4" t="s">
        <v>244</v>
      </c>
      <c r="B415" s="21">
        <f>0.01*'Input'!F$58*(E$24*B280+F$24*'Input'!F206)+10*(B$24*'Input'!B206+C$24*'Input'!C206+D$24*'Input'!D206+G$24*'Input'!G206)</f>
        <v>0</v>
      </c>
      <c r="C415" s="21">
        <f>0.01*'Input'!F$58*(E$70*B280+F$70*'Input'!F206)+10*(B$70*'Input'!B206+C$70*'Input'!C206+D$70*'Input'!D206+G$70*'Input'!G206)</f>
        <v>0</v>
      </c>
      <c r="D415" s="21">
        <f>0.01*'Input'!F$58*(E$116*B280+F$116*'Input'!F206)+10*(B$116*'Input'!B206+C$116*'Input'!C206+D$116*'Input'!D206+G$116*'Input'!G206)</f>
        <v>0</v>
      </c>
      <c r="E415" s="21">
        <f>0.01*'Input'!F$58*($E$156*B280+$F$156*'Input'!F206)+10*($B$156*'Input'!B206+$C$156*'Input'!C206+$D$156*'Input'!D206+$G$156*'Input'!G206)</f>
        <v>0</v>
      </c>
      <c r="F415" s="17"/>
    </row>
    <row r="416" spans="1:6">
      <c r="A416" s="29" t="s">
        <v>245</v>
      </c>
      <c r="F416" s="17"/>
    </row>
    <row r="417" spans="1:6">
      <c r="A417" s="4" t="s">
        <v>177</v>
      </c>
      <c r="B417" s="21">
        <f>0.01*'Input'!F$58*(E$25*B282+F$25*'Input'!F208)+10*(B$25*'Input'!B208+C$25*'Input'!C208+D$25*'Input'!D208+G$25*'Input'!G208)</f>
        <v>0</v>
      </c>
      <c r="C417" s="21">
        <f>0.01*'Input'!F$58*(E$71*B282+F$71*'Input'!F208)+10*(B$71*'Input'!B208+C$71*'Input'!C208+D$71*'Input'!D208+G$71*'Input'!G208)</f>
        <v>0</v>
      </c>
      <c r="D417" s="21">
        <f>0.01*'Input'!F$58*(E$117*B282+F$117*'Input'!F208)+10*(B$117*'Input'!B208+C$117*'Input'!C208+D$117*'Input'!D208+G$117*'Input'!G208)</f>
        <v>0</v>
      </c>
      <c r="E417" s="21">
        <f>0.01*'Input'!F$58*($E$157*B282+$F$157*'Input'!F208)+10*($B$157*'Input'!B208+$C$157*'Input'!C208+$D$157*'Input'!D208+$G$157*'Input'!G208)</f>
        <v>0</v>
      </c>
      <c r="F417" s="17"/>
    </row>
    <row r="418" spans="1:6">
      <c r="A418" s="4" t="s">
        <v>246</v>
      </c>
      <c r="B418" s="21">
        <f>0.01*'Input'!F$58*(E$25*B283+F$25*'Input'!F209)+10*(B$25*'Input'!B209+C$25*'Input'!C209+D$25*'Input'!D209+G$25*'Input'!G209)</f>
        <v>0</v>
      </c>
      <c r="C418" s="21">
        <f>0.01*'Input'!F$58*(E$71*B283+F$71*'Input'!F209)+10*(B$71*'Input'!B209+C$71*'Input'!C209+D$71*'Input'!D209+G$71*'Input'!G209)</f>
        <v>0</v>
      </c>
      <c r="D418" s="21">
        <f>0.01*'Input'!F$58*(E$117*B283+F$117*'Input'!F209)+10*(B$117*'Input'!B209+C$117*'Input'!C209+D$117*'Input'!D209+G$117*'Input'!G209)</f>
        <v>0</v>
      </c>
      <c r="E418" s="21">
        <f>0.01*'Input'!F$58*($E$157*B283+$F$157*'Input'!F209)+10*($B$157*'Input'!B209+$C$157*'Input'!C209+$D$157*'Input'!D209+$G$157*'Input'!G209)</f>
        <v>0</v>
      </c>
      <c r="F418" s="17"/>
    </row>
    <row r="419" spans="1:6">
      <c r="A419" s="4" t="s">
        <v>247</v>
      </c>
      <c r="B419" s="21">
        <f>0.01*'Input'!F$58*(E$25*B284+F$25*'Input'!F210)+10*(B$25*'Input'!B210+C$25*'Input'!C210+D$25*'Input'!D210+G$25*'Input'!G210)</f>
        <v>0</v>
      </c>
      <c r="C419" s="21">
        <f>0.01*'Input'!F$58*(E$71*B284+F$71*'Input'!F210)+10*(B$71*'Input'!B210+C$71*'Input'!C210+D$71*'Input'!D210+G$71*'Input'!G210)</f>
        <v>0</v>
      </c>
      <c r="D419" s="21">
        <f>0.01*'Input'!F$58*(E$117*B284+F$117*'Input'!F210)+10*(B$117*'Input'!B210+C$117*'Input'!C210+D$117*'Input'!D210+G$117*'Input'!G210)</f>
        <v>0</v>
      </c>
      <c r="E419" s="21">
        <f>0.01*'Input'!F$58*($E$157*B284+$F$157*'Input'!F210)+10*($B$157*'Input'!B210+$C$157*'Input'!C210+$D$157*'Input'!D210+$G$157*'Input'!G210)</f>
        <v>0</v>
      </c>
      <c r="F419" s="17"/>
    </row>
    <row r="420" spans="1:6">
      <c r="A420" s="29" t="s">
        <v>248</v>
      </c>
      <c r="F420" s="17"/>
    </row>
    <row r="421" spans="1:6">
      <c r="A421" s="4" t="s">
        <v>217</v>
      </c>
      <c r="B421" s="21">
        <f>0.01*'Input'!F$58*(E$26*B286+F$26*'Input'!F212)+10*(B$26*'Input'!B212+C$26*'Input'!C212+D$26*'Input'!D212+G$26*'Input'!G212)</f>
        <v>0</v>
      </c>
      <c r="C421" s="21">
        <f>0.01*'Input'!F$58*(E$72*B286+F$72*'Input'!F212)+10*(B$72*'Input'!B212+C$72*'Input'!C212+D$72*'Input'!D212+G$72*'Input'!G212)</f>
        <v>0</v>
      </c>
      <c r="D421" s="21">
        <f>0.01*'Input'!F$58*(E$118*B286+F$118*'Input'!F212)+10*(B$118*'Input'!B212+C$118*'Input'!C212+D$118*'Input'!D212+G$118*'Input'!G212)</f>
        <v>0</v>
      </c>
      <c r="E421" s="21">
        <f>0.01*'Input'!F$58*($E$158*B286+$F$158*'Input'!F212)+10*($B$158*'Input'!B212+$C$158*'Input'!C212+$D$158*'Input'!D212+$G$158*'Input'!G212)</f>
        <v>0</v>
      </c>
      <c r="F421" s="17"/>
    </row>
    <row r="422" spans="1:6">
      <c r="A422" s="4" t="s">
        <v>249</v>
      </c>
      <c r="B422" s="21">
        <f>0.01*'Input'!F$58*(E$26*B287+F$26*'Input'!F213)+10*(B$26*'Input'!B213+C$26*'Input'!C213+D$26*'Input'!D213+G$26*'Input'!G213)</f>
        <v>0</v>
      </c>
      <c r="C422" s="21">
        <f>0.01*'Input'!F$58*(E$72*B287+F$72*'Input'!F213)+10*(B$72*'Input'!B213+C$72*'Input'!C213+D$72*'Input'!D213+G$72*'Input'!G213)</f>
        <v>0</v>
      </c>
      <c r="D422" s="21">
        <f>0.01*'Input'!F$58*(E$118*B287+F$118*'Input'!F213)+10*(B$118*'Input'!B213+C$118*'Input'!C213+D$118*'Input'!D213+G$118*'Input'!G213)</f>
        <v>0</v>
      </c>
      <c r="E422" s="21">
        <f>0.01*'Input'!F$58*($E$158*B287+$F$158*'Input'!F213)+10*($B$158*'Input'!B213+$C$158*'Input'!C213+$D$158*'Input'!D213+$G$158*'Input'!G213)</f>
        <v>0</v>
      </c>
      <c r="F422" s="17"/>
    </row>
    <row r="423" spans="1:6">
      <c r="A423" s="4" t="s">
        <v>250</v>
      </c>
      <c r="B423" s="21">
        <f>0.01*'Input'!F$58*(E$26*B288+F$26*'Input'!F214)+10*(B$26*'Input'!B214+C$26*'Input'!C214+D$26*'Input'!D214+G$26*'Input'!G214)</f>
        <v>0</v>
      </c>
      <c r="C423" s="21">
        <f>0.01*'Input'!F$58*(E$72*B288+F$72*'Input'!F214)+10*(B$72*'Input'!B214+C$72*'Input'!C214+D$72*'Input'!D214+G$72*'Input'!G214)</f>
        <v>0</v>
      </c>
      <c r="D423" s="21">
        <f>0.01*'Input'!F$58*(E$118*B288+F$118*'Input'!F214)+10*(B$118*'Input'!B214+C$118*'Input'!C214+D$118*'Input'!D214+G$118*'Input'!G214)</f>
        <v>0</v>
      </c>
      <c r="E423" s="21">
        <f>0.01*'Input'!F$58*($E$158*B288+$F$158*'Input'!F214)+10*($B$158*'Input'!B214+$C$158*'Input'!C214+$D$158*'Input'!D214+$G$158*'Input'!G214)</f>
        <v>0</v>
      </c>
      <c r="F423" s="17"/>
    </row>
    <row r="424" spans="1:6">
      <c r="A424" s="29" t="s">
        <v>251</v>
      </c>
      <c r="F424" s="17"/>
    </row>
    <row r="425" spans="1:6">
      <c r="A425" s="4" t="s">
        <v>178</v>
      </c>
      <c r="B425" s="21">
        <f>0.01*'Input'!F$58*(E$27*B290+F$27*'Input'!F216)+10*(B$27*'Input'!B216+C$27*'Input'!C216+D$27*'Input'!D216+G$27*'Input'!G216)</f>
        <v>0</v>
      </c>
      <c r="C425" s="21">
        <f>0.01*'Input'!F$58*(E$73*B290+F$73*'Input'!F216)+10*(B$73*'Input'!B216+C$73*'Input'!C216+D$73*'Input'!D216+G$73*'Input'!G216)</f>
        <v>0</v>
      </c>
      <c r="D425" s="21">
        <f>0.01*'Input'!F$58*(E$119*B290+F$119*'Input'!F216)+10*(B$119*'Input'!B216+C$119*'Input'!C216+D$119*'Input'!D216+G$119*'Input'!G216)</f>
        <v>0</v>
      </c>
      <c r="E425" s="21">
        <f>0.01*'Input'!F$58*($E$159*B290+$F$159*'Input'!F216)+10*($B$159*'Input'!B216+$C$159*'Input'!C216+$D$159*'Input'!D216+$G$159*'Input'!G216)</f>
        <v>0</v>
      </c>
      <c r="F425" s="17"/>
    </row>
    <row r="426" spans="1:6">
      <c r="A426" s="4" t="s">
        <v>252</v>
      </c>
      <c r="B426" s="21">
        <f>0.01*'Input'!F$58*(E$27*B291+F$27*'Input'!F217)+10*(B$27*'Input'!B217+C$27*'Input'!C217+D$27*'Input'!D217+G$27*'Input'!G217)</f>
        <v>0</v>
      </c>
      <c r="C426" s="21">
        <f>0.01*'Input'!F$58*(E$73*B291+F$73*'Input'!F217)+10*(B$73*'Input'!B217+C$73*'Input'!C217+D$73*'Input'!D217+G$73*'Input'!G217)</f>
        <v>0</v>
      </c>
      <c r="D426" s="21">
        <f>0.01*'Input'!F$58*(E$119*B291+F$119*'Input'!F217)+10*(B$119*'Input'!B217+C$119*'Input'!C217+D$119*'Input'!D217+G$119*'Input'!G217)</f>
        <v>0</v>
      </c>
      <c r="E426" s="21">
        <f>0.01*'Input'!F$58*($E$159*B291+$F$159*'Input'!F217)+10*($B$159*'Input'!B217+$C$159*'Input'!C217+$D$159*'Input'!D217+$G$159*'Input'!G217)</f>
        <v>0</v>
      </c>
      <c r="F426" s="17"/>
    </row>
    <row r="427" spans="1:6">
      <c r="A427" s="4" t="s">
        <v>253</v>
      </c>
      <c r="B427" s="21">
        <f>0.01*'Input'!F$58*(E$27*B292+F$27*'Input'!F218)+10*(B$27*'Input'!B218+C$27*'Input'!C218+D$27*'Input'!D218+G$27*'Input'!G218)</f>
        <v>0</v>
      </c>
      <c r="C427" s="21">
        <f>0.01*'Input'!F$58*(E$73*B292+F$73*'Input'!F218)+10*(B$73*'Input'!B218+C$73*'Input'!C218+D$73*'Input'!D218+G$73*'Input'!G218)</f>
        <v>0</v>
      </c>
      <c r="D427" s="21">
        <f>0.01*'Input'!F$58*(E$119*B292+F$119*'Input'!F218)+10*(B$119*'Input'!B218+C$119*'Input'!C218+D$119*'Input'!D218+G$119*'Input'!G218)</f>
        <v>0</v>
      </c>
      <c r="E427" s="21">
        <f>0.01*'Input'!F$58*($E$159*B292+$F$159*'Input'!F218)+10*($B$159*'Input'!B218+$C$159*'Input'!C218+$D$159*'Input'!D218+$G$159*'Input'!G218)</f>
        <v>0</v>
      </c>
      <c r="F427" s="17"/>
    </row>
    <row r="428" spans="1:6">
      <c r="A428" s="29" t="s">
        <v>254</v>
      </c>
      <c r="F428" s="17"/>
    </row>
    <row r="429" spans="1:6">
      <c r="A429" s="4" t="s">
        <v>179</v>
      </c>
      <c r="B429" s="21">
        <f>0.01*'Input'!F$58*(E$28*B294+F$28*'Input'!F220)+10*(B$28*'Input'!B220+C$28*'Input'!C220+D$28*'Input'!D220+G$28*'Input'!G220)</f>
        <v>0</v>
      </c>
      <c r="C429" s="21">
        <f>0.01*'Input'!F$58*(E$74*B294+F$74*'Input'!F220)+10*(B$74*'Input'!B220+C$74*'Input'!C220+D$74*'Input'!D220+G$74*'Input'!G220)</f>
        <v>0</v>
      </c>
      <c r="D429" s="21">
        <f>0.01*'Input'!F$58*(E$120*B294+F$120*'Input'!F220)+10*(B$120*'Input'!B220+C$120*'Input'!C220+D$120*'Input'!D220+G$120*'Input'!G220)</f>
        <v>0</v>
      </c>
      <c r="E429" s="21">
        <f>0.01*'Input'!F$58*($E$160*B294+$F$160*'Input'!F220)+10*($B$160*'Input'!B220+$C$160*'Input'!C220+$D$160*'Input'!D220+$G$160*'Input'!G220)</f>
        <v>0</v>
      </c>
      <c r="F429" s="17"/>
    </row>
    <row r="430" spans="1:6">
      <c r="A430" s="29" t="s">
        <v>255</v>
      </c>
      <c r="F430" s="17"/>
    </row>
    <row r="431" spans="1:6">
      <c r="A431" s="4" t="s">
        <v>195</v>
      </c>
      <c r="B431" s="21">
        <f>0.01*'Input'!F$58*(E$29*B296+F$29*'Input'!F222)+10*(B$29*'Input'!B222+C$29*'Input'!C222+D$29*'Input'!D222+G$29*'Input'!G222)</f>
        <v>0</v>
      </c>
      <c r="C431" s="21">
        <f>0.01*'Input'!F$58*(E$75*B296+F$75*'Input'!F222)+10*(B$75*'Input'!B222+C$75*'Input'!C222+D$75*'Input'!D222+G$75*'Input'!G222)</f>
        <v>0</v>
      </c>
      <c r="D431" s="21">
        <f>0.01*'Input'!F$58*(E$121*B296+F$121*'Input'!F222)+10*(B$121*'Input'!B222+C$121*'Input'!C222+D$121*'Input'!D222+G$121*'Input'!G222)</f>
        <v>0</v>
      </c>
      <c r="E431" s="21">
        <f>0.01*'Input'!F$58*($E$161*B296+$F$161*'Input'!F222)+10*($B$161*'Input'!B222+$C$161*'Input'!C222+$D$161*'Input'!D222+$G$161*'Input'!G222)</f>
        <v>0</v>
      </c>
      <c r="F431" s="17"/>
    </row>
    <row r="432" spans="1:6">
      <c r="A432" s="29" t="s">
        <v>256</v>
      </c>
      <c r="F432" s="17"/>
    </row>
    <row r="433" spans="1:6">
      <c r="A433" s="4" t="s">
        <v>180</v>
      </c>
      <c r="B433" s="21">
        <f>0.01*'Input'!F$58*(E$30*B298+F$30*'Input'!F224)+10*(B$30*'Input'!B224+C$30*'Input'!C224+D$30*'Input'!D224+G$30*'Input'!G224)</f>
        <v>0</v>
      </c>
      <c r="C433" s="21">
        <f>0.01*'Input'!F$58*(E$76*B298+F$76*'Input'!F224)+10*(B$76*'Input'!B224+C$76*'Input'!C224+D$76*'Input'!D224+G$76*'Input'!G224)</f>
        <v>0</v>
      </c>
      <c r="D433" s="21">
        <f>0.01*'Input'!F$58*(E$122*B298+F$122*'Input'!F224)+10*(B$122*'Input'!B224+C$122*'Input'!C224+D$122*'Input'!D224+G$122*'Input'!G224)</f>
        <v>0</v>
      </c>
      <c r="E433" s="21">
        <f>0.01*'Input'!F$58*($E$162*B298+$F$162*'Input'!F224)+10*($B$162*'Input'!B224+$C$162*'Input'!C224+$D$162*'Input'!D224+$G$162*'Input'!G224)</f>
        <v>0</v>
      </c>
      <c r="F433" s="17"/>
    </row>
    <row r="434" spans="1:6">
      <c r="A434" s="4" t="s">
        <v>257</v>
      </c>
      <c r="B434" s="21">
        <f>0.01*'Input'!F$58*(E$30*B299+F$30*'Input'!F225)+10*(B$30*'Input'!B225+C$30*'Input'!C225+D$30*'Input'!D225+G$30*'Input'!G225)</f>
        <v>0</v>
      </c>
      <c r="C434" s="21">
        <f>0.01*'Input'!F$58*(E$76*B299+F$76*'Input'!F225)+10*(B$76*'Input'!B225+C$76*'Input'!C225+D$76*'Input'!D225+G$76*'Input'!G225)</f>
        <v>0</v>
      </c>
      <c r="D434" s="21">
        <f>0.01*'Input'!F$58*(E$122*B299+F$122*'Input'!F225)+10*(B$122*'Input'!B225+C$122*'Input'!C225+D$122*'Input'!D225+G$122*'Input'!G225)</f>
        <v>0</v>
      </c>
      <c r="E434" s="21">
        <f>0.01*'Input'!F$58*($E$162*B299+$F$162*'Input'!F225)+10*($B$162*'Input'!B225+$C$162*'Input'!C225+$D$162*'Input'!D225+$G$162*'Input'!G225)</f>
        <v>0</v>
      </c>
      <c r="F434" s="17"/>
    </row>
    <row r="435" spans="1:6">
      <c r="A435" s="4" t="s">
        <v>258</v>
      </c>
      <c r="B435" s="21">
        <f>0.01*'Input'!F$58*(E$30*B300+F$30*'Input'!F226)+10*(B$30*'Input'!B226+C$30*'Input'!C226+D$30*'Input'!D226+G$30*'Input'!G226)</f>
        <v>0</v>
      </c>
      <c r="C435" s="21">
        <f>0.01*'Input'!F$58*(E$76*B300+F$76*'Input'!F226)+10*(B$76*'Input'!B226+C$76*'Input'!C226+D$76*'Input'!D226+G$76*'Input'!G226)</f>
        <v>0</v>
      </c>
      <c r="D435" s="21">
        <f>0.01*'Input'!F$58*(E$122*B300+F$122*'Input'!F226)+10*(B$122*'Input'!B226+C$122*'Input'!C226+D$122*'Input'!D226+G$122*'Input'!G226)</f>
        <v>0</v>
      </c>
      <c r="E435" s="21">
        <f>0.01*'Input'!F$58*($E$162*B300+$F$162*'Input'!F226)+10*($B$162*'Input'!B226+$C$162*'Input'!C226+$D$162*'Input'!D226+$G$162*'Input'!G226)</f>
        <v>0</v>
      </c>
      <c r="F435" s="17"/>
    </row>
    <row r="436" spans="1:6">
      <c r="A436" s="29" t="s">
        <v>259</v>
      </c>
      <c r="F436" s="17"/>
    </row>
    <row r="437" spans="1:6">
      <c r="A437" s="4" t="s">
        <v>181</v>
      </c>
      <c r="B437" s="21">
        <f>0.01*'Input'!F$58*(E$31*B302+F$31*'Input'!F228)+10*(B$31*'Input'!B228+C$31*'Input'!C228+D$31*'Input'!D228+G$31*'Input'!G228)</f>
        <v>0</v>
      </c>
      <c r="C437" s="21">
        <f>0.01*'Input'!F$58*(E$77*B302+F$77*'Input'!F228)+10*(B$77*'Input'!B228+C$77*'Input'!C228+D$77*'Input'!D228+G$77*'Input'!G228)</f>
        <v>0</v>
      </c>
      <c r="D437" s="21">
        <f>0.01*'Input'!F$58*(E$123*B302+F$123*'Input'!F228)+10*(B$123*'Input'!B228+C$123*'Input'!C228+D$123*'Input'!D228+G$123*'Input'!G228)</f>
        <v>0</v>
      </c>
      <c r="E437" s="21">
        <f>0.01*'Input'!F$58*($E$163*B302+$F$163*'Input'!F228)+10*($B$163*'Input'!B228+$C$163*'Input'!C228+$D$163*'Input'!D228+$G$163*'Input'!G228)</f>
        <v>0</v>
      </c>
      <c r="F437" s="17"/>
    </row>
    <row r="438" spans="1:6">
      <c r="A438" s="4" t="s">
        <v>260</v>
      </c>
      <c r="B438" s="21">
        <f>0.01*'Input'!F$58*(E$31*B303+F$31*'Input'!F229)+10*(B$31*'Input'!B229+C$31*'Input'!C229+D$31*'Input'!D229+G$31*'Input'!G229)</f>
        <v>0</v>
      </c>
      <c r="C438" s="21">
        <f>0.01*'Input'!F$58*(E$77*B303+F$77*'Input'!F229)+10*(B$77*'Input'!B229+C$77*'Input'!C229+D$77*'Input'!D229+G$77*'Input'!G229)</f>
        <v>0</v>
      </c>
      <c r="D438" s="21">
        <f>0.01*'Input'!F$58*(E$123*B303+F$123*'Input'!F229)+10*(B$123*'Input'!B229+C$123*'Input'!C229+D$123*'Input'!D229+G$123*'Input'!G229)</f>
        <v>0</v>
      </c>
      <c r="E438" s="21">
        <f>0.01*'Input'!F$58*($E$163*B303+$F$163*'Input'!F229)+10*($B$163*'Input'!B229+$C$163*'Input'!C229+$D$163*'Input'!D229+$G$163*'Input'!G229)</f>
        <v>0</v>
      </c>
      <c r="F438" s="17"/>
    </row>
    <row r="439" spans="1:6">
      <c r="A439" s="4" t="s">
        <v>261</v>
      </c>
      <c r="B439" s="21">
        <f>0.01*'Input'!F$58*(E$31*B304+F$31*'Input'!F230)+10*(B$31*'Input'!B230+C$31*'Input'!C230+D$31*'Input'!D230+G$31*'Input'!G230)</f>
        <v>0</v>
      </c>
      <c r="C439" s="21">
        <f>0.01*'Input'!F$58*(E$77*B304+F$77*'Input'!F230)+10*(B$77*'Input'!B230+C$77*'Input'!C230+D$77*'Input'!D230+G$77*'Input'!G230)</f>
        <v>0</v>
      </c>
      <c r="D439" s="21">
        <f>0.01*'Input'!F$58*(E$123*B304+F$123*'Input'!F230)+10*(B$123*'Input'!B230+C$123*'Input'!C230+D$123*'Input'!D230+G$123*'Input'!G230)</f>
        <v>0</v>
      </c>
      <c r="E439" s="21">
        <f>0.01*'Input'!F$58*($E$163*B304+$F$163*'Input'!F230)+10*($B$163*'Input'!B230+$C$163*'Input'!C230+$D$163*'Input'!D230+$G$163*'Input'!G230)</f>
        <v>0</v>
      </c>
      <c r="F439" s="17"/>
    </row>
    <row r="440" spans="1:6">
      <c r="A440" s="29" t="s">
        <v>262</v>
      </c>
      <c r="F440" s="17"/>
    </row>
    <row r="441" spans="1:6">
      <c r="A441" s="4" t="s">
        <v>182</v>
      </c>
      <c r="B441" s="21">
        <f>0.01*'Input'!F$58*(E$32*B306+F$32*'Input'!F232)+10*(B$32*'Input'!B232+C$32*'Input'!C232+D$32*'Input'!D232+G$32*'Input'!G232)</f>
        <v>0</v>
      </c>
      <c r="C441" s="21">
        <f>0.01*'Input'!F$58*(E$78*B306+F$78*'Input'!F232)+10*(B$78*'Input'!B232+C$78*'Input'!C232+D$78*'Input'!D232+G$78*'Input'!G232)</f>
        <v>0</v>
      </c>
      <c r="D441" s="21">
        <f>0.01*'Input'!F$58*(E$124*B306+F$124*'Input'!F232)+10*(B$124*'Input'!B232+C$124*'Input'!C232+D$124*'Input'!D232+G$124*'Input'!G232)</f>
        <v>0</v>
      </c>
      <c r="E441" s="21">
        <f>0.01*'Input'!F$58*($E$164*B306+$F$164*'Input'!F232)+10*($B$164*'Input'!B232+$C$164*'Input'!C232+$D$164*'Input'!D232+$G$164*'Input'!G232)</f>
        <v>0</v>
      </c>
      <c r="F441" s="17"/>
    </row>
    <row r="442" spans="1:6">
      <c r="A442" s="4" t="s">
        <v>263</v>
      </c>
      <c r="B442" s="21">
        <f>0.01*'Input'!F$58*(E$32*B307+F$32*'Input'!F233)+10*(B$32*'Input'!B233+C$32*'Input'!C233+D$32*'Input'!D233+G$32*'Input'!G233)</f>
        <v>0</v>
      </c>
      <c r="C442" s="21">
        <f>0.01*'Input'!F$58*(E$78*B307+F$78*'Input'!F233)+10*(B$78*'Input'!B233+C$78*'Input'!C233+D$78*'Input'!D233+G$78*'Input'!G233)</f>
        <v>0</v>
      </c>
      <c r="D442" s="21">
        <f>0.01*'Input'!F$58*(E$124*B307+F$124*'Input'!F233)+10*(B$124*'Input'!B233+C$124*'Input'!C233+D$124*'Input'!D233+G$124*'Input'!G233)</f>
        <v>0</v>
      </c>
      <c r="E442" s="21">
        <f>0.01*'Input'!F$58*($E$164*B307+$F$164*'Input'!F233)+10*($B$164*'Input'!B233+$C$164*'Input'!C233+$D$164*'Input'!D233+$G$164*'Input'!G233)</f>
        <v>0</v>
      </c>
      <c r="F442" s="17"/>
    </row>
    <row r="443" spans="1:6">
      <c r="A443" s="4" t="s">
        <v>264</v>
      </c>
      <c r="B443" s="21">
        <f>0.01*'Input'!F$58*(E$32*B308+F$32*'Input'!F234)+10*(B$32*'Input'!B234+C$32*'Input'!C234+D$32*'Input'!D234+G$32*'Input'!G234)</f>
        <v>0</v>
      </c>
      <c r="C443" s="21">
        <f>0.01*'Input'!F$58*(E$78*B308+F$78*'Input'!F234)+10*(B$78*'Input'!B234+C$78*'Input'!C234+D$78*'Input'!D234+G$78*'Input'!G234)</f>
        <v>0</v>
      </c>
      <c r="D443" s="21">
        <f>0.01*'Input'!F$58*(E$124*B308+F$124*'Input'!F234)+10*(B$124*'Input'!B234+C$124*'Input'!C234+D$124*'Input'!D234+G$124*'Input'!G234)</f>
        <v>0</v>
      </c>
      <c r="E443" s="21">
        <f>0.01*'Input'!F$58*($E$164*B308+$F$164*'Input'!F234)+10*($B$164*'Input'!B234+$C$164*'Input'!C234+$D$164*'Input'!D234+$G$164*'Input'!G234)</f>
        <v>0</v>
      </c>
      <c r="F443" s="17"/>
    </row>
    <row r="444" spans="1:6">
      <c r="A444" s="29" t="s">
        <v>265</v>
      </c>
      <c r="F444" s="17"/>
    </row>
    <row r="445" spans="1:6">
      <c r="A445" s="4" t="s">
        <v>183</v>
      </c>
      <c r="B445" s="21">
        <f>0.01*'Input'!F$58*(E$33*B310+F$33*'Input'!F236)+10*(B$33*'Input'!B236+C$33*'Input'!C236+D$33*'Input'!D236+G$33*'Input'!G236)</f>
        <v>0</v>
      </c>
      <c r="C445" s="21">
        <f>0.01*'Input'!F$58*(E$79*B310+F$79*'Input'!F236)+10*(B$79*'Input'!B236+C$79*'Input'!C236+D$79*'Input'!D236+G$79*'Input'!G236)</f>
        <v>0</v>
      </c>
      <c r="D445" s="21">
        <f>0.01*'Input'!F$58*(E$125*B310+F$125*'Input'!F236)+10*(B$125*'Input'!B236+C$125*'Input'!C236+D$125*'Input'!D236+G$125*'Input'!G236)</f>
        <v>0</v>
      </c>
      <c r="E445" s="21">
        <f>0.01*'Input'!F$58*($E$165*B310+$F$165*'Input'!F236)+10*($B$165*'Input'!B236+$C$165*'Input'!C236+$D$165*'Input'!D236+$G$165*'Input'!G236)</f>
        <v>0</v>
      </c>
      <c r="F445" s="17"/>
    </row>
    <row r="446" spans="1:6">
      <c r="A446" s="4" t="s">
        <v>266</v>
      </c>
      <c r="B446" s="21">
        <f>0.01*'Input'!F$58*(E$33*B311+F$33*'Input'!F237)+10*(B$33*'Input'!B237+C$33*'Input'!C237+D$33*'Input'!D237+G$33*'Input'!G237)</f>
        <v>0</v>
      </c>
      <c r="C446" s="21">
        <f>0.01*'Input'!F$58*(E$79*B311+F$79*'Input'!F237)+10*(B$79*'Input'!B237+C$79*'Input'!C237+D$79*'Input'!D237+G$79*'Input'!G237)</f>
        <v>0</v>
      </c>
      <c r="D446" s="21">
        <f>0.01*'Input'!F$58*(E$125*B311+F$125*'Input'!F237)+10*(B$125*'Input'!B237+C$125*'Input'!C237+D$125*'Input'!D237+G$125*'Input'!G237)</f>
        <v>0</v>
      </c>
      <c r="E446" s="21">
        <f>0.01*'Input'!F$58*($E$165*B311+$F$165*'Input'!F237)+10*($B$165*'Input'!B237+$C$165*'Input'!C237+$D$165*'Input'!D237+$G$165*'Input'!G237)</f>
        <v>0</v>
      </c>
      <c r="F446" s="17"/>
    </row>
    <row r="447" spans="1:6">
      <c r="A447" s="29" t="s">
        <v>267</v>
      </c>
      <c r="F447" s="17"/>
    </row>
    <row r="448" spans="1:6">
      <c r="A448" s="4" t="s">
        <v>196</v>
      </c>
      <c r="B448" s="21">
        <f>0.01*'Input'!F$58*(E$34*B313+F$34*'Input'!F239)+10*(B$34*'Input'!B239+C$34*'Input'!C239+D$34*'Input'!D239+G$34*'Input'!G239)</f>
        <v>0</v>
      </c>
      <c r="C448" s="21">
        <f>0.01*'Input'!F$58*(E$80*B313+F$80*'Input'!F239)+10*(B$80*'Input'!B239+C$80*'Input'!C239+D$80*'Input'!D239+G$80*'Input'!G239)</f>
        <v>0</v>
      </c>
      <c r="D448" s="21">
        <f>0.01*'Input'!F$58*(E$126*B313+F$126*'Input'!F239)+10*(B$126*'Input'!B239+C$126*'Input'!C239+D$126*'Input'!D239+G$126*'Input'!G239)</f>
        <v>0</v>
      </c>
      <c r="E448" s="21">
        <f>0.01*'Input'!F$58*($E$166*B313+$F$166*'Input'!F239)+10*($B$166*'Input'!B239+$C$166*'Input'!C239+$D$166*'Input'!D239+$G$166*'Input'!G239)</f>
        <v>0</v>
      </c>
      <c r="F448" s="17"/>
    </row>
    <row r="449" spans="1:6">
      <c r="A449" s="4" t="s">
        <v>268</v>
      </c>
      <c r="B449" s="21">
        <f>0.01*'Input'!F$58*(E$34*B314+F$34*'Input'!F240)+10*(B$34*'Input'!B240+C$34*'Input'!C240+D$34*'Input'!D240+G$34*'Input'!G240)</f>
        <v>0</v>
      </c>
      <c r="C449" s="21">
        <f>0.01*'Input'!F$58*(E$80*B314+F$80*'Input'!F240)+10*(B$80*'Input'!B240+C$80*'Input'!C240+D$80*'Input'!D240+G$80*'Input'!G240)</f>
        <v>0</v>
      </c>
      <c r="D449" s="21">
        <f>0.01*'Input'!F$58*(E$126*B314+F$126*'Input'!F240)+10*(B$126*'Input'!B240+C$126*'Input'!C240+D$126*'Input'!D240+G$126*'Input'!G240)</f>
        <v>0</v>
      </c>
      <c r="E449" s="21">
        <f>0.01*'Input'!F$58*($E$166*B314+$F$166*'Input'!F240)+10*($B$166*'Input'!B240+$C$166*'Input'!C240+$D$166*'Input'!D240+$G$166*'Input'!G240)</f>
        <v>0</v>
      </c>
      <c r="F449" s="17"/>
    </row>
    <row r="450" spans="1:6">
      <c r="A450" s="29" t="s">
        <v>269</v>
      </c>
      <c r="F450" s="17"/>
    </row>
    <row r="451" spans="1:6">
      <c r="A451" s="4" t="s">
        <v>218</v>
      </c>
      <c r="B451" s="21">
        <f>0.01*'Input'!F$58*(E$35*B316+F$35*'Input'!F242)+10*(B$35*'Input'!B242+C$35*'Input'!C242+D$35*'Input'!D242+G$35*'Input'!G242)</f>
        <v>0</v>
      </c>
      <c r="C451" s="21">
        <f>0.01*'Input'!F$58*(E$81*B316+F$81*'Input'!F242)+10*(B$81*'Input'!B242+C$81*'Input'!C242+D$81*'Input'!D242+G$81*'Input'!G242)</f>
        <v>0</v>
      </c>
      <c r="D451" s="21">
        <f>0.01*'Input'!F$58*(E$127*B316+F$127*'Input'!F242)+10*(B$127*'Input'!B242+C$127*'Input'!C242+D$127*'Input'!D242+G$127*'Input'!G242)</f>
        <v>0</v>
      </c>
      <c r="E451" s="21">
        <f>0.01*'Input'!F$58*($E$167*B316+$F$167*'Input'!F242)+10*($B$167*'Input'!B242+$C$167*'Input'!C242+$D$167*'Input'!D242+$G$167*'Input'!G242)</f>
        <v>0</v>
      </c>
      <c r="F451" s="17"/>
    </row>
    <row r="452" spans="1:6">
      <c r="A452" s="4" t="s">
        <v>270</v>
      </c>
      <c r="B452" s="21">
        <f>0.01*'Input'!F$58*(E$35*B317+F$35*'Input'!F243)+10*(B$35*'Input'!B243+C$35*'Input'!C243+D$35*'Input'!D243+G$35*'Input'!G243)</f>
        <v>0</v>
      </c>
      <c r="C452" s="21">
        <f>0.01*'Input'!F$58*(E$81*B317+F$81*'Input'!F243)+10*(B$81*'Input'!B243+C$81*'Input'!C243+D$81*'Input'!D243+G$81*'Input'!G243)</f>
        <v>0</v>
      </c>
      <c r="D452" s="21">
        <f>0.01*'Input'!F$58*(E$127*B317+F$127*'Input'!F243)+10*(B$127*'Input'!B243+C$127*'Input'!C243+D$127*'Input'!D243+G$127*'Input'!G243)</f>
        <v>0</v>
      </c>
      <c r="E452" s="21">
        <f>0.01*'Input'!F$58*($E$167*B317+$F$167*'Input'!F243)+10*($B$167*'Input'!B243+$C$167*'Input'!C243+$D$167*'Input'!D243+$G$167*'Input'!G243)</f>
        <v>0</v>
      </c>
      <c r="F452" s="17"/>
    </row>
    <row r="453" spans="1:6">
      <c r="A453" s="4" t="s">
        <v>271</v>
      </c>
      <c r="B453" s="21">
        <f>0.01*'Input'!F$58*(E$35*B318+F$35*'Input'!F244)+10*(B$35*'Input'!B244+C$35*'Input'!C244+D$35*'Input'!D244+G$35*'Input'!G244)</f>
        <v>0</v>
      </c>
      <c r="C453" s="21">
        <f>0.01*'Input'!F$58*(E$81*B318+F$81*'Input'!F244)+10*(B$81*'Input'!B244+C$81*'Input'!C244+D$81*'Input'!D244+G$81*'Input'!G244)</f>
        <v>0</v>
      </c>
      <c r="D453" s="21">
        <f>0.01*'Input'!F$58*(E$127*B318+F$127*'Input'!F244)+10*(B$127*'Input'!B244+C$127*'Input'!C244+D$127*'Input'!D244+G$127*'Input'!G244)</f>
        <v>0</v>
      </c>
      <c r="E453" s="21">
        <f>0.01*'Input'!F$58*($E$167*B318+$F$167*'Input'!F244)+10*($B$167*'Input'!B244+$C$167*'Input'!C244+$D$167*'Input'!D244+$G$167*'Input'!G244)</f>
        <v>0</v>
      </c>
      <c r="F453" s="17"/>
    </row>
    <row r="454" spans="1:6">
      <c r="A454" s="29" t="s">
        <v>272</v>
      </c>
      <c r="F454" s="17"/>
    </row>
    <row r="455" spans="1:6">
      <c r="A455" s="4" t="s">
        <v>219</v>
      </c>
      <c r="B455" s="21">
        <f>0.01*'Input'!F$58*(E$36*B320+F$36*'Input'!F246)+10*(B$36*'Input'!B246+C$36*'Input'!C246+D$36*'Input'!D246+G$36*'Input'!G246)</f>
        <v>0</v>
      </c>
      <c r="C455" s="21">
        <f>0.01*'Input'!F$58*(E$82*B320+F$82*'Input'!F246)+10*(B$82*'Input'!B246+C$82*'Input'!C246+D$82*'Input'!D246+G$82*'Input'!G246)</f>
        <v>0</v>
      </c>
      <c r="D455" s="21">
        <f>0.01*'Input'!F$58*(E$128*B320+F$128*'Input'!F246)+10*(B$128*'Input'!B246+C$128*'Input'!C246+D$128*'Input'!D246+G$128*'Input'!G246)</f>
        <v>0</v>
      </c>
      <c r="E455" s="21">
        <f>0.01*'Input'!F$58*($E$168*B320+$F$168*'Input'!F246)+10*($B$168*'Input'!B246+$C$168*'Input'!C246+$D$168*'Input'!D246+$G$168*'Input'!G246)</f>
        <v>0</v>
      </c>
      <c r="F455" s="17"/>
    </row>
    <row r="456" spans="1:6">
      <c r="A456" s="4" t="s">
        <v>273</v>
      </c>
      <c r="B456" s="21">
        <f>0.01*'Input'!F$58*(E$36*B321+F$36*'Input'!F247)+10*(B$36*'Input'!B247+C$36*'Input'!C247+D$36*'Input'!D247+G$36*'Input'!G247)</f>
        <v>0</v>
      </c>
      <c r="C456" s="21">
        <f>0.01*'Input'!F$58*(E$82*B321+F$82*'Input'!F247)+10*(B$82*'Input'!B247+C$82*'Input'!C247+D$82*'Input'!D247+G$82*'Input'!G247)</f>
        <v>0</v>
      </c>
      <c r="D456" s="21">
        <f>0.01*'Input'!F$58*(E$128*B321+F$128*'Input'!F247)+10*(B$128*'Input'!B247+C$128*'Input'!C247+D$128*'Input'!D247+G$128*'Input'!G247)</f>
        <v>0</v>
      </c>
      <c r="E456" s="21">
        <f>0.01*'Input'!F$58*($E$168*B321+$F$168*'Input'!F247)+10*($B$168*'Input'!B247+$C$168*'Input'!C247+$D$168*'Input'!D247+$G$168*'Input'!G247)</f>
        <v>0</v>
      </c>
      <c r="F456" s="17"/>
    </row>
    <row r="457" spans="1:6">
      <c r="A457" s="4" t="s">
        <v>274</v>
      </c>
      <c r="B457" s="21">
        <f>0.01*'Input'!F$58*(E$36*B322+F$36*'Input'!F248)+10*(B$36*'Input'!B248+C$36*'Input'!C248+D$36*'Input'!D248+G$36*'Input'!G248)</f>
        <v>0</v>
      </c>
      <c r="C457" s="21">
        <f>0.01*'Input'!F$58*(E$82*B322+F$82*'Input'!F248)+10*(B$82*'Input'!B248+C$82*'Input'!C248+D$82*'Input'!D248+G$82*'Input'!G248)</f>
        <v>0</v>
      </c>
      <c r="D457" s="21">
        <f>0.01*'Input'!F$58*(E$128*B322+F$128*'Input'!F248)+10*(B$128*'Input'!B248+C$128*'Input'!C248+D$128*'Input'!D248+G$128*'Input'!G248)</f>
        <v>0</v>
      </c>
      <c r="E457" s="21">
        <f>0.01*'Input'!F$58*($E$168*B322+$F$168*'Input'!F248)+10*($B$168*'Input'!B248+$C$168*'Input'!C248+$D$168*'Input'!D248+$G$168*'Input'!G248)</f>
        <v>0</v>
      </c>
      <c r="F457" s="17"/>
    </row>
    <row r="458" spans="1:6">
      <c r="A458" s="29" t="s">
        <v>275</v>
      </c>
      <c r="F458" s="17"/>
    </row>
    <row r="459" spans="1:6">
      <c r="A459" s="4" t="s">
        <v>220</v>
      </c>
      <c r="B459" s="21">
        <f>0.01*'Input'!F$58*(E$37*B324+F$37*'Input'!F250)+10*(B$37*'Input'!B250+C$37*'Input'!C250+D$37*'Input'!D250+G$37*'Input'!G250)</f>
        <v>0</v>
      </c>
      <c r="C459" s="21">
        <f>0.01*'Input'!F$58*(E$83*B324+F$83*'Input'!F250)+10*(B$83*'Input'!B250+C$83*'Input'!C250+D$83*'Input'!D250+G$83*'Input'!G250)</f>
        <v>0</v>
      </c>
      <c r="D459" s="21">
        <f>0.01*'Input'!F$58*(E$129*B324+F$129*'Input'!F250)+10*(B$129*'Input'!B250+C$129*'Input'!C250+D$129*'Input'!D250+G$129*'Input'!G250)</f>
        <v>0</v>
      </c>
      <c r="E459" s="21">
        <f>0.01*'Input'!F$58*($E$169*B324+$F$169*'Input'!F250)+10*($B$169*'Input'!B250+$C$169*'Input'!C250+$D$169*'Input'!D250+$G$169*'Input'!G250)</f>
        <v>0</v>
      </c>
      <c r="F459" s="17"/>
    </row>
    <row r="460" spans="1:6">
      <c r="A460" s="4" t="s">
        <v>276</v>
      </c>
      <c r="B460" s="21">
        <f>0.01*'Input'!F$58*(E$37*B325+F$37*'Input'!F251)+10*(B$37*'Input'!B251+C$37*'Input'!C251+D$37*'Input'!D251+G$37*'Input'!G251)</f>
        <v>0</v>
      </c>
      <c r="C460" s="21">
        <f>0.01*'Input'!F$58*(E$83*B325+F$83*'Input'!F251)+10*(B$83*'Input'!B251+C$83*'Input'!C251+D$83*'Input'!D251+G$83*'Input'!G251)</f>
        <v>0</v>
      </c>
      <c r="D460" s="21">
        <f>0.01*'Input'!F$58*(E$129*B325+F$129*'Input'!F251)+10*(B$129*'Input'!B251+C$129*'Input'!C251+D$129*'Input'!D251+G$129*'Input'!G251)</f>
        <v>0</v>
      </c>
      <c r="E460" s="21">
        <f>0.01*'Input'!F$58*($E$169*B325+$F$169*'Input'!F251)+10*($B$169*'Input'!B251+$C$169*'Input'!C251+$D$169*'Input'!D251+$G$169*'Input'!G251)</f>
        <v>0</v>
      </c>
      <c r="F460" s="17"/>
    </row>
    <row r="461" spans="1:6">
      <c r="A461" s="4" t="s">
        <v>277</v>
      </c>
      <c r="B461" s="21">
        <f>0.01*'Input'!F$58*(E$37*B326+F$37*'Input'!F252)+10*(B$37*'Input'!B252+C$37*'Input'!C252+D$37*'Input'!D252+G$37*'Input'!G252)</f>
        <v>0</v>
      </c>
      <c r="C461" s="21">
        <f>0.01*'Input'!F$58*(E$83*B326+F$83*'Input'!F252)+10*(B$83*'Input'!B252+C$83*'Input'!C252+D$83*'Input'!D252+G$83*'Input'!G252)</f>
        <v>0</v>
      </c>
      <c r="D461" s="21">
        <f>0.01*'Input'!F$58*(E$129*B326+F$129*'Input'!F252)+10*(B$129*'Input'!B252+C$129*'Input'!C252+D$129*'Input'!D252+G$129*'Input'!G252)</f>
        <v>0</v>
      </c>
      <c r="E461" s="21">
        <f>0.01*'Input'!F$58*($E$169*B326+$F$169*'Input'!F252)+10*($B$169*'Input'!B252+$C$169*'Input'!C252+$D$169*'Input'!D252+$G$169*'Input'!G252)</f>
        <v>0</v>
      </c>
      <c r="F461" s="17"/>
    </row>
    <row r="462" spans="1:6">
      <c r="A462" s="29" t="s">
        <v>278</v>
      </c>
      <c r="F462" s="17"/>
    </row>
    <row r="463" spans="1:6">
      <c r="A463" s="4" t="s">
        <v>221</v>
      </c>
      <c r="B463" s="21">
        <f>0.01*'Input'!F$58*(E$38*B328+F$38*'Input'!F254)+10*(B$38*'Input'!B254+C$38*'Input'!C254+D$38*'Input'!D254+G$38*'Input'!G254)</f>
        <v>0</v>
      </c>
      <c r="C463" s="21">
        <f>0.01*'Input'!F$58*(E$84*B328+F$84*'Input'!F254)+10*(B$84*'Input'!B254+C$84*'Input'!C254+D$84*'Input'!D254+G$84*'Input'!G254)</f>
        <v>0</v>
      </c>
      <c r="D463" s="21">
        <f>0.01*'Input'!F$58*(E$130*B328+F$130*'Input'!F254)+10*(B$130*'Input'!B254+C$130*'Input'!C254+D$130*'Input'!D254+G$130*'Input'!G254)</f>
        <v>0</v>
      </c>
      <c r="E463" s="21">
        <f>0.01*'Input'!F$58*($E$170*B328+$F$170*'Input'!F254)+10*($B$170*'Input'!B254+$C$170*'Input'!C254+$D$170*'Input'!D254+$G$170*'Input'!G254)</f>
        <v>0</v>
      </c>
      <c r="F463" s="17"/>
    </row>
    <row r="464" spans="1:6">
      <c r="A464" s="4" t="s">
        <v>279</v>
      </c>
      <c r="B464" s="21">
        <f>0.01*'Input'!F$58*(E$38*B329+F$38*'Input'!F255)+10*(B$38*'Input'!B255+C$38*'Input'!C255+D$38*'Input'!D255+G$38*'Input'!G255)</f>
        <v>0</v>
      </c>
      <c r="C464" s="21">
        <f>0.01*'Input'!F$58*(E$84*B329+F$84*'Input'!F255)+10*(B$84*'Input'!B255+C$84*'Input'!C255+D$84*'Input'!D255+G$84*'Input'!G255)</f>
        <v>0</v>
      </c>
      <c r="D464" s="21">
        <f>0.01*'Input'!F$58*(E$130*B329+F$130*'Input'!F255)+10*(B$130*'Input'!B255+C$130*'Input'!C255+D$130*'Input'!D255+G$130*'Input'!G255)</f>
        <v>0</v>
      </c>
      <c r="E464" s="21">
        <f>0.01*'Input'!F$58*($E$170*B329+$F$170*'Input'!F255)+10*($B$170*'Input'!B255+$C$170*'Input'!C255+$D$170*'Input'!D255+$G$170*'Input'!G255)</f>
        <v>0</v>
      </c>
      <c r="F464" s="17"/>
    </row>
    <row r="465" spans="1:6">
      <c r="A465" s="4" t="s">
        <v>280</v>
      </c>
      <c r="B465" s="21">
        <f>0.01*'Input'!F$58*(E$38*B330+F$38*'Input'!F256)+10*(B$38*'Input'!B256+C$38*'Input'!C256+D$38*'Input'!D256+G$38*'Input'!G256)</f>
        <v>0</v>
      </c>
      <c r="C465" s="21">
        <f>0.01*'Input'!F$58*(E$84*B330+F$84*'Input'!F256)+10*(B$84*'Input'!B256+C$84*'Input'!C256+D$84*'Input'!D256+G$84*'Input'!G256)</f>
        <v>0</v>
      </c>
      <c r="D465" s="21">
        <f>0.01*'Input'!F$58*(E$130*B330+F$130*'Input'!F256)+10*(B$130*'Input'!B256+C$130*'Input'!C256+D$130*'Input'!D256+G$130*'Input'!G256)</f>
        <v>0</v>
      </c>
      <c r="E465" s="21">
        <f>0.01*'Input'!F$58*($E$170*B330+$F$170*'Input'!F256)+10*($B$170*'Input'!B256+$C$170*'Input'!C256+$D$170*'Input'!D256+$G$170*'Input'!G256)</f>
        <v>0</v>
      </c>
      <c r="F465" s="17"/>
    </row>
    <row r="466" spans="1:6">
      <c r="A466" s="29" t="s">
        <v>281</v>
      </c>
      <c r="F466" s="17"/>
    </row>
    <row r="467" spans="1:6">
      <c r="A467" s="4" t="s">
        <v>222</v>
      </c>
      <c r="B467" s="21">
        <f>0.01*'Input'!F$58*(E$39*B332+F$39*'Input'!F258)+10*(B$39*'Input'!B258+C$39*'Input'!C258+D$39*'Input'!D258+G$39*'Input'!G258)</f>
        <v>0</v>
      </c>
      <c r="C467" s="21">
        <f>0.01*'Input'!F$58*(E$85*B332+F$85*'Input'!F258)+10*(B$85*'Input'!B258+C$85*'Input'!C258+D$85*'Input'!D258+G$85*'Input'!G258)</f>
        <v>0</v>
      </c>
      <c r="D467" s="21">
        <f>0.01*'Input'!F$58*(E$131*B332+F$131*'Input'!F258)+10*(B$131*'Input'!B258+C$131*'Input'!C258+D$131*'Input'!D258+G$131*'Input'!G258)</f>
        <v>0</v>
      </c>
      <c r="E467" s="21">
        <f>0.01*'Input'!F$58*($E$171*B332+$F$171*'Input'!F258)+10*($B$171*'Input'!B258+$C$171*'Input'!C258+$D$171*'Input'!D258+$G$171*'Input'!G258)</f>
        <v>0</v>
      </c>
      <c r="F467" s="17"/>
    </row>
    <row r="468" spans="1:6">
      <c r="A468" s="4" t="s">
        <v>282</v>
      </c>
      <c r="B468" s="21">
        <f>0.01*'Input'!F$58*(E$39*B333+F$39*'Input'!F259)+10*(B$39*'Input'!B259+C$39*'Input'!C259+D$39*'Input'!D259+G$39*'Input'!G259)</f>
        <v>0</v>
      </c>
      <c r="C468" s="21">
        <f>0.01*'Input'!F$58*(E$85*B333+F$85*'Input'!F259)+10*(B$85*'Input'!B259+C$85*'Input'!C259+D$85*'Input'!D259+G$85*'Input'!G259)</f>
        <v>0</v>
      </c>
      <c r="D468" s="21">
        <f>0.01*'Input'!F$58*(E$131*B333+F$131*'Input'!F259)+10*(B$131*'Input'!B259+C$131*'Input'!C259+D$131*'Input'!D259+G$131*'Input'!G259)</f>
        <v>0</v>
      </c>
      <c r="E468" s="21">
        <f>0.01*'Input'!F$58*($E$171*B333+$F$171*'Input'!F259)+10*($B$171*'Input'!B259+$C$171*'Input'!C259+$D$171*'Input'!D259+$G$171*'Input'!G259)</f>
        <v>0</v>
      </c>
      <c r="F468" s="17"/>
    </row>
    <row r="469" spans="1:6">
      <c r="A469" s="4" t="s">
        <v>283</v>
      </c>
      <c r="B469" s="21">
        <f>0.01*'Input'!F$58*(E$39*B334+F$39*'Input'!F260)+10*(B$39*'Input'!B260+C$39*'Input'!C260+D$39*'Input'!D260+G$39*'Input'!G260)</f>
        <v>0</v>
      </c>
      <c r="C469" s="21">
        <f>0.01*'Input'!F$58*(E$85*B334+F$85*'Input'!F260)+10*(B$85*'Input'!B260+C$85*'Input'!C260+D$85*'Input'!D260+G$85*'Input'!G260)</f>
        <v>0</v>
      </c>
      <c r="D469" s="21">
        <f>0.01*'Input'!F$58*(E$131*B334+F$131*'Input'!F260)+10*(B$131*'Input'!B260+C$131*'Input'!C260+D$131*'Input'!D260+G$131*'Input'!G260)</f>
        <v>0</v>
      </c>
      <c r="E469" s="21">
        <f>0.01*'Input'!F$58*($E$171*B334+$F$171*'Input'!F260)+10*($B$171*'Input'!B260+$C$171*'Input'!C260+$D$171*'Input'!D260+$G$171*'Input'!G260)</f>
        <v>0</v>
      </c>
      <c r="F469" s="17"/>
    </row>
    <row r="470" spans="1:6">
      <c r="A470" s="29" t="s">
        <v>284</v>
      </c>
      <c r="F470" s="17"/>
    </row>
    <row r="471" spans="1:6">
      <c r="A471" s="4" t="s">
        <v>184</v>
      </c>
      <c r="B471" s="21">
        <f>0.01*'Input'!F$58*(E$40*B336+F$40*'Input'!F262)+10*(B$40*'Input'!B262+C$40*'Input'!C262+D$40*'Input'!D262+G$40*'Input'!G262)</f>
        <v>0</v>
      </c>
      <c r="C471" s="21">
        <f>0.01*'Input'!F$58*(E$86*B336+F$86*'Input'!F262)+10*(B$86*'Input'!B262+C$86*'Input'!C262+D$86*'Input'!D262+G$86*'Input'!G262)</f>
        <v>0</v>
      </c>
      <c r="D471" s="21">
        <f>0.01*'Input'!F$58*(E$132*B336+F$132*'Input'!F262)+10*(B$132*'Input'!B262+C$132*'Input'!C262+D$132*'Input'!D262+G$132*'Input'!G262)</f>
        <v>0</v>
      </c>
      <c r="E471" s="21">
        <f>0.01*'Input'!F$58*($E$172*B336+$F$172*'Input'!F262)+10*($B$172*'Input'!B262+$C$172*'Input'!C262+$D$172*'Input'!D262+$G$172*'Input'!G262)</f>
        <v>0</v>
      </c>
      <c r="F471" s="17"/>
    </row>
    <row r="472" spans="1:6">
      <c r="A472" s="4" t="s">
        <v>285</v>
      </c>
      <c r="B472" s="21">
        <f>0.01*'Input'!F$58*(E$40*B337+F$40*'Input'!F263)+10*(B$40*'Input'!B263+C$40*'Input'!C263+D$40*'Input'!D263+G$40*'Input'!G263)</f>
        <v>0</v>
      </c>
      <c r="C472" s="21">
        <f>0.01*'Input'!F$58*(E$86*B337+F$86*'Input'!F263)+10*(B$86*'Input'!B263+C$86*'Input'!C263+D$86*'Input'!D263+G$86*'Input'!G263)</f>
        <v>0</v>
      </c>
      <c r="D472" s="21">
        <f>0.01*'Input'!F$58*(E$132*B337+F$132*'Input'!F263)+10*(B$132*'Input'!B263+C$132*'Input'!C263+D$132*'Input'!D263+G$132*'Input'!G263)</f>
        <v>0</v>
      </c>
      <c r="E472" s="21">
        <f>0.01*'Input'!F$58*($E$172*B337+$F$172*'Input'!F263)+10*($B$172*'Input'!B263+$C$172*'Input'!C263+$D$172*'Input'!D263+$G$172*'Input'!G263)</f>
        <v>0</v>
      </c>
      <c r="F472" s="17"/>
    </row>
    <row r="473" spans="1:6">
      <c r="A473" s="4" t="s">
        <v>286</v>
      </c>
      <c r="B473" s="21">
        <f>0.01*'Input'!F$58*(E$40*B338+F$40*'Input'!F264)+10*(B$40*'Input'!B264+C$40*'Input'!C264+D$40*'Input'!D264+G$40*'Input'!G264)</f>
        <v>0</v>
      </c>
      <c r="C473" s="21">
        <f>0.01*'Input'!F$58*(E$86*B338+F$86*'Input'!F264)+10*(B$86*'Input'!B264+C$86*'Input'!C264+D$86*'Input'!D264+G$86*'Input'!G264)</f>
        <v>0</v>
      </c>
      <c r="D473" s="21">
        <f>0.01*'Input'!F$58*(E$132*B338+F$132*'Input'!F264)+10*(B$132*'Input'!B264+C$132*'Input'!C264+D$132*'Input'!D264+G$132*'Input'!G264)</f>
        <v>0</v>
      </c>
      <c r="E473" s="21">
        <f>0.01*'Input'!F$58*($E$172*B338+$F$172*'Input'!F264)+10*($B$172*'Input'!B264+$C$172*'Input'!C264+$D$172*'Input'!D264+$G$172*'Input'!G264)</f>
        <v>0</v>
      </c>
      <c r="F473" s="17"/>
    </row>
    <row r="474" spans="1:6">
      <c r="A474" s="29" t="s">
        <v>287</v>
      </c>
      <c r="F474" s="17"/>
    </row>
    <row r="475" spans="1:6">
      <c r="A475" s="4" t="s">
        <v>185</v>
      </c>
      <c r="B475" s="21">
        <f>0.01*'Input'!F$58*(E$41*B340+F$41*'Input'!F266)+10*(B$41*'Input'!B266+C$41*'Input'!C266+D$41*'Input'!D266+G$41*'Input'!G266)</f>
        <v>0</v>
      </c>
      <c r="C475" s="21">
        <f>0.01*'Input'!F$58*(E$87*B340+F$87*'Input'!F266)+10*(B$87*'Input'!B266+C$87*'Input'!C266+D$87*'Input'!D266+G$87*'Input'!G266)</f>
        <v>0</v>
      </c>
      <c r="D475" s="21">
        <f>0.01*'Input'!F$58*(E$133*B340+F$133*'Input'!F266)+10*(B$133*'Input'!B266+C$133*'Input'!C266+D$133*'Input'!D266+G$133*'Input'!G266)</f>
        <v>0</v>
      </c>
      <c r="E475" s="21">
        <f>0.01*'Input'!F$58*($E$173*B340+$F$173*'Input'!F266)+10*($B$173*'Input'!B266+$C$173*'Input'!C266+$D$173*'Input'!D266+$G$173*'Input'!G266)</f>
        <v>0</v>
      </c>
      <c r="F475" s="17"/>
    </row>
    <row r="476" spans="1:6">
      <c r="A476" s="4" t="s">
        <v>288</v>
      </c>
      <c r="B476" s="21">
        <f>0.01*'Input'!F$58*(E$41*B341+F$41*'Input'!F267)+10*(B$41*'Input'!B267+C$41*'Input'!C267+D$41*'Input'!D267+G$41*'Input'!G267)</f>
        <v>0</v>
      </c>
      <c r="C476" s="21">
        <f>0.01*'Input'!F$58*(E$87*B341+F$87*'Input'!F267)+10*(B$87*'Input'!B267+C$87*'Input'!C267+D$87*'Input'!D267+G$87*'Input'!G267)</f>
        <v>0</v>
      </c>
      <c r="D476" s="21">
        <f>0.01*'Input'!F$58*(E$133*B341+F$133*'Input'!F267)+10*(B$133*'Input'!B267+C$133*'Input'!C267+D$133*'Input'!D267+G$133*'Input'!G267)</f>
        <v>0</v>
      </c>
      <c r="E476" s="21">
        <f>0.01*'Input'!F$58*($E$173*B341+$F$173*'Input'!F267)+10*($B$173*'Input'!B267+$C$173*'Input'!C267+$D$173*'Input'!D267+$G$173*'Input'!G267)</f>
        <v>0</v>
      </c>
      <c r="F476" s="17"/>
    </row>
    <row r="477" spans="1:6">
      <c r="A477" s="29" t="s">
        <v>289</v>
      </c>
      <c r="F477" s="17"/>
    </row>
    <row r="478" spans="1:6">
      <c r="A478" s="4" t="s">
        <v>186</v>
      </c>
      <c r="B478" s="21">
        <f>0.01*'Input'!F$58*(E$42*B343+F$42*'Input'!F269)+10*(B$42*'Input'!B269+C$42*'Input'!C269+D$42*'Input'!D269+G$42*'Input'!G269)</f>
        <v>0</v>
      </c>
      <c r="C478" s="21">
        <f>0.01*'Input'!F$58*(E$88*B343+F$88*'Input'!F269)+10*(B$88*'Input'!B269+C$88*'Input'!C269+D$88*'Input'!D269+G$88*'Input'!G269)</f>
        <v>0</v>
      </c>
      <c r="D478" s="21">
        <f>0.01*'Input'!F$58*(E$134*B343+F$134*'Input'!F269)+10*(B$134*'Input'!B269+C$134*'Input'!C269+D$134*'Input'!D269+G$134*'Input'!G269)</f>
        <v>0</v>
      </c>
      <c r="E478" s="21">
        <f>0.01*'Input'!F$58*($E$174*B343+$F$174*'Input'!F269)+10*($B$174*'Input'!B269+$C$174*'Input'!C269+$D$174*'Input'!D269+$G$174*'Input'!G269)</f>
        <v>0</v>
      </c>
      <c r="F478" s="17"/>
    </row>
    <row r="479" spans="1:6">
      <c r="A479" s="4" t="s">
        <v>290</v>
      </c>
      <c r="B479" s="21">
        <f>0.01*'Input'!F$58*(E$42*B344+F$42*'Input'!F270)+10*(B$42*'Input'!B270+C$42*'Input'!C270+D$42*'Input'!D270+G$42*'Input'!G270)</f>
        <v>0</v>
      </c>
      <c r="C479" s="21">
        <f>0.01*'Input'!F$58*(E$88*B344+F$88*'Input'!F270)+10*(B$88*'Input'!B270+C$88*'Input'!C270+D$88*'Input'!D270+G$88*'Input'!G270)</f>
        <v>0</v>
      </c>
      <c r="D479" s="21">
        <f>0.01*'Input'!F$58*(E$134*B344+F$134*'Input'!F270)+10*(B$134*'Input'!B270+C$134*'Input'!C270+D$134*'Input'!D270+G$134*'Input'!G270)</f>
        <v>0</v>
      </c>
      <c r="E479" s="21">
        <f>0.01*'Input'!F$58*($E$174*B344+$F$174*'Input'!F270)+10*($B$174*'Input'!B270+$C$174*'Input'!C270+$D$174*'Input'!D270+$G$174*'Input'!G270)</f>
        <v>0</v>
      </c>
      <c r="F479" s="17"/>
    </row>
    <row r="480" spans="1:6">
      <c r="A480" s="4" t="s">
        <v>291</v>
      </c>
      <c r="B480" s="21">
        <f>0.01*'Input'!F$58*(E$42*B345+F$42*'Input'!F271)+10*(B$42*'Input'!B271+C$42*'Input'!C271+D$42*'Input'!D271+G$42*'Input'!G271)</f>
        <v>0</v>
      </c>
      <c r="C480" s="21">
        <f>0.01*'Input'!F$58*(E$88*B345+F$88*'Input'!F271)+10*(B$88*'Input'!B271+C$88*'Input'!C271+D$88*'Input'!D271+G$88*'Input'!G271)</f>
        <v>0</v>
      </c>
      <c r="D480" s="21">
        <f>0.01*'Input'!F$58*(E$134*B345+F$134*'Input'!F271)+10*(B$134*'Input'!B271+C$134*'Input'!C271+D$134*'Input'!D271+G$134*'Input'!G271)</f>
        <v>0</v>
      </c>
      <c r="E480" s="21">
        <f>0.01*'Input'!F$58*($E$174*B345+$F$174*'Input'!F271)+10*($B$174*'Input'!B271+$C$174*'Input'!C271+$D$174*'Input'!D271+$G$174*'Input'!G271)</f>
        <v>0</v>
      </c>
      <c r="F480" s="17"/>
    </row>
    <row r="481" spans="1:6">
      <c r="A481" s="29" t="s">
        <v>292</v>
      </c>
      <c r="F481" s="17"/>
    </row>
    <row r="482" spans="1:6">
      <c r="A482" s="4" t="s">
        <v>187</v>
      </c>
      <c r="B482" s="21">
        <f>0.01*'Input'!F$58*(E$43*B347+F$43*'Input'!F273)+10*(B$43*'Input'!B273+C$43*'Input'!C273+D$43*'Input'!D273+G$43*'Input'!G273)</f>
        <v>0</v>
      </c>
      <c r="C482" s="21">
        <f>0.01*'Input'!F$58*(E$89*B347+F$89*'Input'!F273)+10*(B$89*'Input'!B273+C$89*'Input'!C273+D$89*'Input'!D273+G$89*'Input'!G273)</f>
        <v>0</v>
      </c>
      <c r="D482" s="21">
        <f>0.01*'Input'!F$58*(E$135*B347+F$135*'Input'!F273)+10*(B$135*'Input'!B273+C$135*'Input'!C273+D$135*'Input'!D273+G$135*'Input'!G273)</f>
        <v>0</v>
      </c>
      <c r="E482" s="21">
        <f>0.01*'Input'!F$58*($E$175*B347+$F$175*'Input'!F273)+10*($B$175*'Input'!B273+$C$175*'Input'!C273+$D$175*'Input'!D273+$G$175*'Input'!G273)</f>
        <v>0</v>
      </c>
      <c r="F482" s="17"/>
    </row>
    <row r="483" spans="1:6">
      <c r="A483" s="4" t="s">
        <v>293</v>
      </c>
      <c r="B483" s="21">
        <f>0.01*'Input'!F$58*(E$43*B348+F$43*'Input'!F274)+10*(B$43*'Input'!B274+C$43*'Input'!C274+D$43*'Input'!D274+G$43*'Input'!G274)</f>
        <v>0</v>
      </c>
      <c r="C483" s="21">
        <f>0.01*'Input'!F$58*(E$89*B348+F$89*'Input'!F274)+10*(B$89*'Input'!B274+C$89*'Input'!C274+D$89*'Input'!D274+G$89*'Input'!G274)</f>
        <v>0</v>
      </c>
      <c r="D483" s="21">
        <f>0.01*'Input'!F$58*(E$135*B348+F$135*'Input'!F274)+10*(B$135*'Input'!B274+C$135*'Input'!C274+D$135*'Input'!D274+G$135*'Input'!G274)</f>
        <v>0</v>
      </c>
      <c r="E483" s="21">
        <f>0.01*'Input'!F$58*($E$175*B348+$F$175*'Input'!F274)+10*($B$175*'Input'!B274+$C$175*'Input'!C274+$D$175*'Input'!D274+$G$175*'Input'!G274)</f>
        <v>0</v>
      </c>
      <c r="F483" s="17"/>
    </row>
    <row r="484" spans="1:6">
      <c r="A484" s="4" t="s">
        <v>294</v>
      </c>
      <c r="B484" s="21">
        <f>0.01*'Input'!F$58*(E$43*B349+F$43*'Input'!F275)+10*(B$43*'Input'!B275+C$43*'Input'!C275+D$43*'Input'!D275+G$43*'Input'!G275)</f>
        <v>0</v>
      </c>
      <c r="C484" s="21">
        <f>0.01*'Input'!F$58*(E$89*B349+F$89*'Input'!F275)+10*(B$89*'Input'!B275+C$89*'Input'!C275+D$89*'Input'!D275+G$89*'Input'!G275)</f>
        <v>0</v>
      </c>
      <c r="D484" s="21">
        <f>0.01*'Input'!F$58*(E$135*B349+F$135*'Input'!F275)+10*(B$135*'Input'!B275+C$135*'Input'!C275+D$135*'Input'!D275+G$135*'Input'!G275)</f>
        <v>0</v>
      </c>
      <c r="E484" s="21">
        <f>0.01*'Input'!F$58*($E$175*B349+$F$175*'Input'!F275)+10*($B$175*'Input'!B275+$C$175*'Input'!C275+$D$175*'Input'!D275+$G$175*'Input'!G275)</f>
        <v>0</v>
      </c>
      <c r="F484" s="17"/>
    </row>
    <row r="485" spans="1:6">
      <c r="A485" s="29" t="s">
        <v>295</v>
      </c>
      <c r="F485" s="17"/>
    </row>
    <row r="486" spans="1:6">
      <c r="A486" s="4" t="s">
        <v>188</v>
      </c>
      <c r="B486" s="21">
        <f>0.01*'Input'!F$58*(E$44*B351+F$44*'Input'!F277)+10*(B$44*'Input'!B277+C$44*'Input'!C277+D$44*'Input'!D277+G$44*'Input'!G277)</f>
        <v>0</v>
      </c>
      <c r="C486" s="21">
        <f>0.01*'Input'!F$58*(E$90*B351+F$90*'Input'!F277)+10*(B$90*'Input'!B277+C$90*'Input'!C277+D$90*'Input'!D277+G$90*'Input'!G277)</f>
        <v>0</v>
      </c>
      <c r="D486" s="21">
        <f>0.01*'Input'!F$58*(E$136*B351+F$136*'Input'!F277)+10*(B$136*'Input'!B277+C$136*'Input'!C277+D$136*'Input'!D277+G$136*'Input'!G277)</f>
        <v>0</v>
      </c>
      <c r="E486" s="21">
        <f>0.01*'Input'!F$58*($E$176*B351+$F$176*'Input'!F277)+10*($B$176*'Input'!B277+$C$176*'Input'!C277+$D$176*'Input'!D277+$G$176*'Input'!G277)</f>
        <v>0</v>
      </c>
      <c r="F486" s="17"/>
    </row>
    <row r="487" spans="1:6">
      <c r="A487" s="4" t="s">
        <v>296</v>
      </c>
      <c r="B487" s="21">
        <f>0.01*'Input'!F$58*(E$44*B352+F$44*'Input'!F278)+10*(B$44*'Input'!B278+C$44*'Input'!C278+D$44*'Input'!D278+G$44*'Input'!G278)</f>
        <v>0</v>
      </c>
      <c r="C487" s="21">
        <f>0.01*'Input'!F$58*(E$90*B352+F$90*'Input'!F278)+10*(B$90*'Input'!B278+C$90*'Input'!C278+D$90*'Input'!D278+G$90*'Input'!G278)</f>
        <v>0</v>
      </c>
      <c r="D487" s="21">
        <f>0.01*'Input'!F$58*(E$136*B352+F$136*'Input'!F278)+10*(B$136*'Input'!B278+C$136*'Input'!C278+D$136*'Input'!D278+G$136*'Input'!G278)</f>
        <v>0</v>
      </c>
      <c r="E487" s="21">
        <f>0.01*'Input'!F$58*($E$176*B352+$F$176*'Input'!F278)+10*($B$176*'Input'!B278+$C$176*'Input'!C278+$D$176*'Input'!D278+$G$176*'Input'!G278)</f>
        <v>0</v>
      </c>
      <c r="F487" s="17"/>
    </row>
    <row r="488" spans="1:6">
      <c r="A488" s="29" t="s">
        <v>297</v>
      </c>
      <c r="F488" s="17"/>
    </row>
    <row r="489" spans="1:6">
      <c r="A489" s="4" t="s">
        <v>189</v>
      </c>
      <c r="B489" s="21">
        <f>0.01*'Input'!F$58*(E$45*B354+F$45*'Input'!F280)+10*(B$45*'Input'!B280+C$45*'Input'!C280+D$45*'Input'!D280+G$45*'Input'!G280)</f>
        <v>0</v>
      </c>
      <c r="C489" s="21">
        <f>0.01*'Input'!F$58*(E$91*B354+F$91*'Input'!F280)+10*(B$91*'Input'!B280+C$91*'Input'!C280+D$91*'Input'!D280+G$91*'Input'!G280)</f>
        <v>0</v>
      </c>
      <c r="D489" s="21">
        <f>0.01*'Input'!F$58*(E$137*B354+F$137*'Input'!F280)+10*(B$137*'Input'!B280+C$137*'Input'!C280+D$137*'Input'!D280+G$137*'Input'!G280)</f>
        <v>0</v>
      </c>
      <c r="E489" s="21">
        <f>0.01*'Input'!F$58*($E$177*B354+$F$177*'Input'!F280)+10*($B$177*'Input'!B280+$C$177*'Input'!C280+$D$177*'Input'!D280+$G$177*'Input'!G280)</f>
        <v>0</v>
      </c>
      <c r="F489" s="17"/>
    </row>
    <row r="490" spans="1:6">
      <c r="A490" s="4" t="s">
        <v>298</v>
      </c>
      <c r="B490" s="21">
        <f>0.01*'Input'!F$58*(E$45*B355+F$45*'Input'!F281)+10*(B$45*'Input'!B281+C$45*'Input'!C281+D$45*'Input'!D281+G$45*'Input'!G281)</f>
        <v>0</v>
      </c>
      <c r="C490" s="21">
        <f>0.01*'Input'!F$58*(E$91*B355+F$91*'Input'!F281)+10*(B$91*'Input'!B281+C$91*'Input'!C281+D$91*'Input'!D281+G$91*'Input'!G281)</f>
        <v>0</v>
      </c>
      <c r="D490" s="21">
        <f>0.01*'Input'!F$58*(E$137*B355+F$137*'Input'!F281)+10*(B$137*'Input'!B281+C$137*'Input'!C281+D$137*'Input'!D281+G$137*'Input'!G281)</f>
        <v>0</v>
      </c>
      <c r="E490" s="21">
        <f>0.01*'Input'!F$58*($E$177*B355+$F$177*'Input'!F281)+10*($B$177*'Input'!B281+$C$177*'Input'!C281+$D$177*'Input'!D281+$G$177*'Input'!G281)</f>
        <v>0</v>
      </c>
      <c r="F490" s="17"/>
    </row>
    <row r="491" spans="1:6">
      <c r="A491" s="29" t="s">
        <v>299</v>
      </c>
      <c r="F491" s="17"/>
    </row>
    <row r="492" spans="1:6">
      <c r="A492" s="4" t="s">
        <v>197</v>
      </c>
      <c r="B492" s="21">
        <f>0.01*'Input'!F$58*(E$46*B357+F$46*'Input'!F283)+10*(B$46*'Input'!B283+C$46*'Input'!C283+D$46*'Input'!D283+G$46*'Input'!G283)</f>
        <v>0</v>
      </c>
      <c r="C492" s="21">
        <f>0.01*'Input'!F$58*(E$92*B357+F$92*'Input'!F283)+10*(B$92*'Input'!B283+C$92*'Input'!C283+D$92*'Input'!D283+G$92*'Input'!G283)</f>
        <v>0</v>
      </c>
      <c r="D492" s="21">
        <f>0.01*'Input'!F$58*(E$138*B357+F$138*'Input'!F283)+10*(B$138*'Input'!B283+C$138*'Input'!C283+D$138*'Input'!D283+G$138*'Input'!G283)</f>
        <v>0</v>
      </c>
      <c r="E492" s="21">
        <f>0.01*'Input'!F$58*($E$178*B357+$F$178*'Input'!F283)+10*($B$178*'Input'!B283+$C$178*'Input'!C283+$D$178*'Input'!D283+$G$178*'Input'!G283)</f>
        <v>0</v>
      </c>
      <c r="F492" s="17"/>
    </row>
    <row r="493" spans="1:6">
      <c r="A493" s="4" t="s">
        <v>300</v>
      </c>
      <c r="B493" s="21">
        <f>0.01*'Input'!F$58*(E$46*B358+F$46*'Input'!F284)+10*(B$46*'Input'!B284+C$46*'Input'!C284+D$46*'Input'!D284+G$46*'Input'!G284)</f>
        <v>0</v>
      </c>
      <c r="C493" s="21">
        <f>0.01*'Input'!F$58*(E$92*B358+F$92*'Input'!F284)+10*(B$92*'Input'!B284+C$92*'Input'!C284+D$92*'Input'!D284+G$92*'Input'!G284)</f>
        <v>0</v>
      </c>
      <c r="D493" s="21">
        <f>0.01*'Input'!F$58*(E$138*B358+F$138*'Input'!F284)+10*(B$138*'Input'!B284+C$138*'Input'!C284+D$138*'Input'!D284+G$138*'Input'!G284)</f>
        <v>0</v>
      </c>
      <c r="E493" s="21">
        <f>0.01*'Input'!F$58*($E$178*B358+$F$178*'Input'!F284)+10*($B$178*'Input'!B284+$C$178*'Input'!C284+$D$178*'Input'!D284+$G$178*'Input'!G284)</f>
        <v>0</v>
      </c>
      <c r="F493" s="17"/>
    </row>
    <row r="494" spans="1:6">
      <c r="A494" s="29" t="s">
        <v>301</v>
      </c>
      <c r="F494" s="17"/>
    </row>
    <row r="495" spans="1:6">
      <c r="A495" s="4" t="s">
        <v>198</v>
      </c>
      <c r="B495" s="21">
        <f>0.01*'Input'!F$58*(E$47*B360+F$47*'Input'!F286)+10*(B$47*'Input'!B286+C$47*'Input'!C286+D$47*'Input'!D286+G$47*'Input'!G286)</f>
        <v>0</v>
      </c>
      <c r="C495" s="21">
        <f>0.01*'Input'!F$58*(E$93*B360+F$93*'Input'!F286)+10*(B$93*'Input'!B286+C$93*'Input'!C286+D$93*'Input'!D286+G$93*'Input'!G286)</f>
        <v>0</v>
      </c>
      <c r="D495" s="21">
        <f>0.01*'Input'!F$58*(E$139*B360+F$139*'Input'!F286)+10*(B$139*'Input'!B286+C$139*'Input'!C286+D$139*'Input'!D286+G$139*'Input'!G286)</f>
        <v>0</v>
      </c>
      <c r="E495" s="21">
        <f>0.01*'Input'!F$58*($E$179*B360+$F$179*'Input'!F286)+10*($B$179*'Input'!B286+$C$179*'Input'!C286+$D$179*'Input'!D286+$G$179*'Input'!G286)</f>
        <v>0</v>
      </c>
      <c r="F495" s="17"/>
    </row>
    <row r="496" spans="1:6">
      <c r="A496" s="4" t="s">
        <v>302</v>
      </c>
      <c r="B496" s="21">
        <f>0.01*'Input'!F$58*(E$47*B361+F$47*'Input'!F287)+10*(B$47*'Input'!B287+C$47*'Input'!C287+D$47*'Input'!D287+G$47*'Input'!G287)</f>
        <v>0</v>
      </c>
      <c r="C496" s="21">
        <f>0.01*'Input'!F$58*(E$93*B361+F$93*'Input'!F287)+10*(B$93*'Input'!B287+C$93*'Input'!C287+D$93*'Input'!D287+G$93*'Input'!G287)</f>
        <v>0</v>
      </c>
      <c r="D496" s="21">
        <f>0.01*'Input'!F$58*(E$139*B361+F$139*'Input'!F287)+10*(B$139*'Input'!B287+C$139*'Input'!C287+D$139*'Input'!D287+G$139*'Input'!G287)</f>
        <v>0</v>
      </c>
      <c r="E496" s="21">
        <f>0.01*'Input'!F$58*($E$179*B361+$F$179*'Input'!F287)+10*($B$179*'Input'!B287+$C$179*'Input'!C287+$D$179*'Input'!D287+$G$179*'Input'!G287)</f>
        <v>0</v>
      </c>
      <c r="F496" s="17"/>
    </row>
    <row r="498" spans="1:7" ht="21" customHeight="1">
      <c r="A498" s="1" t="s">
        <v>1569</v>
      </c>
    </row>
    <row r="499" spans="1:7">
      <c r="A499" s="2" t="s">
        <v>353</v>
      </c>
    </row>
    <row r="500" spans="1:7">
      <c r="A500" s="32" t="s">
        <v>509</v>
      </c>
    </row>
    <row r="501" spans="1:7">
      <c r="A501" s="2" t="s">
        <v>635</v>
      </c>
    </row>
    <row r="503" spans="1:7">
      <c r="B503" s="15" t="s">
        <v>204</v>
      </c>
      <c r="C503" s="15" t="s">
        <v>205</v>
      </c>
      <c r="D503" s="15" t="s">
        <v>206</v>
      </c>
      <c r="E503" s="15" t="s">
        <v>207</v>
      </c>
      <c r="F503" s="15" t="s">
        <v>208</v>
      </c>
    </row>
    <row r="504" spans="1:7">
      <c r="A504" s="29" t="s">
        <v>174</v>
      </c>
      <c r="G504" s="17"/>
    </row>
    <row r="505" spans="1:7">
      <c r="A505" s="4" t="s">
        <v>174</v>
      </c>
      <c r="B505" s="43">
        <f>'Loads'!B$78</f>
        <v>0</v>
      </c>
      <c r="C505" s="43">
        <f>'Loads'!C$78</f>
        <v>0</v>
      </c>
      <c r="D505" s="43">
        <f>'Loads'!D$78</f>
        <v>0</v>
      </c>
      <c r="E505" s="43">
        <f>'Loads'!E$78</f>
        <v>0</v>
      </c>
      <c r="F505" s="43">
        <f>'Loads'!F$78</f>
        <v>0</v>
      </c>
      <c r="G505" s="17"/>
    </row>
    <row r="506" spans="1:7">
      <c r="A506" s="4" t="s">
        <v>234</v>
      </c>
      <c r="B506" s="43">
        <f>'Loads'!B$79</f>
        <v>0</v>
      </c>
      <c r="C506" s="43">
        <f>'Loads'!C$79</f>
        <v>0</v>
      </c>
      <c r="D506" s="43">
        <f>'Loads'!D$79</f>
        <v>0</v>
      </c>
      <c r="E506" s="43">
        <f>'Loads'!E$79</f>
        <v>0</v>
      </c>
      <c r="F506" s="43">
        <f>'Loads'!F$79</f>
        <v>0</v>
      </c>
      <c r="G506" s="17"/>
    </row>
    <row r="507" spans="1:7">
      <c r="A507" s="4" t="s">
        <v>235</v>
      </c>
      <c r="B507" s="43">
        <f>'Loads'!B$80</f>
        <v>0</v>
      </c>
      <c r="C507" s="43">
        <f>'Loads'!C$80</f>
        <v>0</v>
      </c>
      <c r="D507" s="43">
        <f>'Loads'!D$80</f>
        <v>0</v>
      </c>
      <c r="E507" s="43">
        <f>'Loads'!E$80</f>
        <v>0</v>
      </c>
      <c r="F507" s="43">
        <f>'Loads'!F$80</f>
        <v>0</v>
      </c>
      <c r="G507" s="17"/>
    </row>
    <row r="508" spans="1:7">
      <c r="A508" s="29" t="s">
        <v>1570</v>
      </c>
      <c r="G508" s="17"/>
    </row>
    <row r="509" spans="1:7">
      <c r="A509" s="4" t="s">
        <v>175</v>
      </c>
      <c r="B509" s="43">
        <f>'Loads'!B$82</f>
        <v>0</v>
      </c>
      <c r="C509" s="43">
        <f>'Loads'!C$82</f>
        <v>0</v>
      </c>
      <c r="D509" s="43">
        <f>'Loads'!D$82</f>
        <v>0</v>
      </c>
      <c r="E509" s="43">
        <f>'Loads'!E$82</f>
        <v>0</v>
      </c>
      <c r="F509" s="43">
        <f>'Loads'!F$82</f>
        <v>0</v>
      </c>
      <c r="G509" s="17"/>
    </row>
    <row r="510" spans="1:7">
      <c r="A510" s="4" t="s">
        <v>237</v>
      </c>
      <c r="B510" s="43">
        <f>'Loads'!B$83</f>
        <v>0</v>
      </c>
      <c r="C510" s="43">
        <f>'Loads'!C$83</f>
        <v>0</v>
      </c>
      <c r="D510" s="43">
        <f>'Loads'!D$83</f>
        <v>0</v>
      </c>
      <c r="E510" s="43">
        <f>'Loads'!E$83</f>
        <v>0</v>
      </c>
      <c r="F510" s="43">
        <f>'Loads'!F$83</f>
        <v>0</v>
      </c>
      <c r="G510" s="17"/>
    </row>
    <row r="511" spans="1:7">
      <c r="A511" s="4" t="s">
        <v>238</v>
      </c>
      <c r="B511" s="43">
        <f>'Loads'!B$84</f>
        <v>0</v>
      </c>
      <c r="C511" s="43">
        <f>'Loads'!C$84</f>
        <v>0</v>
      </c>
      <c r="D511" s="43">
        <f>'Loads'!D$84</f>
        <v>0</v>
      </c>
      <c r="E511" s="43">
        <f>'Loads'!E$84</f>
        <v>0</v>
      </c>
      <c r="F511" s="43">
        <f>'Loads'!F$84</f>
        <v>0</v>
      </c>
      <c r="G511" s="17"/>
    </row>
    <row r="512" spans="1:7">
      <c r="A512" s="4" t="s">
        <v>216</v>
      </c>
      <c r="B512" s="43">
        <f>'Loads'!B$86</f>
        <v>0</v>
      </c>
      <c r="C512" s="43">
        <f>'Loads'!C$86</f>
        <v>0</v>
      </c>
      <c r="D512" s="43">
        <f>'Loads'!D$86</f>
        <v>0</v>
      </c>
      <c r="E512" s="43">
        <f>'Loads'!E$86</f>
        <v>0</v>
      </c>
      <c r="F512" s="43">
        <f>'Loads'!F$86</f>
        <v>0</v>
      </c>
      <c r="G512" s="17"/>
    </row>
    <row r="513" spans="1:7">
      <c r="A513" s="4" t="s">
        <v>240</v>
      </c>
      <c r="B513" s="43">
        <f>'Loads'!B$87</f>
        <v>0</v>
      </c>
      <c r="C513" s="43">
        <f>'Loads'!C$87</f>
        <v>0</v>
      </c>
      <c r="D513" s="43">
        <f>'Loads'!D$87</f>
        <v>0</v>
      </c>
      <c r="E513" s="43">
        <f>'Loads'!E$87</f>
        <v>0</v>
      </c>
      <c r="F513" s="43">
        <f>'Loads'!F$87</f>
        <v>0</v>
      </c>
      <c r="G513" s="17"/>
    </row>
    <row r="514" spans="1:7">
      <c r="A514" s="4" t="s">
        <v>241</v>
      </c>
      <c r="B514" s="43">
        <f>'Loads'!B$88</f>
        <v>0</v>
      </c>
      <c r="C514" s="43">
        <f>'Loads'!C$88</f>
        <v>0</v>
      </c>
      <c r="D514" s="43">
        <f>'Loads'!D$88</f>
        <v>0</v>
      </c>
      <c r="E514" s="43">
        <f>'Loads'!E$88</f>
        <v>0</v>
      </c>
      <c r="F514" s="43">
        <f>'Loads'!F$88</f>
        <v>0</v>
      </c>
      <c r="G514" s="17"/>
    </row>
    <row r="515" spans="1:7">
      <c r="A515" s="29" t="s">
        <v>176</v>
      </c>
      <c r="G515" s="17"/>
    </row>
    <row r="516" spans="1:7">
      <c r="A516" s="4" t="s">
        <v>176</v>
      </c>
      <c r="B516" s="43">
        <f>'Loads'!B$90</f>
        <v>0</v>
      </c>
      <c r="C516" s="43">
        <f>'Loads'!C$90</f>
        <v>0</v>
      </c>
      <c r="D516" s="43">
        <f>'Loads'!D$90</f>
        <v>0</v>
      </c>
      <c r="E516" s="43">
        <f>'Loads'!E$90</f>
        <v>0</v>
      </c>
      <c r="F516" s="43">
        <f>'Loads'!F$90</f>
        <v>0</v>
      </c>
      <c r="G516" s="17"/>
    </row>
    <row r="517" spans="1:7">
      <c r="A517" s="4" t="s">
        <v>243</v>
      </c>
      <c r="B517" s="43">
        <f>'Loads'!B$91</f>
        <v>0</v>
      </c>
      <c r="C517" s="43">
        <f>'Loads'!C$91</f>
        <v>0</v>
      </c>
      <c r="D517" s="43">
        <f>'Loads'!D$91</f>
        <v>0</v>
      </c>
      <c r="E517" s="43">
        <f>'Loads'!E$91</f>
        <v>0</v>
      </c>
      <c r="F517" s="43">
        <f>'Loads'!F$91</f>
        <v>0</v>
      </c>
      <c r="G517" s="17"/>
    </row>
    <row r="518" spans="1:7">
      <c r="A518" s="4" t="s">
        <v>244</v>
      </c>
      <c r="B518" s="43">
        <f>'Loads'!B$92</f>
        <v>0</v>
      </c>
      <c r="C518" s="43">
        <f>'Loads'!C$92</f>
        <v>0</v>
      </c>
      <c r="D518" s="43">
        <f>'Loads'!D$92</f>
        <v>0</v>
      </c>
      <c r="E518" s="43">
        <f>'Loads'!E$92</f>
        <v>0</v>
      </c>
      <c r="F518" s="43">
        <f>'Loads'!F$92</f>
        <v>0</v>
      </c>
      <c r="G518" s="17"/>
    </row>
    <row r="519" spans="1:7">
      <c r="A519" s="29" t="s">
        <v>1571</v>
      </c>
      <c r="G519" s="17"/>
    </row>
    <row r="520" spans="1:7">
      <c r="A520" s="4" t="s">
        <v>177</v>
      </c>
      <c r="B520" s="43">
        <f>'Loads'!B$94</f>
        <v>0</v>
      </c>
      <c r="C520" s="43">
        <f>'Loads'!C$94</f>
        <v>0</v>
      </c>
      <c r="D520" s="43">
        <f>'Loads'!D$94</f>
        <v>0</v>
      </c>
      <c r="E520" s="43">
        <f>'Loads'!E$94</f>
        <v>0</v>
      </c>
      <c r="F520" s="43">
        <f>'Loads'!F$94</f>
        <v>0</v>
      </c>
      <c r="G520" s="17"/>
    </row>
    <row r="521" spans="1:7">
      <c r="A521" s="4" t="s">
        <v>246</v>
      </c>
      <c r="B521" s="43">
        <f>'Loads'!B$95</f>
        <v>0</v>
      </c>
      <c r="C521" s="43">
        <f>'Loads'!C$95</f>
        <v>0</v>
      </c>
      <c r="D521" s="43">
        <f>'Loads'!D$95</f>
        <v>0</v>
      </c>
      <c r="E521" s="43">
        <f>'Loads'!E$95</f>
        <v>0</v>
      </c>
      <c r="F521" s="43">
        <f>'Loads'!F$95</f>
        <v>0</v>
      </c>
      <c r="G521" s="17"/>
    </row>
    <row r="522" spans="1:7">
      <c r="A522" s="4" t="s">
        <v>247</v>
      </c>
      <c r="B522" s="43">
        <f>'Loads'!B$96</f>
        <v>0</v>
      </c>
      <c r="C522" s="43">
        <f>'Loads'!C$96</f>
        <v>0</v>
      </c>
      <c r="D522" s="43">
        <f>'Loads'!D$96</f>
        <v>0</v>
      </c>
      <c r="E522" s="43">
        <f>'Loads'!E$96</f>
        <v>0</v>
      </c>
      <c r="F522" s="43">
        <f>'Loads'!F$96</f>
        <v>0</v>
      </c>
      <c r="G522" s="17"/>
    </row>
    <row r="523" spans="1:7">
      <c r="A523" s="4" t="s">
        <v>217</v>
      </c>
      <c r="B523" s="43">
        <f>'Loads'!B$98</f>
        <v>0</v>
      </c>
      <c r="C523" s="43">
        <f>'Loads'!C$98</f>
        <v>0</v>
      </c>
      <c r="D523" s="43">
        <f>'Loads'!D$98</f>
        <v>0</v>
      </c>
      <c r="E523" s="43">
        <f>'Loads'!E$98</f>
        <v>0</v>
      </c>
      <c r="F523" s="43">
        <f>'Loads'!F$98</f>
        <v>0</v>
      </c>
      <c r="G523" s="17"/>
    </row>
    <row r="524" spans="1:7">
      <c r="A524" s="4" t="s">
        <v>249</v>
      </c>
      <c r="B524" s="43">
        <f>'Loads'!B$99</f>
        <v>0</v>
      </c>
      <c r="C524" s="43">
        <f>'Loads'!C$99</f>
        <v>0</v>
      </c>
      <c r="D524" s="43">
        <f>'Loads'!D$99</f>
        <v>0</v>
      </c>
      <c r="E524" s="43">
        <f>'Loads'!E$99</f>
        <v>0</v>
      </c>
      <c r="F524" s="43">
        <f>'Loads'!F$99</f>
        <v>0</v>
      </c>
      <c r="G524" s="17"/>
    </row>
    <row r="525" spans="1:7">
      <c r="A525" s="4" t="s">
        <v>250</v>
      </c>
      <c r="B525" s="43">
        <f>'Loads'!B$100</f>
        <v>0</v>
      </c>
      <c r="C525" s="43">
        <f>'Loads'!C$100</f>
        <v>0</v>
      </c>
      <c r="D525" s="43">
        <f>'Loads'!D$100</f>
        <v>0</v>
      </c>
      <c r="E525" s="43">
        <f>'Loads'!E$100</f>
        <v>0</v>
      </c>
      <c r="F525" s="43">
        <f>'Loads'!F$100</f>
        <v>0</v>
      </c>
      <c r="G525" s="17"/>
    </row>
    <row r="526" spans="1:7">
      <c r="A526" s="29" t="s">
        <v>178</v>
      </c>
      <c r="G526" s="17"/>
    </row>
    <row r="527" spans="1:7">
      <c r="A527" s="4" t="s">
        <v>178</v>
      </c>
      <c r="B527" s="43">
        <f>'Loads'!B$102</f>
        <v>0</v>
      </c>
      <c r="C527" s="43">
        <f>'Loads'!C$102</f>
        <v>0</v>
      </c>
      <c r="D527" s="43">
        <f>'Loads'!D$102</f>
        <v>0</v>
      </c>
      <c r="E527" s="43">
        <f>'Loads'!E$102</f>
        <v>0</v>
      </c>
      <c r="F527" s="43">
        <f>'Loads'!F$102</f>
        <v>0</v>
      </c>
      <c r="G527" s="17"/>
    </row>
    <row r="528" spans="1:7">
      <c r="A528" s="4" t="s">
        <v>252</v>
      </c>
      <c r="B528" s="43">
        <f>'Loads'!B$103</f>
        <v>0</v>
      </c>
      <c r="C528" s="43">
        <f>'Loads'!C$103</f>
        <v>0</v>
      </c>
      <c r="D528" s="43">
        <f>'Loads'!D$103</f>
        <v>0</v>
      </c>
      <c r="E528" s="43">
        <f>'Loads'!E$103</f>
        <v>0</v>
      </c>
      <c r="F528" s="43">
        <f>'Loads'!F$103</f>
        <v>0</v>
      </c>
      <c r="G528" s="17"/>
    </row>
    <row r="529" spans="1:7">
      <c r="A529" s="4" t="s">
        <v>253</v>
      </c>
      <c r="B529" s="43">
        <f>'Loads'!B$104</f>
        <v>0</v>
      </c>
      <c r="C529" s="43">
        <f>'Loads'!C$104</f>
        <v>0</v>
      </c>
      <c r="D529" s="43">
        <f>'Loads'!D$104</f>
        <v>0</v>
      </c>
      <c r="E529" s="43">
        <f>'Loads'!E$104</f>
        <v>0</v>
      </c>
      <c r="F529" s="43">
        <f>'Loads'!F$104</f>
        <v>0</v>
      </c>
      <c r="G529" s="17"/>
    </row>
    <row r="530" spans="1:7">
      <c r="A530" s="29" t="s">
        <v>179</v>
      </c>
      <c r="G530" s="17"/>
    </row>
    <row r="531" spans="1:7">
      <c r="A531" s="4" t="s">
        <v>179</v>
      </c>
      <c r="B531" s="43">
        <f>'Loads'!B$106</f>
        <v>0</v>
      </c>
      <c r="C531" s="43">
        <f>'Loads'!C$106</f>
        <v>0</v>
      </c>
      <c r="D531" s="43">
        <f>'Loads'!D$106</f>
        <v>0</v>
      </c>
      <c r="E531" s="43">
        <f>'Loads'!E$106</f>
        <v>0</v>
      </c>
      <c r="F531" s="43">
        <f>'Loads'!F$106</f>
        <v>0</v>
      </c>
      <c r="G531" s="17"/>
    </row>
    <row r="532" spans="1:7">
      <c r="A532" s="29" t="s">
        <v>195</v>
      </c>
      <c r="G532" s="17"/>
    </row>
    <row r="533" spans="1:7">
      <c r="A533" s="4" t="s">
        <v>195</v>
      </c>
      <c r="B533" s="43">
        <f>'Loads'!B$108</f>
        <v>0</v>
      </c>
      <c r="C533" s="43">
        <f>'Loads'!C$108</f>
        <v>0</v>
      </c>
      <c r="D533" s="43">
        <f>'Loads'!D$108</f>
        <v>0</v>
      </c>
      <c r="E533" s="43">
        <f>'Loads'!E$108</f>
        <v>0</v>
      </c>
      <c r="F533" s="43">
        <f>'Loads'!F$108</f>
        <v>0</v>
      </c>
      <c r="G533" s="17"/>
    </row>
    <row r="534" spans="1:7">
      <c r="A534" s="29" t="s">
        <v>180</v>
      </c>
      <c r="G534" s="17"/>
    </row>
    <row r="535" spans="1:7">
      <c r="A535" s="4" t="s">
        <v>180</v>
      </c>
      <c r="B535" s="43">
        <f>'Loads'!B$110</f>
        <v>0</v>
      </c>
      <c r="C535" s="43">
        <f>'Loads'!C$110</f>
        <v>0</v>
      </c>
      <c r="D535" s="43">
        <f>'Loads'!D$110</f>
        <v>0</v>
      </c>
      <c r="E535" s="43">
        <f>'Loads'!E$110</f>
        <v>0</v>
      </c>
      <c r="F535" s="43">
        <f>'Loads'!F$110</f>
        <v>0</v>
      </c>
      <c r="G535" s="17"/>
    </row>
    <row r="536" spans="1:7">
      <c r="A536" s="4" t="s">
        <v>257</v>
      </c>
      <c r="B536" s="43">
        <f>'Loads'!B$111</f>
        <v>0</v>
      </c>
      <c r="C536" s="43">
        <f>'Loads'!C$111</f>
        <v>0</v>
      </c>
      <c r="D536" s="43">
        <f>'Loads'!D$111</f>
        <v>0</v>
      </c>
      <c r="E536" s="43">
        <f>'Loads'!E$111</f>
        <v>0</v>
      </c>
      <c r="F536" s="43">
        <f>'Loads'!F$111</f>
        <v>0</v>
      </c>
      <c r="G536" s="17"/>
    </row>
    <row r="537" spans="1:7">
      <c r="A537" s="4" t="s">
        <v>258</v>
      </c>
      <c r="B537" s="43">
        <f>'Loads'!B$112</f>
        <v>0</v>
      </c>
      <c r="C537" s="43">
        <f>'Loads'!C$112</f>
        <v>0</v>
      </c>
      <c r="D537" s="43">
        <f>'Loads'!D$112</f>
        <v>0</v>
      </c>
      <c r="E537" s="43">
        <f>'Loads'!E$112</f>
        <v>0</v>
      </c>
      <c r="F537" s="43">
        <f>'Loads'!F$112</f>
        <v>0</v>
      </c>
      <c r="G537" s="17"/>
    </row>
    <row r="538" spans="1:7">
      <c r="A538" s="29" t="s">
        <v>181</v>
      </c>
      <c r="G538" s="17"/>
    </row>
    <row r="539" spans="1:7">
      <c r="A539" s="4" t="s">
        <v>181</v>
      </c>
      <c r="B539" s="43">
        <f>'Loads'!B$114</f>
        <v>0</v>
      </c>
      <c r="C539" s="43">
        <f>'Loads'!C$114</f>
        <v>0</v>
      </c>
      <c r="D539" s="43">
        <f>'Loads'!D$114</f>
        <v>0</v>
      </c>
      <c r="E539" s="43">
        <f>'Loads'!E$114</f>
        <v>0</v>
      </c>
      <c r="F539" s="43">
        <f>'Loads'!F$114</f>
        <v>0</v>
      </c>
      <c r="G539" s="17"/>
    </row>
    <row r="540" spans="1:7">
      <c r="A540" s="4" t="s">
        <v>260</v>
      </c>
      <c r="B540" s="43">
        <f>'Loads'!B$115</f>
        <v>0</v>
      </c>
      <c r="C540" s="43">
        <f>'Loads'!C$115</f>
        <v>0</v>
      </c>
      <c r="D540" s="43">
        <f>'Loads'!D$115</f>
        <v>0</v>
      </c>
      <c r="E540" s="43">
        <f>'Loads'!E$115</f>
        <v>0</v>
      </c>
      <c r="F540" s="43">
        <f>'Loads'!F$115</f>
        <v>0</v>
      </c>
      <c r="G540" s="17"/>
    </row>
    <row r="541" spans="1:7">
      <c r="A541" s="4" t="s">
        <v>261</v>
      </c>
      <c r="B541" s="43">
        <f>'Loads'!B$116</f>
        <v>0</v>
      </c>
      <c r="C541" s="43">
        <f>'Loads'!C$116</f>
        <v>0</v>
      </c>
      <c r="D541" s="43">
        <f>'Loads'!D$116</f>
        <v>0</v>
      </c>
      <c r="E541" s="43">
        <f>'Loads'!E$116</f>
        <v>0</v>
      </c>
      <c r="F541" s="43">
        <f>'Loads'!F$116</f>
        <v>0</v>
      </c>
      <c r="G541" s="17"/>
    </row>
    <row r="542" spans="1:7">
      <c r="A542" s="29" t="s">
        <v>182</v>
      </c>
      <c r="G542" s="17"/>
    </row>
    <row r="543" spans="1:7">
      <c r="A543" s="4" t="s">
        <v>182</v>
      </c>
      <c r="B543" s="43">
        <f>'Loads'!B$118</f>
        <v>0</v>
      </c>
      <c r="C543" s="43">
        <f>'Loads'!C$118</f>
        <v>0</v>
      </c>
      <c r="D543" s="43">
        <f>'Loads'!D$118</f>
        <v>0</v>
      </c>
      <c r="E543" s="43">
        <f>'Loads'!E$118</f>
        <v>0</v>
      </c>
      <c r="F543" s="43">
        <f>'Loads'!F$118</f>
        <v>0</v>
      </c>
      <c r="G543" s="17"/>
    </row>
    <row r="544" spans="1:7">
      <c r="A544" s="4" t="s">
        <v>263</v>
      </c>
      <c r="B544" s="43">
        <f>'Loads'!B$119</f>
        <v>0</v>
      </c>
      <c r="C544" s="43">
        <f>'Loads'!C$119</f>
        <v>0</v>
      </c>
      <c r="D544" s="43">
        <f>'Loads'!D$119</f>
        <v>0</v>
      </c>
      <c r="E544" s="43">
        <f>'Loads'!E$119</f>
        <v>0</v>
      </c>
      <c r="F544" s="43">
        <f>'Loads'!F$119</f>
        <v>0</v>
      </c>
      <c r="G544" s="17"/>
    </row>
    <row r="545" spans="1:7">
      <c r="A545" s="4" t="s">
        <v>264</v>
      </c>
      <c r="B545" s="43">
        <f>'Loads'!B$120</f>
        <v>0</v>
      </c>
      <c r="C545" s="43">
        <f>'Loads'!C$120</f>
        <v>0</v>
      </c>
      <c r="D545" s="43">
        <f>'Loads'!D$120</f>
        <v>0</v>
      </c>
      <c r="E545" s="43">
        <f>'Loads'!E$120</f>
        <v>0</v>
      </c>
      <c r="F545" s="43">
        <f>'Loads'!F$120</f>
        <v>0</v>
      </c>
      <c r="G545" s="17"/>
    </row>
    <row r="546" spans="1:7">
      <c r="A546" s="29" t="s">
        <v>183</v>
      </c>
      <c r="G546" s="17"/>
    </row>
    <row r="547" spans="1:7">
      <c r="A547" s="4" t="s">
        <v>183</v>
      </c>
      <c r="B547" s="43">
        <f>'Loads'!B$122</f>
        <v>0</v>
      </c>
      <c r="C547" s="43">
        <f>'Loads'!C$122</f>
        <v>0</v>
      </c>
      <c r="D547" s="43">
        <f>'Loads'!D$122</f>
        <v>0</v>
      </c>
      <c r="E547" s="43">
        <f>'Loads'!E$122</f>
        <v>0</v>
      </c>
      <c r="F547" s="43">
        <f>'Loads'!F$122</f>
        <v>0</v>
      </c>
      <c r="G547" s="17"/>
    </row>
    <row r="548" spans="1:7">
      <c r="A548" s="4" t="s">
        <v>266</v>
      </c>
      <c r="B548" s="43">
        <f>'Loads'!B$123</f>
        <v>0</v>
      </c>
      <c r="C548" s="43">
        <f>'Loads'!C$123</f>
        <v>0</v>
      </c>
      <c r="D548" s="43">
        <f>'Loads'!D$123</f>
        <v>0</v>
      </c>
      <c r="E548" s="43">
        <f>'Loads'!E$123</f>
        <v>0</v>
      </c>
      <c r="F548" s="43">
        <f>'Loads'!F$123</f>
        <v>0</v>
      </c>
      <c r="G548" s="17"/>
    </row>
    <row r="549" spans="1:7">
      <c r="A549" s="29" t="s">
        <v>196</v>
      </c>
      <c r="G549" s="17"/>
    </row>
    <row r="550" spans="1:7">
      <c r="A550" s="4" t="s">
        <v>196</v>
      </c>
      <c r="B550" s="43">
        <f>'Loads'!B$125</f>
        <v>0</v>
      </c>
      <c r="C550" s="43">
        <f>'Loads'!C$125</f>
        <v>0</v>
      </c>
      <c r="D550" s="43">
        <f>'Loads'!D$125</f>
        <v>0</v>
      </c>
      <c r="E550" s="43">
        <f>'Loads'!E$125</f>
        <v>0</v>
      </c>
      <c r="F550" s="43">
        <f>'Loads'!F$125</f>
        <v>0</v>
      </c>
      <c r="G550" s="17"/>
    </row>
    <row r="551" spans="1:7">
      <c r="A551" s="4" t="s">
        <v>268</v>
      </c>
      <c r="B551" s="43">
        <f>'Loads'!B$126</f>
        <v>0</v>
      </c>
      <c r="C551" s="43">
        <f>'Loads'!C$126</f>
        <v>0</v>
      </c>
      <c r="D551" s="43">
        <f>'Loads'!D$126</f>
        <v>0</v>
      </c>
      <c r="E551" s="43">
        <f>'Loads'!E$126</f>
        <v>0</v>
      </c>
      <c r="F551" s="43">
        <f>'Loads'!F$126</f>
        <v>0</v>
      </c>
      <c r="G551" s="17"/>
    </row>
    <row r="552" spans="1:7">
      <c r="A552" s="29" t="s">
        <v>218</v>
      </c>
      <c r="G552" s="17"/>
    </row>
    <row r="553" spans="1:7">
      <c r="A553" s="4" t="s">
        <v>218</v>
      </c>
      <c r="B553" s="43">
        <f>'Loads'!B$128</f>
        <v>0</v>
      </c>
      <c r="C553" s="43">
        <f>'Loads'!C$128</f>
        <v>0</v>
      </c>
      <c r="D553" s="43">
        <f>'Loads'!D$128</f>
        <v>0</v>
      </c>
      <c r="E553" s="43">
        <f>'Loads'!E$128</f>
        <v>0</v>
      </c>
      <c r="F553" s="43">
        <f>'Loads'!F$128</f>
        <v>0</v>
      </c>
      <c r="G553" s="17"/>
    </row>
    <row r="554" spans="1:7">
      <c r="A554" s="4" t="s">
        <v>270</v>
      </c>
      <c r="B554" s="43">
        <f>'Loads'!B$129</f>
        <v>0</v>
      </c>
      <c r="C554" s="43">
        <f>'Loads'!C$129</f>
        <v>0</v>
      </c>
      <c r="D554" s="43">
        <f>'Loads'!D$129</f>
        <v>0</v>
      </c>
      <c r="E554" s="43">
        <f>'Loads'!E$129</f>
        <v>0</v>
      </c>
      <c r="F554" s="43">
        <f>'Loads'!F$129</f>
        <v>0</v>
      </c>
      <c r="G554" s="17"/>
    </row>
    <row r="555" spans="1:7">
      <c r="A555" s="4" t="s">
        <v>271</v>
      </c>
      <c r="B555" s="43">
        <f>'Loads'!B$130</f>
        <v>0</v>
      </c>
      <c r="C555" s="43">
        <f>'Loads'!C$130</f>
        <v>0</v>
      </c>
      <c r="D555" s="43">
        <f>'Loads'!D$130</f>
        <v>0</v>
      </c>
      <c r="E555" s="43">
        <f>'Loads'!E$130</f>
        <v>0</v>
      </c>
      <c r="F555" s="43">
        <f>'Loads'!F$130</f>
        <v>0</v>
      </c>
      <c r="G555" s="17"/>
    </row>
    <row r="556" spans="1:7">
      <c r="A556" s="29" t="s">
        <v>219</v>
      </c>
      <c r="G556" s="17"/>
    </row>
    <row r="557" spans="1:7">
      <c r="A557" s="4" t="s">
        <v>219</v>
      </c>
      <c r="B557" s="43">
        <f>'Loads'!B$132</f>
        <v>0</v>
      </c>
      <c r="C557" s="43">
        <f>'Loads'!C$132</f>
        <v>0</v>
      </c>
      <c r="D557" s="43">
        <f>'Loads'!D$132</f>
        <v>0</v>
      </c>
      <c r="E557" s="43">
        <f>'Loads'!E$132</f>
        <v>0</v>
      </c>
      <c r="F557" s="43">
        <f>'Loads'!F$132</f>
        <v>0</v>
      </c>
      <c r="G557" s="17"/>
    </row>
    <row r="558" spans="1:7">
      <c r="A558" s="4" t="s">
        <v>273</v>
      </c>
      <c r="B558" s="43">
        <f>'Loads'!B$133</f>
        <v>0</v>
      </c>
      <c r="C558" s="43">
        <f>'Loads'!C$133</f>
        <v>0</v>
      </c>
      <c r="D558" s="43">
        <f>'Loads'!D$133</f>
        <v>0</v>
      </c>
      <c r="E558" s="43">
        <f>'Loads'!E$133</f>
        <v>0</v>
      </c>
      <c r="F558" s="43">
        <f>'Loads'!F$133</f>
        <v>0</v>
      </c>
      <c r="G558" s="17"/>
    </row>
    <row r="559" spans="1:7">
      <c r="A559" s="4" t="s">
        <v>274</v>
      </c>
      <c r="B559" s="43">
        <f>'Loads'!B$134</f>
        <v>0</v>
      </c>
      <c r="C559" s="43">
        <f>'Loads'!C$134</f>
        <v>0</v>
      </c>
      <c r="D559" s="43">
        <f>'Loads'!D$134</f>
        <v>0</v>
      </c>
      <c r="E559" s="43">
        <f>'Loads'!E$134</f>
        <v>0</v>
      </c>
      <c r="F559" s="43">
        <f>'Loads'!F$134</f>
        <v>0</v>
      </c>
      <c r="G559" s="17"/>
    </row>
    <row r="560" spans="1:7">
      <c r="A560" s="29" t="s">
        <v>220</v>
      </c>
      <c r="G560" s="17"/>
    </row>
    <row r="561" spans="1:7">
      <c r="A561" s="4" t="s">
        <v>220</v>
      </c>
      <c r="B561" s="43">
        <f>'Loads'!B$136</f>
        <v>0</v>
      </c>
      <c r="C561" s="43">
        <f>'Loads'!C$136</f>
        <v>0</v>
      </c>
      <c r="D561" s="43">
        <f>'Loads'!D$136</f>
        <v>0</v>
      </c>
      <c r="E561" s="43">
        <f>'Loads'!E$136</f>
        <v>0</v>
      </c>
      <c r="F561" s="43">
        <f>'Loads'!F$136</f>
        <v>0</v>
      </c>
      <c r="G561" s="17"/>
    </row>
    <row r="562" spans="1:7">
      <c r="A562" s="4" t="s">
        <v>276</v>
      </c>
      <c r="B562" s="43">
        <f>'Loads'!B$137</f>
        <v>0</v>
      </c>
      <c r="C562" s="43">
        <f>'Loads'!C$137</f>
        <v>0</v>
      </c>
      <c r="D562" s="43">
        <f>'Loads'!D$137</f>
        <v>0</v>
      </c>
      <c r="E562" s="43">
        <f>'Loads'!E$137</f>
        <v>0</v>
      </c>
      <c r="F562" s="43">
        <f>'Loads'!F$137</f>
        <v>0</v>
      </c>
      <c r="G562" s="17"/>
    </row>
    <row r="563" spans="1:7">
      <c r="A563" s="4" t="s">
        <v>277</v>
      </c>
      <c r="B563" s="43">
        <f>'Loads'!B$138</f>
        <v>0</v>
      </c>
      <c r="C563" s="43">
        <f>'Loads'!C$138</f>
        <v>0</v>
      </c>
      <c r="D563" s="43">
        <f>'Loads'!D$138</f>
        <v>0</v>
      </c>
      <c r="E563" s="43">
        <f>'Loads'!E$138</f>
        <v>0</v>
      </c>
      <c r="F563" s="43">
        <f>'Loads'!F$138</f>
        <v>0</v>
      </c>
      <c r="G563" s="17"/>
    </row>
    <row r="564" spans="1:7">
      <c r="A564" s="29" t="s">
        <v>221</v>
      </c>
      <c r="G564" s="17"/>
    </row>
    <row r="565" spans="1:7">
      <c r="A565" s="4" t="s">
        <v>221</v>
      </c>
      <c r="B565" s="43">
        <f>'Loads'!B$140</f>
        <v>0</v>
      </c>
      <c r="C565" s="43">
        <f>'Loads'!C$140</f>
        <v>0</v>
      </c>
      <c r="D565" s="43">
        <f>'Loads'!D$140</f>
        <v>0</v>
      </c>
      <c r="E565" s="43">
        <f>'Loads'!E$140</f>
        <v>0</v>
      </c>
      <c r="F565" s="43">
        <f>'Loads'!F$140</f>
        <v>0</v>
      </c>
      <c r="G565" s="17"/>
    </row>
    <row r="566" spans="1:7">
      <c r="A566" s="4" t="s">
        <v>279</v>
      </c>
      <c r="B566" s="43">
        <f>'Loads'!B$141</f>
        <v>0</v>
      </c>
      <c r="C566" s="43">
        <f>'Loads'!C$141</f>
        <v>0</v>
      </c>
      <c r="D566" s="43">
        <f>'Loads'!D$141</f>
        <v>0</v>
      </c>
      <c r="E566" s="43">
        <f>'Loads'!E$141</f>
        <v>0</v>
      </c>
      <c r="F566" s="43">
        <f>'Loads'!F$141</f>
        <v>0</v>
      </c>
      <c r="G566" s="17"/>
    </row>
    <row r="567" spans="1:7">
      <c r="A567" s="4" t="s">
        <v>280</v>
      </c>
      <c r="B567" s="43">
        <f>'Loads'!B$142</f>
        <v>0</v>
      </c>
      <c r="C567" s="43">
        <f>'Loads'!C$142</f>
        <v>0</v>
      </c>
      <c r="D567" s="43">
        <f>'Loads'!D$142</f>
        <v>0</v>
      </c>
      <c r="E567" s="43">
        <f>'Loads'!E$142</f>
        <v>0</v>
      </c>
      <c r="F567" s="43">
        <f>'Loads'!F$142</f>
        <v>0</v>
      </c>
      <c r="G567" s="17"/>
    </row>
    <row r="568" spans="1:7">
      <c r="A568" s="29" t="s">
        <v>222</v>
      </c>
      <c r="G568" s="17"/>
    </row>
    <row r="569" spans="1:7">
      <c r="A569" s="4" t="s">
        <v>222</v>
      </c>
      <c r="B569" s="43">
        <f>'Loads'!B$144</f>
        <v>0</v>
      </c>
      <c r="C569" s="43">
        <f>'Loads'!C$144</f>
        <v>0</v>
      </c>
      <c r="D569" s="43">
        <f>'Loads'!D$144</f>
        <v>0</v>
      </c>
      <c r="E569" s="43">
        <f>'Loads'!E$144</f>
        <v>0</v>
      </c>
      <c r="F569" s="43">
        <f>'Loads'!F$144</f>
        <v>0</v>
      </c>
      <c r="G569" s="17"/>
    </row>
    <row r="570" spans="1:7">
      <c r="A570" s="4" t="s">
        <v>282</v>
      </c>
      <c r="B570" s="43">
        <f>'Loads'!B$145</f>
        <v>0</v>
      </c>
      <c r="C570" s="43">
        <f>'Loads'!C$145</f>
        <v>0</v>
      </c>
      <c r="D570" s="43">
        <f>'Loads'!D$145</f>
        <v>0</v>
      </c>
      <c r="E570" s="43">
        <f>'Loads'!E$145</f>
        <v>0</v>
      </c>
      <c r="F570" s="43">
        <f>'Loads'!F$145</f>
        <v>0</v>
      </c>
      <c r="G570" s="17"/>
    </row>
    <row r="571" spans="1:7">
      <c r="A571" s="4" t="s">
        <v>283</v>
      </c>
      <c r="B571" s="43">
        <f>'Loads'!B$146</f>
        <v>0</v>
      </c>
      <c r="C571" s="43">
        <f>'Loads'!C$146</f>
        <v>0</v>
      </c>
      <c r="D571" s="43">
        <f>'Loads'!D$146</f>
        <v>0</v>
      </c>
      <c r="E571" s="43">
        <f>'Loads'!E$146</f>
        <v>0</v>
      </c>
      <c r="F571" s="43">
        <f>'Loads'!F$146</f>
        <v>0</v>
      </c>
      <c r="G571" s="17"/>
    </row>
    <row r="572" spans="1:7">
      <c r="A572" s="29" t="s">
        <v>184</v>
      </c>
      <c r="G572" s="17"/>
    </row>
    <row r="573" spans="1:7">
      <c r="A573" s="4" t="s">
        <v>184</v>
      </c>
      <c r="B573" s="43">
        <f>'Loads'!B$148</f>
        <v>0</v>
      </c>
      <c r="C573" s="43">
        <f>'Loads'!C$148</f>
        <v>0</v>
      </c>
      <c r="D573" s="43">
        <f>'Loads'!D$148</f>
        <v>0</v>
      </c>
      <c r="E573" s="43">
        <f>'Loads'!E$148</f>
        <v>0</v>
      </c>
      <c r="F573" s="43">
        <f>'Loads'!F$148</f>
        <v>0</v>
      </c>
      <c r="G573" s="17"/>
    </row>
    <row r="574" spans="1:7">
      <c r="A574" s="4" t="s">
        <v>285</v>
      </c>
      <c r="B574" s="43">
        <f>'Loads'!B$149</f>
        <v>0</v>
      </c>
      <c r="C574" s="43">
        <f>'Loads'!C$149</f>
        <v>0</v>
      </c>
      <c r="D574" s="43">
        <f>'Loads'!D$149</f>
        <v>0</v>
      </c>
      <c r="E574" s="43">
        <f>'Loads'!E$149</f>
        <v>0</v>
      </c>
      <c r="F574" s="43">
        <f>'Loads'!F$149</f>
        <v>0</v>
      </c>
      <c r="G574" s="17"/>
    </row>
    <row r="575" spans="1:7">
      <c r="A575" s="4" t="s">
        <v>286</v>
      </c>
      <c r="B575" s="43">
        <f>'Loads'!B$150</f>
        <v>0</v>
      </c>
      <c r="C575" s="43">
        <f>'Loads'!C$150</f>
        <v>0</v>
      </c>
      <c r="D575" s="43">
        <f>'Loads'!D$150</f>
        <v>0</v>
      </c>
      <c r="E575" s="43">
        <f>'Loads'!E$150</f>
        <v>0</v>
      </c>
      <c r="F575" s="43">
        <f>'Loads'!F$150</f>
        <v>0</v>
      </c>
      <c r="G575" s="17"/>
    </row>
    <row r="576" spans="1:7">
      <c r="A576" s="29" t="s">
        <v>185</v>
      </c>
      <c r="G576" s="17"/>
    </row>
    <row r="577" spans="1:7">
      <c r="A577" s="4" t="s">
        <v>185</v>
      </c>
      <c r="B577" s="43">
        <f>'Loads'!B$152</f>
        <v>0</v>
      </c>
      <c r="C577" s="43">
        <f>'Loads'!C$152</f>
        <v>0</v>
      </c>
      <c r="D577" s="43">
        <f>'Loads'!D$152</f>
        <v>0</v>
      </c>
      <c r="E577" s="43">
        <f>'Loads'!E$152</f>
        <v>0</v>
      </c>
      <c r="F577" s="43">
        <f>'Loads'!F$152</f>
        <v>0</v>
      </c>
      <c r="G577" s="17"/>
    </row>
    <row r="578" spans="1:7">
      <c r="A578" s="4" t="s">
        <v>288</v>
      </c>
      <c r="B578" s="43">
        <f>'Loads'!B$153</f>
        <v>0</v>
      </c>
      <c r="C578" s="43">
        <f>'Loads'!C$153</f>
        <v>0</v>
      </c>
      <c r="D578" s="43">
        <f>'Loads'!D$153</f>
        <v>0</v>
      </c>
      <c r="E578" s="43">
        <f>'Loads'!E$153</f>
        <v>0</v>
      </c>
      <c r="F578" s="43">
        <f>'Loads'!F$153</f>
        <v>0</v>
      </c>
      <c r="G578" s="17"/>
    </row>
    <row r="579" spans="1:7">
      <c r="A579" s="29" t="s">
        <v>186</v>
      </c>
      <c r="G579" s="17"/>
    </row>
    <row r="580" spans="1:7">
      <c r="A580" s="4" t="s">
        <v>186</v>
      </c>
      <c r="B580" s="43">
        <f>'Loads'!B$155</f>
        <v>0</v>
      </c>
      <c r="C580" s="43">
        <f>'Loads'!C$155</f>
        <v>0</v>
      </c>
      <c r="D580" s="43">
        <f>'Loads'!D$155</f>
        <v>0</v>
      </c>
      <c r="E580" s="43">
        <f>'Loads'!E$155</f>
        <v>0</v>
      </c>
      <c r="F580" s="43">
        <f>'Loads'!F$155</f>
        <v>0</v>
      </c>
      <c r="G580" s="17"/>
    </row>
    <row r="581" spans="1:7">
      <c r="A581" s="4" t="s">
        <v>290</v>
      </c>
      <c r="B581" s="43">
        <f>'Loads'!B$156</f>
        <v>0</v>
      </c>
      <c r="C581" s="43">
        <f>'Loads'!C$156</f>
        <v>0</v>
      </c>
      <c r="D581" s="43">
        <f>'Loads'!D$156</f>
        <v>0</v>
      </c>
      <c r="E581" s="43">
        <f>'Loads'!E$156</f>
        <v>0</v>
      </c>
      <c r="F581" s="43">
        <f>'Loads'!F$156</f>
        <v>0</v>
      </c>
      <c r="G581" s="17"/>
    </row>
    <row r="582" spans="1:7">
      <c r="A582" s="4" t="s">
        <v>291</v>
      </c>
      <c r="B582" s="43">
        <f>'Loads'!B$157</f>
        <v>0</v>
      </c>
      <c r="C582" s="43">
        <f>'Loads'!C$157</f>
        <v>0</v>
      </c>
      <c r="D582" s="43">
        <f>'Loads'!D$157</f>
        <v>0</v>
      </c>
      <c r="E582" s="43">
        <f>'Loads'!E$157</f>
        <v>0</v>
      </c>
      <c r="F582" s="43">
        <f>'Loads'!F$157</f>
        <v>0</v>
      </c>
      <c r="G582" s="17"/>
    </row>
    <row r="583" spans="1:7">
      <c r="A583" s="29" t="s">
        <v>187</v>
      </c>
      <c r="G583" s="17"/>
    </row>
    <row r="584" spans="1:7">
      <c r="A584" s="4" t="s">
        <v>187</v>
      </c>
      <c r="B584" s="43">
        <f>'Loads'!B$159</f>
        <v>0</v>
      </c>
      <c r="C584" s="43">
        <f>'Loads'!C$159</f>
        <v>0</v>
      </c>
      <c r="D584" s="43">
        <f>'Loads'!D$159</f>
        <v>0</v>
      </c>
      <c r="E584" s="43">
        <f>'Loads'!E$159</f>
        <v>0</v>
      </c>
      <c r="F584" s="43">
        <f>'Loads'!F$159</f>
        <v>0</v>
      </c>
      <c r="G584" s="17"/>
    </row>
    <row r="585" spans="1:7">
      <c r="A585" s="4" t="s">
        <v>293</v>
      </c>
      <c r="B585" s="43">
        <f>'Loads'!B$160</f>
        <v>0</v>
      </c>
      <c r="C585" s="43">
        <f>'Loads'!C$160</f>
        <v>0</v>
      </c>
      <c r="D585" s="43">
        <f>'Loads'!D$160</f>
        <v>0</v>
      </c>
      <c r="E585" s="43">
        <f>'Loads'!E$160</f>
        <v>0</v>
      </c>
      <c r="F585" s="43">
        <f>'Loads'!F$160</f>
        <v>0</v>
      </c>
      <c r="G585" s="17"/>
    </row>
    <row r="586" spans="1:7">
      <c r="A586" s="4" t="s">
        <v>294</v>
      </c>
      <c r="B586" s="43">
        <f>'Loads'!B$161</f>
        <v>0</v>
      </c>
      <c r="C586" s="43">
        <f>'Loads'!C$161</f>
        <v>0</v>
      </c>
      <c r="D586" s="43">
        <f>'Loads'!D$161</f>
        <v>0</v>
      </c>
      <c r="E586" s="43">
        <f>'Loads'!E$161</f>
        <v>0</v>
      </c>
      <c r="F586" s="43">
        <f>'Loads'!F$161</f>
        <v>0</v>
      </c>
      <c r="G586" s="17"/>
    </row>
    <row r="587" spans="1:7">
      <c r="A587" s="29" t="s">
        <v>188</v>
      </c>
      <c r="G587" s="17"/>
    </row>
    <row r="588" spans="1:7">
      <c r="A588" s="4" t="s">
        <v>188</v>
      </c>
      <c r="B588" s="43">
        <f>'Loads'!B$163</f>
        <v>0</v>
      </c>
      <c r="C588" s="43">
        <f>'Loads'!C$163</f>
        <v>0</v>
      </c>
      <c r="D588" s="43">
        <f>'Loads'!D$163</f>
        <v>0</v>
      </c>
      <c r="E588" s="43">
        <f>'Loads'!E$163</f>
        <v>0</v>
      </c>
      <c r="F588" s="43">
        <f>'Loads'!F$163</f>
        <v>0</v>
      </c>
      <c r="G588" s="17"/>
    </row>
    <row r="589" spans="1:7">
      <c r="A589" s="4" t="s">
        <v>296</v>
      </c>
      <c r="B589" s="43">
        <f>'Loads'!B$164</f>
        <v>0</v>
      </c>
      <c r="C589" s="43">
        <f>'Loads'!C$164</f>
        <v>0</v>
      </c>
      <c r="D589" s="43">
        <f>'Loads'!D$164</f>
        <v>0</v>
      </c>
      <c r="E589" s="43">
        <f>'Loads'!E$164</f>
        <v>0</v>
      </c>
      <c r="F589" s="43">
        <f>'Loads'!F$164</f>
        <v>0</v>
      </c>
      <c r="G589" s="17"/>
    </row>
    <row r="590" spans="1:7">
      <c r="A590" s="29" t="s">
        <v>189</v>
      </c>
      <c r="G590" s="17"/>
    </row>
    <row r="591" spans="1:7">
      <c r="A591" s="4" t="s">
        <v>189</v>
      </c>
      <c r="B591" s="43">
        <f>'Loads'!B$166</f>
        <v>0</v>
      </c>
      <c r="C591" s="43">
        <f>'Loads'!C$166</f>
        <v>0</v>
      </c>
      <c r="D591" s="43">
        <f>'Loads'!D$166</f>
        <v>0</v>
      </c>
      <c r="E591" s="43">
        <f>'Loads'!E$166</f>
        <v>0</v>
      </c>
      <c r="F591" s="43">
        <f>'Loads'!F$166</f>
        <v>0</v>
      </c>
      <c r="G591" s="17"/>
    </row>
    <row r="592" spans="1:7">
      <c r="A592" s="4" t="s">
        <v>298</v>
      </c>
      <c r="B592" s="43">
        <f>'Loads'!B$167</f>
        <v>0</v>
      </c>
      <c r="C592" s="43">
        <f>'Loads'!C$167</f>
        <v>0</v>
      </c>
      <c r="D592" s="43">
        <f>'Loads'!D$167</f>
        <v>0</v>
      </c>
      <c r="E592" s="43">
        <f>'Loads'!E$167</f>
        <v>0</v>
      </c>
      <c r="F592" s="43">
        <f>'Loads'!F$167</f>
        <v>0</v>
      </c>
      <c r="G592" s="17"/>
    </row>
    <row r="593" spans="1:7">
      <c r="A593" s="29" t="s">
        <v>197</v>
      </c>
      <c r="G593" s="17"/>
    </row>
    <row r="594" spans="1:7">
      <c r="A594" s="4" t="s">
        <v>197</v>
      </c>
      <c r="B594" s="43">
        <f>'Loads'!B$169</f>
        <v>0</v>
      </c>
      <c r="C594" s="43">
        <f>'Loads'!C$169</f>
        <v>0</v>
      </c>
      <c r="D594" s="43">
        <f>'Loads'!D$169</f>
        <v>0</v>
      </c>
      <c r="E594" s="43">
        <f>'Loads'!E$169</f>
        <v>0</v>
      </c>
      <c r="F594" s="43">
        <f>'Loads'!F$169</f>
        <v>0</v>
      </c>
      <c r="G594" s="17"/>
    </row>
    <row r="595" spans="1:7">
      <c r="A595" s="4" t="s">
        <v>300</v>
      </c>
      <c r="B595" s="43">
        <f>'Loads'!B$170</f>
        <v>0</v>
      </c>
      <c r="C595" s="43">
        <f>'Loads'!C$170</f>
        <v>0</v>
      </c>
      <c r="D595" s="43">
        <f>'Loads'!D$170</f>
        <v>0</v>
      </c>
      <c r="E595" s="43">
        <f>'Loads'!E$170</f>
        <v>0</v>
      </c>
      <c r="F595" s="43">
        <f>'Loads'!F$170</f>
        <v>0</v>
      </c>
      <c r="G595" s="17"/>
    </row>
    <row r="596" spans="1:7">
      <c r="A596" s="29" t="s">
        <v>198</v>
      </c>
      <c r="G596" s="17"/>
    </row>
    <row r="597" spans="1:7">
      <c r="A597" s="4" t="s">
        <v>198</v>
      </c>
      <c r="B597" s="43">
        <f>'Loads'!B$172</f>
        <v>0</v>
      </c>
      <c r="C597" s="43">
        <f>'Loads'!C$172</f>
        <v>0</v>
      </c>
      <c r="D597" s="43">
        <f>'Loads'!D$172</f>
        <v>0</v>
      </c>
      <c r="E597" s="43">
        <f>'Loads'!E$172</f>
        <v>0</v>
      </c>
      <c r="F597" s="43">
        <f>'Loads'!F$172</f>
        <v>0</v>
      </c>
      <c r="G597" s="17"/>
    </row>
    <row r="598" spans="1:7">
      <c r="A598" s="4" t="s">
        <v>302</v>
      </c>
      <c r="B598" s="43">
        <f>'Loads'!B$173</f>
        <v>0</v>
      </c>
      <c r="C598" s="43">
        <f>'Loads'!C$173</f>
        <v>0</v>
      </c>
      <c r="D598" s="43">
        <f>'Loads'!D$173</f>
        <v>0</v>
      </c>
      <c r="E598" s="43">
        <f>'Loads'!E$173</f>
        <v>0</v>
      </c>
      <c r="F598" s="43">
        <f>'Loads'!F$173</f>
        <v>0</v>
      </c>
      <c r="G598" s="17"/>
    </row>
    <row r="600" spans="1:7" ht="21" customHeight="1">
      <c r="A600" s="1" t="s">
        <v>1572</v>
      </c>
    </row>
    <row r="601" spans="1:7">
      <c r="A601" s="2" t="s">
        <v>353</v>
      </c>
    </row>
    <row r="602" spans="1:7">
      <c r="A602" s="32" t="s">
        <v>1573</v>
      </c>
    </row>
    <row r="603" spans="1:7">
      <c r="A603" s="32" t="s">
        <v>1574</v>
      </c>
    </row>
    <row r="604" spans="1:7">
      <c r="A604" s="2" t="s">
        <v>366</v>
      </c>
    </row>
    <row r="606" spans="1:7">
      <c r="B606" s="15" t="s">
        <v>528</v>
      </c>
    </row>
    <row r="607" spans="1:7">
      <c r="A607" s="29" t="s">
        <v>174</v>
      </c>
      <c r="C607" s="17"/>
    </row>
    <row r="608" spans="1:7">
      <c r="A608" s="4" t="s">
        <v>174</v>
      </c>
      <c r="B608" s="39">
        <f>SUMPRODUCT($B505:$F505,'Input'!$B$159:$F$159)</f>
        <v>0</v>
      </c>
      <c r="C608" s="17"/>
    </row>
    <row r="609" spans="1:3">
      <c r="A609" s="4" t="s">
        <v>234</v>
      </c>
      <c r="B609" s="39">
        <f>SUMPRODUCT($B506:$F506,'Input'!$B$159:$F$159)</f>
        <v>0</v>
      </c>
      <c r="C609" s="17"/>
    </row>
    <row r="610" spans="1:3">
      <c r="A610" s="4" t="s">
        <v>235</v>
      </c>
      <c r="B610" s="39">
        <f>SUMPRODUCT($B507:$F507,'Input'!$B$159:$F$159)</f>
        <v>0</v>
      </c>
      <c r="C610" s="17"/>
    </row>
    <row r="611" spans="1:3">
      <c r="A611" s="29" t="s">
        <v>1570</v>
      </c>
      <c r="C611" s="17"/>
    </row>
    <row r="612" spans="1:3">
      <c r="A612" s="4" t="s">
        <v>175</v>
      </c>
      <c r="B612" s="39">
        <f>SUMPRODUCT($B509:$F509,'Input'!$B$159:$F$159)</f>
        <v>0</v>
      </c>
      <c r="C612" s="17"/>
    </row>
    <row r="613" spans="1:3">
      <c r="A613" s="4" t="s">
        <v>237</v>
      </c>
      <c r="B613" s="39">
        <f>SUMPRODUCT($B510:$F510,'Input'!$B$159:$F$159)</f>
        <v>0</v>
      </c>
      <c r="C613" s="17"/>
    </row>
    <row r="614" spans="1:3">
      <c r="A614" s="4" t="s">
        <v>238</v>
      </c>
      <c r="B614" s="39">
        <f>SUMPRODUCT($B511:$F511,'Input'!$B$159:$F$159)</f>
        <v>0</v>
      </c>
      <c r="C614" s="17"/>
    </row>
    <row r="615" spans="1:3">
      <c r="A615" s="4" t="s">
        <v>216</v>
      </c>
      <c r="B615" s="39">
        <f>SUMPRODUCT($B512:$F512,'Input'!$B$159:$F$159)</f>
        <v>0</v>
      </c>
      <c r="C615" s="17"/>
    </row>
    <row r="616" spans="1:3">
      <c r="A616" s="4" t="s">
        <v>240</v>
      </c>
      <c r="B616" s="39">
        <f>SUMPRODUCT($B513:$F513,'Input'!$B$159:$F$159)</f>
        <v>0</v>
      </c>
      <c r="C616" s="17"/>
    </row>
    <row r="617" spans="1:3">
      <c r="A617" s="4" t="s">
        <v>241</v>
      </c>
      <c r="B617" s="39">
        <f>SUMPRODUCT($B514:$F514,'Input'!$B$159:$F$159)</f>
        <v>0</v>
      </c>
      <c r="C617" s="17"/>
    </row>
    <row r="618" spans="1:3">
      <c r="A618" s="29" t="s">
        <v>176</v>
      </c>
      <c r="C618" s="17"/>
    </row>
    <row r="619" spans="1:3">
      <c r="A619" s="4" t="s">
        <v>176</v>
      </c>
      <c r="B619" s="39">
        <f>SUMPRODUCT($B516:$F516,'Input'!$B$159:$F$159)</f>
        <v>0</v>
      </c>
      <c r="C619" s="17"/>
    </row>
    <row r="620" spans="1:3">
      <c r="A620" s="4" t="s">
        <v>243</v>
      </c>
      <c r="B620" s="39">
        <f>SUMPRODUCT($B517:$F517,'Input'!$B$159:$F$159)</f>
        <v>0</v>
      </c>
      <c r="C620" s="17"/>
    </row>
    <row r="621" spans="1:3">
      <c r="A621" s="4" t="s">
        <v>244</v>
      </c>
      <c r="B621" s="39">
        <f>SUMPRODUCT($B518:$F518,'Input'!$B$159:$F$159)</f>
        <v>0</v>
      </c>
      <c r="C621" s="17"/>
    </row>
    <row r="622" spans="1:3">
      <c r="A622" s="29" t="s">
        <v>1571</v>
      </c>
      <c r="C622" s="17"/>
    </row>
    <row r="623" spans="1:3">
      <c r="A623" s="4" t="s">
        <v>177</v>
      </c>
      <c r="B623" s="39">
        <f>SUMPRODUCT($B520:$F520,'Input'!$B$159:$F$159)</f>
        <v>0</v>
      </c>
      <c r="C623" s="17"/>
    </row>
    <row r="624" spans="1:3">
      <c r="A624" s="4" t="s">
        <v>246</v>
      </c>
      <c r="B624" s="39">
        <f>SUMPRODUCT($B521:$F521,'Input'!$B$159:$F$159)</f>
        <v>0</v>
      </c>
      <c r="C624" s="17"/>
    </row>
    <row r="625" spans="1:3">
      <c r="A625" s="4" t="s">
        <v>247</v>
      </c>
      <c r="B625" s="39">
        <f>SUMPRODUCT($B522:$F522,'Input'!$B$159:$F$159)</f>
        <v>0</v>
      </c>
      <c r="C625" s="17"/>
    </row>
    <row r="626" spans="1:3">
      <c r="A626" s="4" t="s">
        <v>217</v>
      </c>
      <c r="B626" s="39">
        <f>SUMPRODUCT($B523:$F523,'Input'!$B$159:$F$159)</f>
        <v>0</v>
      </c>
      <c r="C626" s="17"/>
    </row>
    <row r="627" spans="1:3">
      <c r="A627" s="4" t="s">
        <v>249</v>
      </c>
      <c r="B627" s="39">
        <f>SUMPRODUCT($B524:$F524,'Input'!$B$159:$F$159)</f>
        <v>0</v>
      </c>
      <c r="C627" s="17"/>
    </row>
    <row r="628" spans="1:3">
      <c r="A628" s="4" t="s">
        <v>250</v>
      </c>
      <c r="B628" s="39">
        <f>SUMPRODUCT($B525:$F525,'Input'!$B$159:$F$159)</f>
        <v>0</v>
      </c>
      <c r="C628" s="17"/>
    </row>
    <row r="629" spans="1:3">
      <c r="A629" s="29" t="s">
        <v>178</v>
      </c>
      <c r="C629" s="17"/>
    </row>
    <row r="630" spans="1:3">
      <c r="A630" s="4" t="s">
        <v>178</v>
      </c>
      <c r="B630" s="39">
        <f>SUMPRODUCT($B527:$F527,'Input'!$B$159:$F$159)</f>
        <v>0</v>
      </c>
      <c r="C630" s="17"/>
    </row>
    <row r="631" spans="1:3">
      <c r="A631" s="4" t="s">
        <v>252</v>
      </c>
      <c r="B631" s="39">
        <f>SUMPRODUCT($B528:$F528,'Input'!$B$159:$F$159)</f>
        <v>0</v>
      </c>
      <c r="C631" s="17"/>
    </row>
    <row r="632" spans="1:3">
      <c r="A632" s="4" t="s">
        <v>253</v>
      </c>
      <c r="B632" s="39">
        <f>SUMPRODUCT($B529:$F529,'Input'!$B$159:$F$159)</f>
        <v>0</v>
      </c>
      <c r="C632" s="17"/>
    </row>
    <row r="633" spans="1:3">
      <c r="A633" s="29" t="s">
        <v>179</v>
      </c>
      <c r="C633" s="17"/>
    </row>
    <row r="634" spans="1:3">
      <c r="A634" s="4" t="s">
        <v>179</v>
      </c>
      <c r="B634" s="39">
        <f>SUMPRODUCT($B531:$F531,'Input'!$B$159:$F$159)</f>
        <v>0</v>
      </c>
      <c r="C634" s="17"/>
    </row>
    <row r="635" spans="1:3">
      <c r="A635" s="29" t="s">
        <v>195</v>
      </c>
      <c r="C635" s="17"/>
    </row>
    <row r="636" spans="1:3">
      <c r="A636" s="4" t="s">
        <v>195</v>
      </c>
      <c r="B636" s="39">
        <f>SUMPRODUCT($B533:$F533,'Input'!$B$159:$F$159)</f>
        <v>0</v>
      </c>
      <c r="C636" s="17"/>
    </row>
    <row r="637" spans="1:3">
      <c r="A637" s="29" t="s">
        <v>180</v>
      </c>
      <c r="C637" s="17"/>
    </row>
    <row r="638" spans="1:3">
      <c r="A638" s="4" t="s">
        <v>180</v>
      </c>
      <c r="B638" s="39">
        <f>SUMPRODUCT($B535:$F535,'Input'!$B$159:$F$159)</f>
        <v>0</v>
      </c>
      <c r="C638" s="17"/>
    </row>
    <row r="639" spans="1:3">
      <c r="A639" s="4" t="s">
        <v>257</v>
      </c>
      <c r="B639" s="39">
        <f>SUMPRODUCT($B536:$F536,'Input'!$B$159:$F$159)</f>
        <v>0</v>
      </c>
      <c r="C639" s="17"/>
    </row>
    <row r="640" spans="1:3">
      <c r="A640" s="4" t="s">
        <v>258</v>
      </c>
      <c r="B640" s="39">
        <f>SUMPRODUCT($B537:$F537,'Input'!$B$159:$F$159)</f>
        <v>0</v>
      </c>
      <c r="C640" s="17"/>
    </row>
    <row r="641" spans="1:3">
      <c r="A641" s="29" t="s">
        <v>181</v>
      </c>
      <c r="C641" s="17"/>
    </row>
    <row r="642" spans="1:3">
      <c r="A642" s="4" t="s">
        <v>181</v>
      </c>
      <c r="B642" s="39">
        <f>SUMPRODUCT($B539:$F539,'Input'!$B$159:$F$159)</f>
        <v>0</v>
      </c>
      <c r="C642" s="17"/>
    </row>
    <row r="643" spans="1:3">
      <c r="A643" s="4" t="s">
        <v>260</v>
      </c>
      <c r="B643" s="39">
        <f>SUMPRODUCT($B540:$F540,'Input'!$B$159:$F$159)</f>
        <v>0</v>
      </c>
      <c r="C643" s="17"/>
    </row>
    <row r="644" spans="1:3">
      <c r="A644" s="4" t="s">
        <v>261</v>
      </c>
      <c r="B644" s="39">
        <f>SUMPRODUCT($B541:$F541,'Input'!$B$159:$F$159)</f>
        <v>0</v>
      </c>
      <c r="C644" s="17"/>
    </row>
    <row r="645" spans="1:3">
      <c r="A645" s="29" t="s">
        <v>182</v>
      </c>
      <c r="C645" s="17"/>
    </row>
    <row r="646" spans="1:3">
      <c r="A646" s="4" t="s">
        <v>182</v>
      </c>
      <c r="B646" s="39">
        <f>SUMPRODUCT($B543:$F543,'Input'!$B$159:$F$159)</f>
        <v>0</v>
      </c>
      <c r="C646" s="17"/>
    </row>
    <row r="647" spans="1:3">
      <c r="A647" s="4" t="s">
        <v>263</v>
      </c>
      <c r="B647" s="39">
        <f>SUMPRODUCT($B544:$F544,'Input'!$B$159:$F$159)</f>
        <v>0</v>
      </c>
      <c r="C647" s="17"/>
    </row>
    <row r="648" spans="1:3">
      <c r="A648" s="4" t="s">
        <v>264</v>
      </c>
      <c r="B648" s="39">
        <f>SUMPRODUCT($B545:$F545,'Input'!$B$159:$F$159)</f>
        <v>0</v>
      </c>
      <c r="C648" s="17"/>
    </row>
    <row r="649" spans="1:3">
      <c r="A649" s="29" t="s">
        <v>183</v>
      </c>
      <c r="C649" s="17"/>
    </row>
    <row r="650" spans="1:3">
      <c r="A650" s="4" t="s">
        <v>183</v>
      </c>
      <c r="B650" s="39">
        <f>SUMPRODUCT($B547:$F547,'Input'!$B$159:$F$159)</f>
        <v>0</v>
      </c>
      <c r="C650" s="17"/>
    </row>
    <row r="651" spans="1:3">
      <c r="A651" s="4" t="s">
        <v>266</v>
      </c>
      <c r="B651" s="39">
        <f>SUMPRODUCT($B548:$F548,'Input'!$B$159:$F$159)</f>
        <v>0</v>
      </c>
      <c r="C651" s="17"/>
    </row>
    <row r="652" spans="1:3">
      <c r="A652" s="29" t="s">
        <v>196</v>
      </c>
      <c r="C652" s="17"/>
    </row>
    <row r="653" spans="1:3">
      <c r="A653" s="4" t="s">
        <v>196</v>
      </c>
      <c r="B653" s="39">
        <f>SUMPRODUCT($B550:$F550,'Input'!$B$159:$F$159)</f>
        <v>0</v>
      </c>
      <c r="C653" s="17"/>
    </row>
    <row r="654" spans="1:3">
      <c r="A654" s="4" t="s">
        <v>268</v>
      </c>
      <c r="B654" s="39">
        <f>SUMPRODUCT($B551:$F551,'Input'!$B$159:$F$159)</f>
        <v>0</v>
      </c>
      <c r="C654" s="17"/>
    </row>
    <row r="655" spans="1:3">
      <c r="A655" s="29" t="s">
        <v>218</v>
      </c>
      <c r="C655" s="17"/>
    </row>
    <row r="656" spans="1:3">
      <c r="A656" s="4" t="s">
        <v>218</v>
      </c>
      <c r="B656" s="39">
        <f>SUMPRODUCT($B553:$F553,'Input'!$B$159:$F$159)</f>
        <v>0</v>
      </c>
      <c r="C656" s="17"/>
    </row>
    <row r="657" spans="1:3">
      <c r="A657" s="4" t="s">
        <v>270</v>
      </c>
      <c r="B657" s="39">
        <f>SUMPRODUCT($B554:$F554,'Input'!$B$159:$F$159)</f>
        <v>0</v>
      </c>
      <c r="C657" s="17"/>
    </row>
    <row r="658" spans="1:3">
      <c r="A658" s="4" t="s">
        <v>271</v>
      </c>
      <c r="B658" s="39">
        <f>SUMPRODUCT($B555:$F555,'Input'!$B$159:$F$159)</f>
        <v>0</v>
      </c>
      <c r="C658" s="17"/>
    </row>
    <row r="659" spans="1:3">
      <c r="A659" s="29" t="s">
        <v>219</v>
      </c>
      <c r="C659" s="17"/>
    </row>
    <row r="660" spans="1:3">
      <c r="A660" s="4" t="s">
        <v>219</v>
      </c>
      <c r="B660" s="39">
        <f>SUMPRODUCT($B557:$F557,'Input'!$B$159:$F$159)</f>
        <v>0</v>
      </c>
      <c r="C660" s="17"/>
    </row>
    <row r="661" spans="1:3">
      <c r="A661" s="4" t="s">
        <v>273</v>
      </c>
      <c r="B661" s="39">
        <f>SUMPRODUCT($B558:$F558,'Input'!$B$159:$F$159)</f>
        <v>0</v>
      </c>
      <c r="C661" s="17"/>
    </row>
    <row r="662" spans="1:3">
      <c r="A662" s="4" t="s">
        <v>274</v>
      </c>
      <c r="B662" s="39">
        <f>SUMPRODUCT($B559:$F559,'Input'!$B$159:$F$159)</f>
        <v>0</v>
      </c>
      <c r="C662" s="17"/>
    </row>
    <row r="663" spans="1:3">
      <c r="A663" s="29" t="s">
        <v>220</v>
      </c>
      <c r="C663" s="17"/>
    </row>
    <row r="664" spans="1:3">
      <c r="A664" s="4" t="s">
        <v>220</v>
      </c>
      <c r="B664" s="39">
        <f>SUMPRODUCT($B561:$F561,'Input'!$B$159:$F$159)</f>
        <v>0</v>
      </c>
      <c r="C664" s="17"/>
    </row>
    <row r="665" spans="1:3">
      <c r="A665" s="4" t="s">
        <v>276</v>
      </c>
      <c r="B665" s="39">
        <f>SUMPRODUCT($B562:$F562,'Input'!$B$159:$F$159)</f>
        <v>0</v>
      </c>
      <c r="C665" s="17"/>
    </row>
    <row r="666" spans="1:3">
      <c r="A666" s="4" t="s">
        <v>277</v>
      </c>
      <c r="B666" s="39">
        <f>SUMPRODUCT($B563:$F563,'Input'!$B$159:$F$159)</f>
        <v>0</v>
      </c>
      <c r="C666" s="17"/>
    </row>
    <row r="667" spans="1:3">
      <c r="A667" s="29" t="s">
        <v>221</v>
      </c>
      <c r="C667" s="17"/>
    </row>
    <row r="668" spans="1:3">
      <c r="A668" s="4" t="s">
        <v>221</v>
      </c>
      <c r="B668" s="39">
        <f>SUMPRODUCT($B565:$F565,'Input'!$B$159:$F$159)</f>
        <v>0</v>
      </c>
      <c r="C668" s="17"/>
    </row>
    <row r="669" spans="1:3">
      <c r="A669" s="4" t="s">
        <v>279</v>
      </c>
      <c r="B669" s="39">
        <f>SUMPRODUCT($B566:$F566,'Input'!$B$159:$F$159)</f>
        <v>0</v>
      </c>
      <c r="C669" s="17"/>
    </row>
    <row r="670" spans="1:3">
      <c r="A670" s="4" t="s">
        <v>280</v>
      </c>
      <c r="B670" s="39">
        <f>SUMPRODUCT($B567:$F567,'Input'!$B$159:$F$159)</f>
        <v>0</v>
      </c>
      <c r="C670" s="17"/>
    </row>
    <row r="671" spans="1:3">
      <c r="A671" s="29" t="s">
        <v>222</v>
      </c>
      <c r="C671" s="17"/>
    </row>
    <row r="672" spans="1:3">
      <c r="A672" s="4" t="s">
        <v>222</v>
      </c>
      <c r="B672" s="39">
        <f>SUMPRODUCT($B569:$F569,'Input'!$B$159:$F$159)</f>
        <v>0</v>
      </c>
      <c r="C672" s="17"/>
    </row>
    <row r="673" spans="1:3">
      <c r="A673" s="4" t="s">
        <v>282</v>
      </c>
      <c r="B673" s="39">
        <f>SUMPRODUCT($B570:$F570,'Input'!$B$159:$F$159)</f>
        <v>0</v>
      </c>
      <c r="C673" s="17"/>
    </row>
    <row r="674" spans="1:3">
      <c r="A674" s="4" t="s">
        <v>283</v>
      </c>
      <c r="B674" s="39">
        <f>SUMPRODUCT($B571:$F571,'Input'!$B$159:$F$159)</f>
        <v>0</v>
      </c>
      <c r="C674" s="17"/>
    </row>
    <row r="675" spans="1:3">
      <c r="A675" s="29" t="s">
        <v>184</v>
      </c>
      <c r="C675" s="17"/>
    </row>
    <row r="676" spans="1:3">
      <c r="A676" s="4" t="s">
        <v>184</v>
      </c>
      <c r="B676" s="39">
        <f>SUMPRODUCT($B573:$F573,'Input'!$B$159:$F$159)</f>
        <v>0</v>
      </c>
      <c r="C676" s="17"/>
    </row>
    <row r="677" spans="1:3">
      <c r="A677" s="4" t="s">
        <v>285</v>
      </c>
      <c r="B677" s="39">
        <f>SUMPRODUCT($B574:$F574,'Input'!$B$159:$F$159)</f>
        <v>0</v>
      </c>
      <c r="C677" s="17"/>
    </row>
    <row r="678" spans="1:3">
      <c r="A678" s="4" t="s">
        <v>286</v>
      </c>
      <c r="B678" s="39">
        <f>SUMPRODUCT($B575:$F575,'Input'!$B$159:$F$159)</f>
        <v>0</v>
      </c>
      <c r="C678" s="17"/>
    </row>
    <row r="679" spans="1:3">
      <c r="A679" s="29" t="s">
        <v>185</v>
      </c>
      <c r="C679" s="17"/>
    </row>
    <row r="680" spans="1:3">
      <c r="A680" s="4" t="s">
        <v>185</v>
      </c>
      <c r="B680" s="39">
        <f>SUMPRODUCT($B577:$F577,'Input'!$B$159:$F$159)</f>
        <v>0</v>
      </c>
      <c r="C680" s="17"/>
    </row>
    <row r="681" spans="1:3">
      <c r="A681" s="4" t="s">
        <v>288</v>
      </c>
      <c r="B681" s="39">
        <f>SUMPRODUCT($B578:$F578,'Input'!$B$159:$F$159)</f>
        <v>0</v>
      </c>
      <c r="C681" s="17"/>
    </row>
    <row r="682" spans="1:3">
      <c r="A682" s="29" t="s">
        <v>186</v>
      </c>
      <c r="C682" s="17"/>
    </row>
    <row r="683" spans="1:3">
      <c r="A683" s="4" t="s">
        <v>186</v>
      </c>
      <c r="B683" s="39">
        <f>SUMPRODUCT($B580:$F580,'Input'!$B$159:$F$159)</f>
        <v>0</v>
      </c>
      <c r="C683" s="17"/>
    </row>
    <row r="684" spans="1:3">
      <c r="A684" s="4" t="s">
        <v>290</v>
      </c>
      <c r="B684" s="39">
        <f>SUMPRODUCT($B581:$F581,'Input'!$B$159:$F$159)</f>
        <v>0</v>
      </c>
      <c r="C684" s="17"/>
    </row>
    <row r="685" spans="1:3">
      <c r="A685" s="4" t="s">
        <v>291</v>
      </c>
      <c r="B685" s="39">
        <f>SUMPRODUCT($B582:$F582,'Input'!$B$159:$F$159)</f>
        <v>0</v>
      </c>
      <c r="C685" s="17"/>
    </row>
    <row r="686" spans="1:3">
      <c r="A686" s="29" t="s">
        <v>187</v>
      </c>
      <c r="C686" s="17"/>
    </row>
    <row r="687" spans="1:3">
      <c r="A687" s="4" t="s">
        <v>187</v>
      </c>
      <c r="B687" s="39">
        <f>SUMPRODUCT($B584:$F584,'Input'!$B$159:$F$159)</f>
        <v>0</v>
      </c>
      <c r="C687" s="17"/>
    </row>
    <row r="688" spans="1:3">
      <c r="A688" s="4" t="s">
        <v>293</v>
      </c>
      <c r="B688" s="39">
        <f>SUMPRODUCT($B585:$F585,'Input'!$B$159:$F$159)</f>
        <v>0</v>
      </c>
      <c r="C688" s="17"/>
    </row>
    <row r="689" spans="1:3">
      <c r="A689" s="4" t="s">
        <v>294</v>
      </c>
      <c r="B689" s="39">
        <f>SUMPRODUCT($B586:$F586,'Input'!$B$159:$F$159)</f>
        <v>0</v>
      </c>
      <c r="C689" s="17"/>
    </row>
    <row r="690" spans="1:3">
      <c r="A690" s="29" t="s">
        <v>188</v>
      </c>
      <c r="C690" s="17"/>
    </row>
    <row r="691" spans="1:3">
      <c r="A691" s="4" t="s">
        <v>188</v>
      </c>
      <c r="B691" s="39">
        <f>SUMPRODUCT($B588:$F588,'Input'!$B$159:$F$159)</f>
        <v>0</v>
      </c>
      <c r="C691" s="17"/>
    </row>
    <row r="692" spans="1:3">
      <c r="A692" s="4" t="s">
        <v>296</v>
      </c>
      <c r="B692" s="39">
        <f>SUMPRODUCT($B589:$F589,'Input'!$B$159:$F$159)</f>
        <v>0</v>
      </c>
      <c r="C692" s="17"/>
    </row>
    <row r="693" spans="1:3">
      <c r="A693" s="29" t="s">
        <v>189</v>
      </c>
      <c r="C693" s="17"/>
    </row>
    <row r="694" spans="1:3">
      <c r="A694" s="4" t="s">
        <v>189</v>
      </c>
      <c r="B694" s="39">
        <f>SUMPRODUCT($B591:$F591,'Input'!$B$159:$F$159)</f>
        <v>0</v>
      </c>
      <c r="C694" s="17"/>
    </row>
    <row r="695" spans="1:3">
      <c r="A695" s="4" t="s">
        <v>298</v>
      </c>
      <c r="B695" s="39">
        <f>SUMPRODUCT($B592:$F592,'Input'!$B$159:$F$159)</f>
        <v>0</v>
      </c>
      <c r="C695" s="17"/>
    </row>
    <row r="696" spans="1:3">
      <c r="A696" s="29" t="s">
        <v>197</v>
      </c>
      <c r="C696" s="17"/>
    </row>
    <row r="697" spans="1:3">
      <c r="A697" s="4" t="s">
        <v>197</v>
      </c>
      <c r="B697" s="39">
        <f>SUMPRODUCT($B594:$F594,'Input'!$B$159:$F$159)</f>
        <v>0</v>
      </c>
      <c r="C697" s="17"/>
    </row>
    <row r="698" spans="1:3">
      <c r="A698" s="4" t="s">
        <v>300</v>
      </c>
      <c r="B698" s="39">
        <f>SUMPRODUCT($B595:$F595,'Input'!$B$159:$F$159)</f>
        <v>0</v>
      </c>
      <c r="C698" s="17"/>
    </row>
    <row r="699" spans="1:3">
      <c r="A699" s="29" t="s">
        <v>198</v>
      </c>
      <c r="C699" s="17"/>
    </row>
    <row r="700" spans="1:3">
      <c r="A700" s="4" t="s">
        <v>198</v>
      </c>
      <c r="B700" s="39">
        <f>SUMPRODUCT($B597:$F597,'Input'!$B$159:$F$159)</f>
        <v>0</v>
      </c>
      <c r="C700" s="17"/>
    </row>
    <row r="701" spans="1:3">
      <c r="A701" s="4" t="s">
        <v>302</v>
      </c>
      <c r="B701" s="39">
        <f>SUMPRODUCT($B598:$F598,'Input'!$B$159:$F$159)</f>
        <v>0</v>
      </c>
      <c r="C701" s="17"/>
    </row>
    <row r="703" spans="1:3" ht="21" customHeight="1">
      <c r="A703" s="1" t="s">
        <v>1575</v>
      </c>
    </row>
    <row r="704" spans="1:3">
      <c r="A704" s="2" t="s">
        <v>353</v>
      </c>
    </row>
    <row r="705" spans="1:7">
      <c r="A705" s="32" t="s">
        <v>1576</v>
      </c>
    </row>
    <row r="706" spans="1:7">
      <c r="A706" s="32" t="s">
        <v>1577</v>
      </c>
    </row>
    <row r="707" spans="1:7">
      <c r="A707" s="32" t="s">
        <v>1578</v>
      </c>
    </row>
    <row r="708" spans="1:7">
      <c r="A708" s="32" t="s">
        <v>1579</v>
      </c>
    </row>
    <row r="709" spans="1:7">
      <c r="A709" s="32" t="s">
        <v>513</v>
      </c>
    </row>
    <row r="710" spans="1:7">
      <c r="A710" s="32" t="s">
        <v>514</v>
      </c>
    </row>
    <row r="711" spans="1:7">
      <c r="A711" s="32" t="s">
        <v>515</v>
      </c>
    </row>
    <row r="712" spans="1:7">
      <c r="A712" s="33" t="s">
        <v>356</v>
      </c>
      <c r="B712" s="33" t="s">
        <v>415</v>
      </c>
      <c r="C712" s="33" t="s">
        <v>415</v>
      </c>
      <c r="D712" s="33" t="s">
        <v>415</v>
      </c>
      <c r="E712" s="33" t="s">
        <v>415</v>
      </c>
      <c r="F712" s="33" t="s">
        <v>486</v>
      </c>
    </row>
    <row r="713" spans="1:7">
      <c r="A713" s="33" t="s">
        <v>359</v>
      </c>
      <c r="B713" s="33" t="s">
        <v>1580</v>
      </c>
      <c r="C713" s="33" t="s">
        <v>418</v>
      </c>
      <c r="D713" s="33" t="s">
        <v>1581</v>
      </c>
      <c r="E713" s="33" t="s">
        <v>1016</v>
      </c>
      <c r="F713" s="33" t="s">
        <v>1582</v>
      </c>
    </row>
    <row r="715" spans="1:7">
      <c r="B715" s="15" t="s">
        <v>1565</v>
      </c>
      <c r="C715" s="15" t="s">
        <v>1566</v>
      </c>
      <c r="D715" s="15" t="s">
        <v>1567</v>
      </c>
      <c r="E715" s="15" t="s">
        <v>1568</v>
      </c>
      <c r="F715" s="15" t="s">
        <v>1583</v>
      </c>
    </row>
    <row r="716" spans="1:7">
      <c r="A716" s="29" t="s">
        <v>174</v>
      </c>
      <c r="G716" s="17"/>
    </row>
    <row r="717" spans="1:7">
      <c r="A717" s="4" t="s">
        <v>174</v>
      </c>
      <c r="B717" s="43">
        <f>B$401</f>
        <v>0</v>
      </c>
      <c r="C717" s="43">
        <f>C$401</f>
        <v>0</v>
      </c>
      <c r="D717" s="43">
        <f>D$401</f>
        <v>0</v>
      </c>
      <c r="E717" s="43">
        <f>E$401</f>
        <v>0</v>
      </c>
      <c r="F717" s="21">
        <f>'Input'!B$192+'Input'!C$192+'Input'!D$192</f>
        <v>0</v>
      </c>
      <c r="G717" s="17"/>
    </row>
    <row r="718" spans="1:7">
      <c r="A718" s="4" t="s">
        <v>234</v>
      </c>
      <c r="B718" s="43">
        <f>B$402</f>
        <v>0</v>
      </c>
      <c r="C718" s="43">
        <f>C$402</f>
        <v>0</v>
      </c>
      <c r="D718" s="43">
        <f>D$402</f>
        <v>0</v>
      </c>
      <c r="E718" s="43">
        <f>E$402</f>
        <v>0</v>
      </c>
      <c r="F718" s="21">
        <f>'Input'!B$193+'Input'!C$193+'Input'!D$193</f>
        <v>0</v>
      </c>
      <c r="G718" s="17"/>
    </row>
    <row r="719" spans="1:7">
      <c r="A719" s="4" t="s">
        <v>235</v>
      </c>
      <c r="B719" s="43">
        <f>B$403</f>
        <v>0</v>
      </c>
      <c r="C719" s="43">
        <f>C$403</f>
        <v>0</v>
      </c>
      <c r="D719" s="43">
        <f>D$403</f>
        <v>0</v>
      </c>
      <c r="E719" s="43">
        <f>E$403</f>
        <v>0</v>
      </c>
      <c r="F719" s="21">
        <f>'Input'!B$194+'Input'!C$194+'Input'!D$194</f>
        <v>0</v>
      </c>
      <c r="G719" s="17"/>
    </row>
    <row r="720" spans="1:7">
      <c r="A720" s="29" t="s">
        <v>1570</v>
      </c>
      <c r="G720" s="17"/>
    </row>
    <row r="721" spans="1:7">
      <c r="A721" s="4" t="s">
        <v>175</v>
      </c>
      <c r="B721" s="43">
        <f>B$405</f>
        <v>0</v>
      </c>
      <c r="C721" s="43">
        <f>C$405</f>
        <v>0</v>
      </c>
      <c r="D721" s="43">
        <f>D$405</f>
        <v>0</v>
      </c>
      <c r="E721" s="43">
        <f>E$405</f>
        <v>0</v>
      </c>
      <c r="F721" s="21">
        <f>'Input'!B$196+'Input'!C$196+'Input'!D$196</f>
        <v>0</v>
      </c>
      <c r="G721" s="17"/>
    </row>
    <row r="722" spans="1:7">
      <c r="A722" s="4" t="s">
        <v>237</v>
      </c>
      <c r="B722" s="43">
        <f>B$406</f>
        <v>0</v>
      </c>
      <c r="C722" s="43">
        <f>C$406</f>
        <v>0</v>
      </c>
      <c r="D722" s="43">
        <f>D$406</f>
        <v>0</v>
      </c>
      <c r="E722" s="43">
        <f>E$406</f>
        <v>0</v>
      </c>
      <c r="F722" s="21">
        <f>'Input'!B$197+'Input'!C$197+'Input'!D$197</f>
        <v>0</v>
      </c>
      <c r="G722" s="17"/>
    </row>
    <row r="723" spans="1:7">
      <c r="A723" s="4" t="s">
        <v>238</v>
      </c>
      <c r="B723" s="43">
        <f>B$407</f>
        <v>0</v>
      </c>
      <c r="C723" s="43">
        <f>C$407</f>
        <v>0</v>
      </c>
      <c r="D723" s="43">
        <f>D$407</f>
        <v>0</v>
      </c>
      <c r="E723" s="43">
        <f>E$407</f>
        <v>0</v>
      </c>
      <c r="F723" s="21">
        <f>'Input'!B$198+'Input'!C$198+'Input'!D$198</f>
        <v>0</v>
      </c>
      <c r="G723" s="17"/>
    </row>
    <row r="724" spans="1:7">
      <c r="A724" s="4" t="s">
        <v>216</v>
      </c>
      <c r="B724" s="43">
        <f>B$409</f>
        <v>0</v>
      </c>
      <c r="C724" s="43">
        <f>C$409</f>
        <v>0</v>
      </c>
      <c r="D724" s="43">
        <f>D$409</f>
        <v>0</v>
      </c>
      <c r="E724" s="43">
        <f>E$409</f>
        <v>0</v>
      </c>
      <c r="F724" s="21">
        <f>'Input'!B$200+'Input'!C$200+'Input'!D$200</f>
        <v>0</v>
      </c>
      <c r="G724" s="17"/>
    </row>
    <row r="725" spans="1:7">
      <c r="A725" s="4" t="s">
        <v>240</v>
      </c>
      <c r="B725" s="43">
        <f>B$410</f>
        <v>0</v>
      </c>
      <c r="C725" s="43">
        <f>C$410</f>
        <v>0</v>
      </c>
      <c r="D725" s="43">
        <f>D$410</f>
        <v>0</v>
      </c>
      <c r="E725" s="43">
        <f>E$410</f>
        <v>0</v>
      </c>
      <c r="F725" s="21">
        <f>'Input'!B$201+'Input'!C$201+'Input'!D$201</f>
        <v>0</v>
      </c>
      <c r="G725" s="17"/>
    </row>
    <row r="726" spans="1:7">
      <c r="A726" s="4" t="s">
        <v>241</v>
      </c>
      <c r="B726" s="43">
        <f>B$411</f>
        <v>0</v>
      </c>
      <c r="C726" s="43">
        <f>C$411</f>
        <v>0</v>
      </c>
      <c r="D726" s="43">
        <f>D$411</f>
        <v>0</v>
      </c>
      <c r="E726" s="43">
        <f>E$411</f>
        <v>0</v>
      </c>
      <c r="F726" s="21">
        <f>'Input'!B$202+'Input'!C$202+'Input'!D$202</f>
        <v>0</v>
      </c>
      <c r="G726" s="17"/>
    </row>
    <row r="727" spans="1:7">
      <c r="A727" s="29" t="s">
        <v>176</v>
      </c>
      <c r="G727" s="17"/>
    </row>
    <row r="728" spans="1:7">
      <c r="A728" s="4" t="s">
        <v>176</v>
      </c>
      <c r="B728" s="43">
        <f>B$413</f>
        <v>0</v>
      </c>
      <c r="C728" s="43">
        <f>C$413</f>
        <v>0</v>
      </c>
      <c r="D728" s="43">
        <f>D$413</f>
        <v>0</v>
      </c>
      <c r="E728" s="43">
        <f>E$413</f>
        <v>0</v>
      </c>
      <c r="F728" s="21">
        <f>'Input'!B$204+'Input'!C$204+'Input'!D$204</f>
        <v>0</v>
      </c>
      <c r="G728" s="17"/>
    </row>
    <row r="729" spans="1:7">
      <c r="A729" s="4" t="s">
        <v>243</v>
      </c>
      <c r="B729" s="43">
        <f>B$414</f>
        <v>0</v>
      </c>
      <c r="C729" s="43">
        <f>C$414</f>
        <v>0</v>
      </c>
      <c r="D729" s="43">
        <f>D$414</f>
        <v>0</v>
      </c>
      <c r="E729" s="43">
        <f>E$414</f>
        <v>0</v>
      </c>
      <c r="F729" s="21">
        <f>'Input'!B$205+'Input'!C$205+'Input'!D$205</f>
        <v>0</v>
      </c>
      <c r="G729" s="17"/>
    </row>
    <row r="730" spans="1:7">
      <c r="A730" s="4" t="s">
        <v>244</v>
      </c>
      <c r="B730" s="43">
        <f>B$415</f>
        <v>0</v>
      </c>
      <c r="C730" s="43">
        <f>C$415</f>
        <v>0</v>
      </c>
      <c r="D730" s="43">
        <f>D$415</f>
        <v>0</v>
      </c>
      <c r="E730" s="43">
        <f>E$415</f>
        <v>0</v>
      </c>
      <c r="F730" s="21">
        <f>'Input'!B$206+'Input'!C$206+'Input'!D$206</f>
        <v>0</v>
      </c>
      <c r="G730" s="17"/>
    </row>
    <row r="731" spans="1:7">
      <c r="A731" s="29" t="s">
        <v>1571</v>
      </c>
      <c r="G731" s="17"/>
    </row>
    <row r="732" spans="1:7">
      <c r="A732" s="4" t="s">
        <v>177</v>
      </c>
      <c r="B732" s="43">
        <f>B$417</f>
        <v>0</v>
      </c>
      <c r="C732" s="43">
        <f>C$417</f>
        <v>0</v>
      </c>
      <c r="D732" s="43">
        <f>D$417</f>
        <v>0</v>
      </c>
      <c r="E732" s="43">
        <f>E$417</f>
        <v>0</v>
      </c>
      <c r="F732" s="21">
        <f>'Input'!B$208+'Input'!C$208+'Input'!D$208</f>
        <v>0</v>
      </c>
      <c r="G732" s="17"/>
    </row>
    <row r="733" spans="1:7">
      <c r="A733" s="4" t="s">
        <v>246</v>
      </c>
      <c r="B733" s="43">
        <f>B$418</f>
        <v>0</v>
      </c>
      <c r="C733" s="43">
        <f>C$418</f>
        <v>0</v>
      </c>
      <c r="D733" s="43">
        <f>D$418</f>
        <v>0</v>
      </c>
      <c r="E733" s="43">
        <f>E$418</f>
        <v>0</v>
      </c>
      <c r="F733" s="21">
        <f>'Input'!B$209+'Input'!C$209+'Input'!D$209</f>
        <v>0</v>
      </c>
      <c r="G733" s="17"/>
    </row>
    <row r="734" spans="1:7">
      <c r="A734" s="4" t="s">
        <v>247</v>
      </c>
      <c r="B734" s="43">
        <f>B$419</f>
        <v>0</v>
      </c>
      <c r="C734" s="43">
        <f>C$419</f>
        <v>0</v>
      </c>
      <c r="D734" s="43">
        <f>D$419</f>
        <v>0</v>
      </c>
      <c r="E734" s="43">
        <f>E$419</f>
        <v>0</v>
      </c>
      <c r="F734" s="21">
        <f>'Input'!B$210+'Input'!C$210+'Input'!D$210</f>
        <v>0</v>
      </c>
      <c r="G734" s="17"/>
    </row>
    <row r="735" spans="1:7">
      <c r="A735" s="4" t="s">
        <v>217</v>
      </c>
      <c r="B735" s="43">
        <f>B$421</f>
        <v>0</v>
      </c>
      <c r="C735" s="43">
        <f>C$421</f>
        <v>0</v>
      </c>
      <c r="D735" s="43">
        <f>D$421</f>
        <v>0</v>
      </c>
      <c r="E735" s="43">
        <f>E$421</f>
        <v>0</v>
      </c>
      <c r="F735" s="21">
        <f>'Input'!B$212+'Input'!C$212+'Input'!D$212</f>
        <v>0</v>
      </c>
      <c r="G735" s="17"/>
    </row>
    <row r="736" spans="1:7">
      <c r="A736" s="4" t="s">
        <v>249</v>
      </c>
      <c r="B736" s="43">
        <f>B$422</f>
        <v>0</v>
      </c>
      <c r="C736" s="43">
        <f>C$422</f>
        <v>0</v>
      </c>
      <c r="D736" s="43">
        <f>D$422</f>
        <v>0</v>
      </c>
      <c r="E736" s="43">
        <f>E$422</f>
        <v>0</v>
      </c>
      <c r="F736" s="21">
        <f>'Input'!B$213+'Input'!C$213+'Input'!D$213</f>
        <v>0</v>
      </c>
      <c r="G736" s="17"/>
    </row>
    <row r="737" spans="1:7">
      <c r="A737" s="4" t="s">
        <v>250</v>
      </c>
      <c r="B737" s="43">
        <f>B$423</f>
        <v>0</v>
      </c>
      <c r="C737" s="43">
        <f>C$423</f>
        <v>0</v>
      </c>
      <c r="D737" s="43">
        <f>D$423</f>
        <v>0</v>
      </c>
      <c r="E737" s="43">
        <f>E$423</f>
        <v>0</v>
      </c>
      <c r="F737" s="21">
        <f>'Input'!B$214+'Input'!C$214+'Input'!D$214</f>
        <v>0</v>
      </c>
      <c r="G737" s="17"/>
    </row>
    <row r="738" spans="1:7">
      <c r="A738" s="29" t="s">
        <v>178</v>
      </c>
      <c r="G738" s="17"/>
    </row>
    <row r="739" spans="1:7">
      <c r="A739" s="4" t="s">
        <v>178</v>
      </c>
      <c r="B739" s="43">
        <f>B$425</f>
        <v>0</v>
      </c>
      <c r="C739" s="43">
        <f>C$425</f>
        <v>0</v>
      </c>
      <c r="D739" s="43">
        <f>D$425</f>
        <v>0</v>
      </c>
      <c r="E739" s="43">
        <f>E$425</f>
        <v>0</v>
      </c>
      <c r="F739" s="21">
        <f>'Input'!B$216+'Input'!C$216+'Input'!D$216</f>
        <v>0</v>
      </c>
      <c r="G739" s="17"/>
    </row>
    <row r="740" spans="1:7">
      <c r="A740" s="4" t="s">
        <v>252</v>
      </c>
      <c r="B740" s="43">
        <f>B$426</f>
        <v>0</v>
      </c>
      <c r="C740" s="43">
        <f>C$426</f>
        <v>0</v>
      </c>
      <c r="D740" s="43">
        <f>D$426</f>
        <v>0</v>
      </c>
      <c r="E740" s="43">
        <f>E$426</f>
        <v>0</v>
      </c>
      <c r="F740" s="21">
        <f>'Input'!B$217+'Input'!C$217+'Input'!D$217</f>
        <v>0</v>
      </c>
      <c r="G740" s="17"/>
    </row>
    <row r="741" spans="1:7">
      <c r="A741" s="4" t="s">
        <v>253</v>
      </c>
      <c r="B741" s="43">
        <f>B$427</f>
        <v>0</v>
      </c>
      <c r="C741" s="43">
        <f>C$427</f>
        <v>0</v>
      </c>
      <c r="D741" s="43">
        <f>D$427</f>
        <v>0</v>
      </c>
      <c r="E741" s="43">
        <f>E$427</f>
        <v>0</v>
      </c>
      <c r="F741" s="21">
        <f>'Input'!B$218+'Input'!C$218+'Input'!D$218</f>
        <v>0</v>
      </c>
      <c r="G741" s="17"/>
    </row>
    <row r="742" spans="1:7">
      <c r="A742" s="29" t="s">
        <v>179</v>
      </c>
      <c r="G742" s="17"/>
    </row>
    <row r="743" spans="1:7">
      <c r="A743" s="4" t="s">
        <v>179</v>
      </c>
      <c r="B743" s="43">
        <f>B$429</f>
        <v>0</v>
      </c>
      <c r="C743" s="43">
        <f>C$429</f>
        <v>0</v>
      </c>
      <c r="D743" s="43">
        <f>D$429</f>
        <v>0</v>
      </c>
      <c r="E743" s="43">
        <f>E$429</f>
        <v>0</v>
      </c>
      <c r="F743" s="21">
        <f>'Input'!B$220+'Input'!C$220+'Input'!D$220</f>
        <v>0</v>
      </c>
      <c r="G743" s="17"/>
    </row>
    <row r="744" spans="1:7">
      <c r="A744" s="29" t="s">
        <v>195</v>
      </c>
      <c r="G744" s="17"/>
    </row>
    <row r="745" spans="1:7">
      <c r="A745" s="4" t="s">
        <v>195</v>
      </c>
      <c r="B745" s="43">
        <f>B$431</f>
        <v>0</v>
      </c>
      <c r="C745" s="43">
        <f>C$431</f>
        <v>0</v>
      </c>
      <c r="D745" s="43">
        <f>D$431</f>
        <v>0</v>
      </c>
      <c r="E745" s="43">
        <f>E$431</f>
        <v>0</v>
      </c>
      <c r="F745" s="21">
        <f>'Input'!B$222+'Input'!C$222+'Input'!D$222</f>
        <v>0</v>
      </c>
      <c r="G745" s="17"/>
    </row>
    <row r="746" spans="1:7">
      <c r="A746" s="29" t="s">
        <v>180</v>
      </c>
      <c r="G746" s="17"/>
    </row>
    <row r="747" spans="1:7">
      <c r="A747" s="4" t="s">
        <v>180</v>
      </c>
      <c r="B747" s="43">
        <f>B$433</f>
        <v>0</v>
      </c>
      <c r="C747" s="43">
        <f>C$433</f>
        <v>0</v>
      </c>
      <c r="D747" s="43">
        <f>D$433</f>
        <v>0</v>
      </c>
      <c r="E747" s="43">
        <f>E$433</f>
        <v>0</v>
      </c>
      <c r="F747" s="21">
        <f>'Input'!B$224+'Input'!C$224+'Input'!D$224</f>
        <v>0</v>
      </c>
      <c r="G747" s="17"/>
    </row>
    <row r="748" spans="1:7">
      <c r="A748" s="4" t="s">
        <v>257</v>
      </c>
      <c r="B748" s="43">
        <f>B$434</f>
        <v>0</v>
      </c>
      <c r="C748" s="43">
        <f>C$434</f>
        <v>0</v>
      </c>
      <c r="D748" s="43">
        <f>D$434</f>
        <v>0</v>
      </c>
      <c r="E748" s="43">
        <f>E$434</f>
        <v>0</v>
      </c>
      <c r="F748" s="21">
        <f>'Input'!B$225+'Input'!C$225+'Input'!D$225</f>
        <v>0</v>
      </c>
      <c r="G748" s="17"/>
    </row>
    <row r="749" spans="1:7">
      <c r="A749" s="4" t="s">
        <v>258</v>
      </c>
      <c r="B749" s="43">
        <f>B$435</f>
        <v>0</v>
      </c>
      <c r="C749" s="43">
        <f>C$435</f>
        <v>0</v>
      </c>
      <c r="D749" s="43">
        <f>D$435</f>
        <v>0</v>
      </c>
      <c r="E749" s="43">
        <f>E$435</f>
        <v>0</v>
      </c>
      <c r="F749" s="21">
        <f>'Input'!B$226+'Input'!C$226+'Input'!D$226</f>
        <v>0</v>
      </c>
      <c r="G749" s="17"/>
    </row>
    <row r="750" spans="1:7">
      <c r="A750" s="29" t="s">
        <v>181</v>
      </c>
      <c r="G750" s="17"/>
    </row>
    <row r="751" spans="1:7">
      <c r="A751" s="4" t="s">
        <v>181</v>
      </c>
      <c r="B751" s="43">
        <f>B$437</f>
        <v>0</v>
      </c>
      <c r="C751" s="43">
        <f>C$437</f>
        <v>0</v>
      </c>
      <c r="D751" s="43">
        <f>D$437</f>
        <v>0</v>
      </c>
      <c r="E751" s="43">
        <f>E$437</f>
        <v>0</v>
      </c>
      <c r="F751" s="21">
        <f>'Input'!B$228+'Input'!C$228+'Input'!D$228</f>
        <v>0</v>
      </c>
      <c r="G751" s="17"/>
    </row>
    <row r="752" spans="1:7">
      <c r="A752" s="4" t="s">
        <v>260</v>
      </c>
      <c r="B752" s="43">
        <f>B$438</f>
        <v>0</v>
      </c>
      <c r="C752" s="43">
        <f>C$438</f>
        <v>0</v>
      </c>
      <c r="D752" s="43">
        <f>D$438</f>
        <v>0</v>
      </c>
      <c r="E752" s="43">
        <f>E$438</f>
        <v>0</v>
      </c>
      <c r="F752" s="21">
        <f>'Input'!B$229+'Input'!C$229+'Input'!D$229</f>
        <v>0</v>
      </c>
      <c r="G752" s="17"/>
    </row>
    <row r="753" spans="1:7">
      <c r="A753" s="4" t="s">
        <v>261</v>
      </c>
      <c r="B753" s="43">
        <f>B$439</f>
        <v>0</v>
      </c>
      <c r="C753" s="43">
        <f>C$439</f>
        <v>0</v>
      </c>
      <c r="D753" s="43">
        <f>D$439</f>
        <v>0</v>
      </c>
      <c r="E753" s="43">
        <f>E$439</f>
        <v>0</v>
      </c>
      <c r="F753" s="21">
        <f>'Input'!B$230+'Input'!C$230+'Input'!D$230</f>
        <v>0</v>
      </c>
      <c r="G753" s="17"/>
    </row>
    <row r="754" spans="1:7">
      <c r="A754" s="29" t="s">
        <v>182</v>
      </c>
      <c r="G754" s="17"/>
    </row>
    <row r="755" spans="1:7">
      <c r="A755" s="4" t="s">
        <v>182</v>
      </c>
      <c r="B755" s="43">
        <f>B$441</f>
        <v>0</v>
      </c>
      <c r="C755" s="43">
        <f>C$441</f>
        <v>0</v>
      </c>
      <c r="D755" s="43">
        <f>D$441</f>
        <v>0</v>
      </c>
      <c r="E755" s="43">
        <f>E$441</f>
        <v>0</v>
      </c>
      <c r="F755" s="21">
        <f>'Input'!B$232+'Input'!C$232+'Input'!D$232</f>
        <v>0</v>
      </c>
      <c r="G755" s="17"/>
    </row>
    <row r="756" spans="1:7">
      <c r="A756" s="4" t="s">
        <v>263</v>
      </c>
      <c r="B756" s="43">
        <f>B$442</f>
        <v>0</v>
      </c>
      <c r="C756" s="43">
        <f>C$442</f>
        <v>0</v>
      </c>
      <c r="D756" s="43">
        <f>D$442</f>
        <v>0</v>
      </c>
      <c r="E756" s="43">
        <f>E$442</f>
        <v>0</v>
      </c>
      <c r="F756" s="21">
        <f>'Input'!B$233+'Input'!C$233+'Input'!D$233</f>
        <v>0</v>
      </c>
      <c r="G756" s="17"/>
    </row>
    <row r="757" spans="1:7">
      <c r="A757" s="4" t="s">
        <v>264</v>
      </c>
      <c r="B757" s="43">
        <f>B$443</f>
        <v>0</v>
      </c>
      <c r="C757" s="43">
        <f>C$443</f>
        <v>0</v>
      </c>
      <c r="D757" s="43">
        <f>D$443</f>
        <v>0</v>
      </c>
      <c r="E757" s="43">
        <f>E$443</f>
        <v>0</v>
      </c>
      <c r="F757" s="21">
        <f>'Input'!B$234+'Input'!C$234+'Input'!D$234</f>
        <v>0</v>
      </c>
      <c r="G757" s="17"/>
    </row>
    <row r="758" spans="1:7">
      <c r="A758" s="29" t="s">
        <v>183</v>
      </c>
      <c r="G758" s="17"/>
    </row>
    <row r="759" spans="1:7">
      <c r="A759" s="4" t="s">
        <v>183</v>
      </c>
      <c r="B759" s="43">
        <f>B$445</f>
        <v>0</v>
      </c>
      <c r="C759" s="43">
        <f>C$445</f>
        <v>0</v>
      </c>
      <c r="D759" s="43">
        <f>D$445</f>
        <v>0</v>
      </c>
      <c r="E759" s="43">
        <f>E$445</f>
        <v>0</v>
      </c>
      <c r="F759" s="21">
        <f>'Input'!B$236+'Input'!C$236+'Input'!D$236</f>
        <v>0</v>
      </c>
      <c r="G759" s="17"/>
    </row>
    <row r="760" spans="1:7">
      <c r="A760" s="4" t="s">
        <v>266</v>
      </c>
      <c r="B760" s="43">
        <f>B$446</f>
        <v>0</v>
      </c>
      <c r="C760" s="43">
        <f>C$446</f>
        <v>0</v>
      </c>
      <c r="D760" s="43">
        <f>D$446</f>
        <v>0</v>
      </c>
      <c r="E760" s="43">
        <f>E$446</f>
        <v>0</v>
      </c>
      <c r="F760" s="21">
        <f>'Input'!B$237+'Input'!C$237+'Input'!D$237</f>
        <v>0</v>
      </c>
      <c r="G760" s="17"/>
    </row>
    <row r="761" spans="1:7">
      <c r="A761" s="29" t="s">
        <v>196</v>
      </c>
      <c r="G761" s="17"/>
    </row>
    <row r="762" spans="1:7">
      <c r="A762" s="4" t="s">
        <v>196</v>
      </c>
      <c r="B762" s="43">
        <f>B$448</f>
        <v>0</v>
      </c>
      <c r="C762" s="43">
        <f>C$448</f>
        <v>0</v>
      </c>
      <c r="D762" s="43">
        <f>D$448</f>
        <v>0</v>
      </c>
      <c r="E762" s="43">
        <f>E$448</f>
        <v>0</v>
      </c>
      <c r="F762" s="21">
        <f>'Input'!B$239+'Input'!C$239+'Input'!D$239</f>
        <v>0</v>
      </c>
      <c r="G762" s="17"/>
    </row>
    <row r="763" spans="1:7">
      <c r="A763" s="4" t="s">
        <v>268</v>
      </c>
      <c r="B763" s="43">
        <f>B$449</f>
        <v>0</v>
      </c>
      <c r="C763" s="43">
        <f>C$449</f>
        <v>0</v>
      </c>
      <c r="D763" s="43">
        <f>D$449</f>
        <v>0</v>
      </c>
      <c r="E763" s="43">
        <f>E$449</f>
        <v>0</v>
      </c>
      <c r="F763" s="21">
        <f>'Input'!B$240+'Input'!C$240+'Input'!D$240</f>
        <v>0</v>
      </c>
      <c r="G763" s="17"/>
    </row>
    <row r="764" spans="1:7">
      <c r="A764" s="29" t="s">
        <v>218</v>
      </c>
      <c r="G764" s="17"/>
    </row>
    <row r="765" spans="1:7">
      <c r="A765" s="4" t="s">
        <v>218</v>
      </c>
      <c r="B765" s="43">
        <f>B$451</f>
        <v>0</v>
      </c>
      <c r="C765" s="43">
        <f>C$451</f>
        <v>0</v>
      </c>
      <c r="D765" s="43">
        <f>D$451</f>
        <v>0</v>
      </c>
      <c r="E765" s="43">
        <f>E$451</f>
        <v>0</v>
      </c>
      <c r="F765" s="21">
        <f>'Input'!B$242+'Input'!C$242+'Input'!D$242</f>
        <v>0</v>
      </c>
      <c r="G765" s="17"/>
    </row>
    <row r="766" spans="1:7">
      <c r="A766" s="4" t="s">
        <v>270</v>
      </c>
      <c r="B766" s="43">
        <f>B$452</f>
        <v>0</v>
      </c>
      <c r="C766" s="43">
        <f>C$452</f>
        <v>0</v>
      </c>
      <c r="D766" s="43">
        <f>D$452</f>
        <v>0</v>
      </c>
      <c r="E766" s="43">
        <f>E$452</f>
        <v>0</v>
      </c>
      <c r="F766" s="21">
        <f>'Input'!B$243+'Input'!C$243+'Input'!D$243</f>
        <v>0</v>
      </c>
      <c r="G766" s="17"/>
    </row>
    <row r="767" spans="1:7">
      <c r="A767" s="4" t="s">
        <v>271</v>
      </c>
      <c r="B767" s="43">
        <f>B$453</f>
        <v>0</v>
      </c>
      <c r="C767" s="43">
        <f>C$453</f>
        <v>0</v>
      </c>
      <c r="D767" s="43">
        <f>D$453</f>
        <v>0</v>
      </c>
      <c r="E767" s="43">
        <f>E$453</f>
        <v>0</v>
      </c>
      <c r="F767" s="21">
        <f>'Input'!B$244+'Input'!C$244+'Input'!D$244</f>
        <v>0</v>
      </c>
      <c r="G767" s="17"/>
    </row>
    <row r="768" spans="1:7">
      <c r="A768" s="29" t="s">
        <v>219</v>
      </c>
      <c r="G768" s="17"/>
    </row>
    <row r="769" spans="1:7">
      <c r="A769" s="4" t="s">
        <v>219</v>
      </c>
      <c r="B769" s="43">
        <f>B$455</f>
        <v>0</v>
      </c>
      <c r="C769" s="43">
        <f>C$455</f>
        <v>0</v>
      </c>
      <c r="D769" s="43">
        <f>D$455</f>
        <v>0</v>
      </c>
      <c r="E769" s="43">
        <f>E$455</f>
        <v>0</v>
      </c>
      <c r="F769" s="21">
        <f>'Input'!B$246+'Input'!C$246+'Input'!D$246</f>
        <v>0</v>
      </c>
      <c r="G769" s="17"/>
    </row>
    <row r="770" spans="1:7">
      <c r="A770" s="4" t="s">
        <v>273</v>
      </c>
      <c r="B770" s="43">
        <f>B$456</f>
        <v>0</v>
      </c>
      <c r="C770" s="43">
        <f>C$456</f>
        <v>0</v>
      </c>
      <c r="D770" s="43">
        <f>D$456</f>
        <v>0</v>
      </c>
      <c r="E770" s="43">
        <f>E$456</f>
        <v>0</v>
      </c>
      <c r="F770" s="21">
        <f>'Input'!B$247+'Input'!C$247+'Input'!D$247</f>
        <v>0</v>
      </c>
      <c r="G770" s="17"/>
    </row>
    <row r="771" spans="1:7">
      <c r="A771" s="4" t="s">
        <v>274</v>
      </c>
      <c r="B771" s="43">
        <f>B$457</f>
        <v>0</v>
      </c>
      <c r="C771" s="43">
        <f>C$457</f>
        <v>0</v>
      </c>
      <c r="D771" s="43">
        <f>D$457</f>
        <v>0</v>
      </c>
      <c r="E771" s="43">
        <f>E$457</f>
        <v>0</v>
      </c>
      <c r="F771" s="21">
        <f>'Input'!B$248+'Input'!C$248+'Input'!D$248</f>
        <v>0</v>
      </c>
      <c r="G771" s="17"/>
    </row>
    <row r="772" spans="1:7">
      <c r="A772" s="29" t="s">
        <v>220</v>
      </c>
      <c r="G772" s="17"/>
    </row>
    <row r="773" spans="1:7">
      <c r="A773" s="4" t="s">
        <v>220</v>
      </c>
      <c r="B773" s="43">
        <f>B$459</f>
        <v>0</v>
      </c>
      <c r="C773" s="43">
        <f>C$459</f>
        <v>0</v>
      </c>
      <c r="D773" s="43">
        <f>D$459</f>
        <v>0</v>
      </c>
      <c r="E773" s="43">
        <f>E$459</f>
        <v>0</v>
      </c>
      <c r="F773" s="21">
        <f>'Input'!B$250+'Input'!C$250+'Input'!D$250</f>
        <v>0</v>
      </c>
      <c r="G773" s="17"/>
    </row>
    <row r="774" spans="1:7">
      <c r="A774" s="4" t="s">
        <v>276</v>
      </c>
      <c r="B774" s="43">
        <f>B$460</f>
        <v>0</v>
      </c>
      <c r="C774" s="43">
        <f>C$460</f>
        <v>0</v>
      </c>
      <c r="D774" s="43">
        <f>D$460</f>
        <v>0</v>
      </c>
      <c r="E774" s="43">
        <f>E$460</f>
        <v>0</v>
      </c>
      <c r="F774" s="21">
        <f>'Input'!B$251+'Input'!C$251+'Input'!D$251</f>
        <v>0</v>
      </c>
      <c r="G774" s="17"/>
    </row>
    <row r="775" spans="1:7">
      <c r="A775" s="4" t="s">
        <v>277</v>
      </c>
      <c r="B775" s="43">
        <f>B$461</f>
        <v>0</v>
      </c>
      <c r="C775" s="43">
        <f>C$461</f>
        <v>0</v>
      </c>
      <c r="D775" s="43">
        <f>D$461</f>
        <v>0</v>
      </c>
      <c r="E775" s="43">
        <f>E$461</f>
        <v>0</v>
      </c>
      <c r="F775" s="21">
        <f>'Input'!B$252+'Input'!C$252+'Input'!D$252</f>
        <v>0</v>
      </c>
      <c r="G775" s="17"/>
    </row>
    <row r="776" spans="1:7">
      <c r="A776" s="29" t="s">
        <v>221</v>
      </c>
      <c r="G776" s="17"/>
    </row>
    <row r="777" spans="1:7">
      <c r="A777" s="4" t="s">
        <v>221</v>
      </c>
      <c r="B777" s="43">
        <f>B$463</f>
        <v>0</v>
      </c>
      <c r="C777" s="43">
        <f>C$463</f>
        <v>0</v>
      </c>
      <c r="D777" s="43">
        <f>D$463</f>
        <v>0</v>
      </c>
      <c r="E777" s="43">
        <f>E$463</f>
        <v>0</v>
      </c>
      <c r="F777" s="21">
        <f>'Input'!B$254+'Input'!C$254+'Input'!D$254</f>
        <v>0</v>
      </c>
      <c r="G777" s="17"/>
    </row>
    <row r="778" spans="1:7">
      <c r="A778" s="4" t="s">
        <v>279</v>
      </c>
      <c r="B778" s="43">
        <f>B$464</f>
        <v>0</v>
      </c>
      <c r="C778" s="43">
        <f>C$464</f>
        <v>0</v>
      </c>
      <c r="D778" s="43">
        <f>D$464</f>
        <v>0</v>
      </c>
      <c r="E778" s="43">
        <f>E$464</f>
        <v>0</v>
      </c>
      <c r="F778" s="21">
        <f>'Input'!B$255+'Input'!C$255+'Input'!D$255</f>
        <v>0</v>
      </c>
      <c r="G778" s="17"/>
    </row>
    <row r="779" spans="1:7">
      <c r="A779" s="4" t="s">
        <v>280</v>
      </c>
      <c r="B779" s="43">
        <f>B$465</f>
        <v>0</v>
      </c>
      <c r="C779" s="43">
        <f>C$465</f>
        <v>0</v>
      </c>
      <c r="D779" s="43">
        <f>D$465</f>
        <v>0</v>
      </c>
      <c r="E779" s="43">
        <f>E$465</f>
        <v>0</v>
      </c>
      <c r="F779" s="21">
        <f>'Input'!B$256+'Input'!C$256+'Input'!D$256</f>
        <v>0</v>
      </c>
      <c r="G779" s="17"/>
    </row>
    <row r="780" spans="1:7">
      <c r="A780" s="29" t="s">
        <v>222</v>
      </c>
      <c r="G780" s="17"/>
    </row>
    <row r="781" spans="1:7">
      <c r="A781" s="4" t="s">
        <v>222</v>
      </c>
      <c r="B781" s="43">
        <f>B$467</f>
        <v>0</v>
      </c>
      <c r="C781" s="43">
        <f>C$467</f>
        <v>0</v>
      </c>
      <c r="D781" s="43">
        <f>D$467</f>
        <v>0</v>
      </c>
      <c r="E781" s="43">
        <f>E$467</f>
        <v>0</v>
      </c>
      <c r="F781" s="21">
        <f>'Input'!B$258+'Input'!C$258+'Input'!D$258</f>
        <v>0</v>
      </c>
      <c r="G781" s="17"/>
    </row>
    <row r="782" spans="1:7">
      <c r="A782" s="4" t="s">
        <v>282</v>
      </c>
      <c r="B782" s="43">
        <f>B$468</f>
        <v>0</v>
      </c>
      <c r="C782" s="43">
        <f>C$468</f>
        <v>0</v>
      </c>
      <c r="D782" s="43">
        <f>D$468</f>
        <v>0</v>
      </c>
      <c r="E782" s="43">
        <f>E$468</f>
        <v>0</v>
      </c>
      <c r="F782" s="21">
        <f>'Input'!B$259+'Input'!C$259+'Input'!D$259</f>
        <v>0</v>
      </c>
      <c r="G782" s="17"/>
    </row>
    <row r="783" spans="1:7">
      <c r="A783" s="4" t="s">
        <v>283</v>
      </c>
      <c r="B783" s="43">
        <f>B$469</f>
        <v>0</v>
      </c>
      <c r="C783" s="43">
        <f>C$469</f>
        <v>0</v>
      </c>
      <c r="D783" s="43">
        <f>D$469</f>
        <v>0</v>
      </c>
      <c r="E783" s="43">
        <f>E$469</f>
        <v>0</v>
      </c>
      <c r="F783" s="21">
        <f>'Input'!B$260+'Input'!C$260+'Input'!D$260</f>
        <v>0</v>
      </c>
      <c r="G783" s="17"/>
    </row>
    <row r="784" spans="1:7">
      <c r="A784" s="29" t="s">
        <v>184</v>
      </c>
      <c r="G784" s="17"/>
    </row>
    <row r="785" spans="1:7">
      <c r="A785" s="4" t="s">
        <v>184</v>
      </c>
      <c r="B785" s="43">
        <f>B$471</f>
        <v>0</v>
      </c>
      <c r="C785" s="43">
        <f>C$471</f>
        <v>0</v>
      </c>
      <c r="D785" s="43">
        <f>D$471</f>
        <v>0</v>
      </c>
      <c r="E785" s="43">
        <f>E$471</f>
        <v>0</v>
      </c>
      <c r="F785" s="21">
        <f>'Input'!B$262+'Input'!C$262+'Input'!D$262</f>
        <v>0</v>
      </c>
      <c r="G785" s="17"/>
    </row>
    <row r="786" spans="1:7">
      <c r="A786" s="4" t="s">
        <v>285</v>
      </c>
      <c r="B786" s="43">
        <f>B$472</f>
        <v>0</v>
      </c>
      <c r="C786" s="43">
        <f>C$472</f>
        <v>0</v>
      </c>
      <c r="D786" s="43">
        <f>D$472</f>
        <v>0</v>
      </c>
      <c r="E786" s="43">
        <f>E$472</f>
        <v>0</v>
      </c>
      <c r="F786" s="21">
        <f>'Input'!B$263+'Input'!C$263+'Input'!D$263</f>
        <v>0</v>
      </c>
      <c r="G786" s="17"/>
    </row>
    <row r="787" spans="1:7">
      <c r="A787" s="4" t="s">
        <v>286</v>
      </c>
      <c r="B787" s="43">
        <f>B$473</f>
        <v>0</v>
      </c>
      <c r="C787" s="43">
        <f>C$473</f>
        <v>0</v>
      </c>
      <c r="D787" s="43">
        <f>D$473</f>
        <v>0</v>
      </c>
      <c r="E787" s="43">
        <f>E$473</f>
        <v>0</v>
      </c>
      <c r="F787" s="21">
        <f>'Input'!B$264+'Input'!C$264+'Input'!D$264</f>
        <v>0</v>
      </c>
      <c r="G787" s="17"/>
    </row>
    <row r="788" spans="1:7">
      <c r="A788" s="29" t="s">
        <v>185</v>
      </c>
      <c r="G788" s="17"/>
    </row>
    <row r="789" spans="1:7">
      <c r="A789" s="4" t="s">
        <v>185</v>
      </c>
      <c r="B789" s="43">
        <f>B$475</f>
        <v>0</v>
      </c>
      <c r="C789" s="43">
        <f>C$475</f>
        <v>0</v>
      </c>
      <c r="D789" s="43">
        <f>D$475</f>
        <v>0</v>
      </c>
      <c r="E789" s="43">
        <f>E$475</f>
        <v>0</v>
      </c>
      <c r="F789" s="21">
        <f>'Input'!B$266+'Input'!C$266+'Input'!D$266</f>
        <v>0</v>
      </c>
      <c r="G789" s="17"/>
    </row>
    <row r="790" spans="1:7">
      <c r="A790" s="4" t="s">
        <v>288</v>
      </c>
      <c r="B790" s="43">
        <f>B$476</f>
        <v>0</v>
      </c>
      <c r="C790" s="43">
        <f>C$476</f>
        <v>0</v>
      </c>
      <c r="D790" s="43">
        <f>D$476</f>
        <v>0</v>
      </c>
      <c r="E790" s="43">
        <f>E$476</f>
        <v>0</v>
      </c>
      <c r="F790" s="21">
        <f>'Input'!B$267+'Input'!C$267+'Input'!D$267</f>
        <v>0</v>
      </c>
      <c r="G790" s="17"/>
    </row>
    <row r="791" spans="1:7">
      <c r="A791" s="29" t="s">
        <v>186</v>
      </c>
      <c r="G791" s="17"/>
    </row>
    <row r="792" spans="1:7">
      <c r="A792" s="4" t="s">
        <v>186</v>
      </c>
      <c r="B792" s="43">
        <f>B$478</f>
        <v>0</v>
      </c>
      <c r="C792" s="43">
        <f>C$478</f>
        <v>0</v>
      </c>
      <c r="D792" s="43">
        <f>D$478</f>
        <v>0</v>
      </c>
      <c r="E792" s="43">
        <f>E$478</f>
        <v>0</v>
      </c>
      <c r="F792" s="21">
        <f>'Input'!B$269+'Input'!C$269+'Input'!D$269</f>
        <v>0</v>
      </c>
      <c r="G792" s="17"/>
    </row>
    <row r="793" spans="1:7">
      <c r="A793" s="4" t="s">
        <v>290</v>
      </c>
      <c r="B793" s="43">
        <f>B$479</f>
        <v>0</v>
      </c>
      <c r="C793" s="43">
        <f>C$479</f>
        <v>0</v>
      </c>
      <c r="D793" s="43">
        <f>D$479</f>
        <v>0</v>
      </c>
      <c r="E793" s="43">
        <f>E$479</f>
        <v>0</v>
      </c>
      <c r="F793" s="21">
        <f>'Input'!B$270+'Input'!C$270+'Input'!D$270</f>
        <v>0</v>
      </c>
      <c r="G793" s="17"/>
    </row>
    <row r="794" spans="1:7">
      <c r="A794" s="4" t="s">
        <v>291</v>
      </c>
      <c r="B794" s="43">
        <f>B$480</f>
        <v>0</v>
      </c>
      <c r="C794" s="43">
        <f>C$480</f>
        <v>0</v>
      </c>
      <c r="D794" s="43">
        <f>D$480</f>
        <v>0</v>
      </c>
      <c r="E794" s="43">
        <f>E$480</f>
        <v>0</v>
      </c>
      <c r="F794" s="21">
        <f>'Input'!B$271+'Input'!C$271+'Input'!D$271</f>
        <v>0</v>
      </c>
      <c r="G794" s="17"/>
    </row>
    <row r="795" spans="1:7">
      <c r="A795" s="29" t="s">
        <v>187</v>
      </c>
      <c r="G795" s="17"/>
    </row>
    <row r="796" spans="1:7">
      <c r="A796" s="4" t="s">
        <v>187</v>
      </c>
      <c r="B796" s="43">
        <f>B$482</f>
        <v>0</v>
      </c>
      <c r="C796" s="43">
        <f>C$482</f>
        <v>0</v>
      </c>
      <c r="D796" s="43">
        <f>D$482</f>
        <v>0</v>
      </c>
      <c r="E796" s="43">
        <f>E$482</f>
        <v>0</v>
      </c>
      <c r="F796" s="21">
        <f>'Input'!B$273+'Input'!C$273+'Input'!D$273</f>
        <v>0</v>
      </c>
      <c r="G796" s="17"/>
    </row>
    <row r="797" spans="1:7">
      <c r="A797" s="4" t="s">
        <v>293</v>
      </c>
      <c r="B797" s="43">
        <f>B$483</f>
        <v>0</v>
      </c>
      <c r="C797" s="43">
        <f>C$483</f>
        <v>0</v>
      </c>
      <c r="D797" s="43">
        <f>D$483</f>
        <v>0</v>
      </c>
      <c r="E797" s="43">
        <f>E$483</f>
        <v>0</v>
      </c>
      <c r="F797" s="21">
        <f>'Input'!B$274+'Input'!C$274+'Input'!D$274</f>
        <v>0</v>
      </c>
      <c r="G797" s="17"/>
    </row>
    <row r="798" spans="1:7">
      <c r="A798" s="4" t="s">
        <v>294</v>
      </c>
      <c r="B798" s="43">
        <f>B$484</f>
        <v>0</v>
      </c>
      <c r="C798" s="43">
        <f>C$484</f>
        <v>0</v>
      </c>
      <c r="D798" s="43">
        <f>D$484</f>
        <v>0</v>
      </c>
      <c r="E798" s="43">
        <f>E$484</f>
        <v>0</v>
      </c>
      <c r="F798" s="21">
        <f>'Input'!B$275+'Input'!C$275+'Input'!D$275</f>
        <v>0</v>
      </c>
      <c r="G798" s="17"/>
    </row>
    <row r="799" spans="1:7">
      <c r="A799" s="29" t="s">
        <v>188</v>
      </c>
      <c r="G799" s="17"/>
    </row>
    <row r="800" spans="1:7">
      <c r="A800" s="4" t="s">
        <v>188</v>
      </c>
      <c r="B800" s="43">
        <f>B$486</f>
        <v>0</v>
      </c>
      <c r="C800" s="43">
        <f>C$486</f>
        <v>0</v>
      </c>
      <c r="D800" s="43">
        <f>D$486</f>
        <v>0</v>
      </c>
      <c r="E800" s="43">
        <f>E$486</f>
        <v>0</v>
      </c>
      <c r="F800" s="21">
        <f>'Input'!B$277+'Input'!C$277+'Input'!D$277</f>
        <v>0</v>
      </c>
      <c r="G800" s="17"/>
    </row>
    <row r="801" spans="1:7">
      <c r="A801" s="4" t="s">
        <v>296</v>
      </c>
      <c r="B801" s="43">
        <f>B$487</f>
        <v>0</v>
      </c>
      <c r="C801" s="43">
        <f>C$487</f>
        <v>0</v>
      </c>
      <c r="D801" s="43">
        <f>D$487</f>
        <v>0</v>
      </c>
      <c r="E801" s="43">
        <f>E$487</f>
        <v>0</v>
      </c>
      <c r="F801" s="21">
        <f>'Input'!B$278+'Input'!C$278+'Input'!D$278</f>
        <v>0</v>
      </c>
      <c r="G801" s="17"/>
    </row>
    <row r="802" spans="1:7">
      <c r="A802" s="29" t="s">
        <v>189</v>
      </c>
      <c r="G802" s="17"/>
    </row>
    <row r="803" spans="1:7">
      <c r="A803" s="4" t="s">
        <v>189</v>
      </c>
      <c r="B803" s="43">
        <f>B$489</f>
        <v>0</v>
      </c>
      <c r="C803" s="43">
        <f>C$489</f>
        <v>0</v>
      </c>
      <c r="D803" s="43">
        <f>D$489</f>
        <v>0</v>
      </c>
      <c r="E803" s="43">
        <f>E$489</f>
        <v>0</v>
      </c>
      <c r="F803" s="21">
        <f>'Input'!B$280+'Input'!C$280+'Input'!D$280</f>
        <v>0</v>
      </c>
      <c r="G803" s="17"/>
    </row>
    <row r="804" spans="1:7">
      <c r="A804" s="4" t="s">
        <v>298</v>
      </c>
      <c r="B804" s="43">
        <f>B$490</f>
        <v>0</v>
      </c>
      <c r="C804" s="43">
        <f>C$490</f>
        <v>0</v>
      </c>
      <c r="D804" s="43">
        <f>D$490</f>
        <v>0</v>
      </c>
      <c r="E804" s="43">
        <f>E$490</f>
        <v>0</v>
      </c>
      <c r="F804" s="21">
        <f>'Input'!B$281+'Input'!C$281+'Input'!D$281</f>
        <v>0</v>
      </c>
      <c r="G804" s="17"/>
    </row>
    <row r="805" spans="1:7">
      <c r="A805" s="29" t="s">
        <v>197</v>
      </c>
      <c r="G805" s="17"/>
    </row>
    <row r="806" spans="1:7">
      <c r="A806" s="4" t="s">
        <v>197</v>
      </c>
      <c r="B806" s="43">
        <f>B$492</f>
        <v>0</v>
      </c>
      <c r="C806" s="43">
        <f>C$492</f>
        <v>0</v>
      </c>
      <c r="D806" s="43">
        <f>D$492</f>
        <v>0</v>
      </c>
      <c r="E806" s="43">
        <f>E$492</f>
        <v>0</v>
      </c>
      <c r="F806" s="21">
        <f>'Input'!B$283+'Input'!C$283+'Input'!D$283</f>
        <v>0</v>
      </c>
      <c r="G806" s="17"/>
    </row>
    <row r="807" spans="1:7">
      <c r="A807" s="4" t="s">
        <v>300</v>
      </c>
      <c r="B807" s="43">
        <f>B$493</f>
        <v>0</v>
      </c>
      <c r="C807" s="43">
        <f>C$493</f>
        <v>0</v>
      </c>
      <c r="D807" s="43">
        <f>D$493</f>
        <v>0</v>
      </c>
      <c r="E807" s="43">
        <f>E$493</f>
        <v>0</v>
      </c>
      <c r="F807" s="21">
        <f>'Input'!B$284+'Input'!C$284+'Input'!D$284</f>
        <v>0</v>
      </c>
      <c r="G807" s="17"/>
    </row>
    <row r="808" spans="1:7">
      <c r="A808" s="29" t="s">
        <v>198</v>
      </c>
      <c r="G808" s="17"/>
    </row>
    <row r="809" spans="1:7">
      <c r="A809" s="4" t="s">
        <v>198</v>
      </c>
      <c r="B809" s="43">
        <f>B$495</f>
        <v>0</v>
      </c>
      <c r="C809" s="43">
        <f>C$495</f>
        <v>0</v>
      </c>
      <c r="D809" s="43">
        <f>D$495</f>
        <v>0</v>
      </c>
      <c r="E809" s="43">
        <f>E$495</f>
        <v>0</v>
      </c>
      <c r="F809" s="21">
        <f>'Input'!B$286+'Input'!C$286+'Input'!D$286</f>
        <v>0</v>
      </c>
      <c r="G809" s="17"/>
    </row>
    <row r="810" spans="1:7">
      <c r="A810" s="4" t="s">
        <v>302</v>
      </c>
      <c r="B810" s="43">
        <f>B$496</f>
        <v>0</v>
      </c>
      <c r="C810" s="43">
        <f>C$496</f>
        <v>0</v>
      </c>
      <c r="D810" s="43">
        <f>D$496</f>
        <v>0</v>
      </c>
      <c r="E810" s="43">
        <f>E$496</f>
        <v>0</v>
      </c>
      <c r="F810" s="21">
        <f>'Input'!B$287+'Input'!C$287+'Input'!D$287</f>
        <v>0</v>
      </c>
      <c r="G810" s="17"/>
    </row>
    <row r="812" spans="1:7" ht="21" customHeight="1">
      <c r="A812" s="1" t="s">
        <v>1584</v>
      </c>
    </row>
    <row r="813" spans="1:7">
      <c r="A813" s="2" t="s">
        <v>353</v>
      </c>
    </row>
    <row r="814" spans="1:7">
      <c r="A814" s="32" t="s">
        <v>1585</v>
      </c>
    </row>
    <row r="815" spans="1:7">
      <c r="A815" s="32" t="s">
        <v>1586</v>
      </c>
    </row>
    <row r="816" spans="1:7">
      <c r="A816" s="32" t="s">
        <v>1587</v>
      </c>
    </row>
    <row r="817" spans="1:7">
      <c r="A817" s="32" t="s">
        <v>1588</v>
      </c>
    </row>
    <row r="818" spans="1:7">
      <c r="A818" s="32" t="s">
        <v>1589</v>
      </c>
    </row>
    <row r="819" spans="1:7">
      <c r="A819" s="33" t="s">
        <v>356</v>
      </c>
      <c r="B819" s="33" t="s">
        <v>487</v>
      </c>
      <c r="C819" s="33" t="s">
        <v>487</v>
      </c>
      <c r="D819" s="33" t="s">
        <v>487</v>
      </c>
      <c r="E819" s="33" t="s">
        <v>487</v>
      </c>
      <c r="F819" s="33" t="s">
        <v>487</v>
      </c>
    </row>
    <row r="820" spans="1:7">
      <c r="A820" s="33" t="s">
        <v>359</v>
      </c>
      <c r="B820" s="33" t="s">
        <v>537</v>
      </c>
      <c r="C820" s="33" t="s">
        <v>538</v>
      </c>
      <c r="D820" s="33" t="s">
        <v>539</v>
      </c>
      <c r="E820" s="33" t="s">
        <v>540</v>
      </c>
      <c r="F820" s="33" t="s">
        <v>489</v>
      </c>
    </row>
    <row r="822" spans="1:7">
      <c r="B822" s="15" t="s">
        <v>1590</v>
      </c>
      <c r="C822" s="15" t="s">
        <v>1591</v>
      </c>
      <c r="D822" s="15" t="s">
        <v>1592</v>
      </c>
      <c r="E822" s="15" t="s">
        <v>1593</v>
      </c>
      <c r="F822" s="15" t="s">
        <v>1594</v>
      </c>
    </row>
    <row r="823" spans="1:7">
      <c r="A823" s="4" t="s">
        <v>174</v>
      </c>
      <c r="B823" s="21">
        <f>SUM(B$717:B$719)</f>
        <v>0</v>
      </c>
      <c r="C823" s="21">
        <f>SUM(C$717:C$719)</f>
        <v>0</v>
      </c>
      <c r="D823" s="21">
        <f>SUM(D$717:D$719)</f>
        <v>0</v>
      </c>
      <c r="E823" s="21">
        <f>SUM(E$717:E$719)</f>
        <v>0</v>
      </c>
      <c r="F823" s="21">
        <f>SUM(F$717:F$719)</f>
        <v>0</v>
      </c>
      <c r="G823" s="17"/>
    </row>
    <row r="824" spans="1:7">
      <c r="A824" s="4" t="s">
        <v>1570</v>
      </c>
      <c r="B824" s="21">
        <f>SUM(B$721:B$726)</f>
        <v>0</v>
      </c>
      <c r="C824" s="21">
        <f>SUM(C$721:C$726)</f>
        <v>0</v>
      </c>
      <c r="D824" s="21">
        <f>SUM(D$721:D$726)</f>
        <v>0</v>
      </c>
      <c r="E824" s="21">
        <f>SUM(E$721:E$726)</f>
        <v>0</v>
      </c>
      <c r="F824" s="21">
        <f>SUM(F$721:F$726)</f>
        <v>0</v>
      </c>
      <c r="G824" s="17"/>
    </row>
    <row r="825" spans="1:7">
      <c r="A825" s="4" t="s">
        <v>176</v>
      </c>
      <c r="B825" s="21">
        <f>SUM(B$728:B$730)</f>
        <v>0</v>
      </c>
      <c r="C825" s="21">
        <f>SUM(C$728:C$730)</f>
        <v>0</v>
      </c>
      <c r="D825" s="21">
        <f>SUM(D$728:D$730)</f>
        <v>0</v>
      </c>
      <c r="E825" s="21">
        <f>SUM(E$728:E$730)</f>
        <v>0</v>
      </c>
      <c r="F825" s="21">
        <f>SUM(F$728:F$730)</f>
        <v>0</v>
      </c>
      <c r="G825" s="17"/>
    </row>
    <row r="826" spans="1:7">
      <c r="A826" s="4" t="s">
        <v>1571</v>
      </c>
      <c r="B826" s="21">
        <f>SUM(B$732:B$737)</f>
        <v>0</v>
      </c>
      <c r="C826" s="21">
        <f>SUM(C$732:C$737)</f>
        <v>0</v>
      </c>
      <c r="D826" s="21">
        <f>SUM(D$732:D$737)</f>
        <v>0</v>
      </c>
      <c r="E826" s="21">
        <f>SUM(E$732:E$737)</f>
        <v>0</v>
      </c>
      <c r="F826" s="21">
        <f>SUM(F$732:F$737)</f>
        <v>0</v>
      </c>
      <c r="G826" s="17"/>
    </row>
    <row r="827" spans="1:7">
      <c r="A827" s="4" t="s">
        <v>178</v>
      </c>
      <c r="B827" s="21">
        <f>SUM(B$739:B$741)</f>
        <v>0</v>
      </c>
      <c r="C827" s="21">
        <f>SUM(C$739:C$741)</f>
        <v>0</v>
      </c>
      <c r="D827" s="21">
        <f>SUM(D$739:D$741)</f>
        <v>0</v>
      </c>
      <c r="E827" s="21">
        <f>SUM(E$739:E$741)</f>
        <v>0</v>
      </c>
      <c r="F827" s="21">
        <f>SUM(F$739:F$741)</f>
        <v>0</v>
      </c>
      <c r="G827" s="17"/>
    </row>
    <row r="828" spans="1:7">
      <c r="A828" s="4" t="s">
        <v>179</v>
      </c>
      <c r="B828" s="21">
        <f>SUM(B$743:B$743)</f>
        <v>0</v>
      </c>
      <c r="C828" s="21">
        <f>SUM(C$743:C$743)</f>
        <v>0</v>
      </c>
      <c r="D828" s="21">
        <f>SUM(D$743:D$743)</f>
        <v>0</v>
      </c>
      <c r="E828" s="21">
        <f>SUM(E$743:E$743)</f>
        <v>0</v>
      </c>
      <c r="F828" s="21">
        <f>SUM(F$743:F$743)</f>
        <v>0</v>
      </c>
      <c r="G828" s="17"/>
    </row>
    <row r="829" spans="1:7">
      <c r="A829" s="4" t="s">
        <v>195</v>
      </c>
      <c r="B829" s="21">
        <f>SUM(B$745:B$745)</f>
        <v>0</v>
      </c>
      <c r="C829" s="21">
        <f>SUM(C$745:C$745)</f>
        <v>0</v>
      </c>
      <c r="D829" s="21">
        <f>SUM(D$745:D$745)</f>
        <v>0</v>
      </c>
      <c r="E829" s="21">
        <f>SUM(E$745:E$745)</f>
        <v>0</v>
      </c>
      <c r="F829" s="21">
        <f>SUM(F$745:F$745)</f>
        <v>0</v>
      </c>
      <c r="G829" s="17"/>
    </row>
    <row r="830" spans="1:7">
      <c r="A830" s="4" t="s">
        <v>180</v>
      </c>
      <c r="B830" s="21">
        <f>SUM(B$747:B$749)</f>
        <v>0</v>
      </c>
      <c r="C830" s="21">
        <f>SUM(C$747:C$749)</f>
        <v>0</v>
      </c>
      <c r="D830" s="21">
        <f>SUM(D$747:D$749)</f>
        <v>0</v>
      </c>
      <c r="E830" s="21">
        <f>SUM(E$747:E$749)</f>
        <v>0</v>
      </c>
      <c r="F830" s="21">
        <f>SUM(F$747:F$749)</f>
        <v>0</v>
      </c>
      <c r="G830" s="17"/>
    </row>
    <row r="831" spans="1:7">
      <c r="A831" s="4" t="s">
        <v>181</v>
      </c>
      <c r="B831" s="21">
        <f>SUM(B$751:B$753)</f>
        <v>0</v>
      </c>
      <c r="C831" s="21">
        <f>SUM(C$751:C$753)</f>
        <v>0</v>
      </c>
      <c r="D831" s="21">
        <f>SUM(D$751:D$753)</f>
        <v>0</v>
      </c>
      <c r="E831" s="21">
        <f>SUM(E$751:E$753)</f>
        <v>0</v>
      </c>
      <c r="F831" s="21">
        <f>SUM(F$751:F$753)</f>
        <v>0</v>
      </c>
      <c r="G831" s="17"/>
    </row>
    <row r="832" spans="1:7">
      <c r="A832" s="4" t="s">
        <v>182</v>
      </c>
      <c r="B832" s="21">
        <f>SUM(B$755:B$757)</f>
        <v>0</v>
      </c>
      <c r="C832" s="21">
        <f>SUM(C$755:C$757)</f>
        <v>0</v>
      </c>
      <c r="D832" s="21">
        <f>SUM(D$755:D$757)</f>
        <v>0</v>
      </c>
      <c r="E832" s="21">
        <f>SUM(E$755:E$757)</f>
        <v>0</v>
      </c>
      <c r="F832" s="21">
        <f>SUM(F$755:F$757)</f>
        <v>0</v>
      </c>
      <c r="G832" s="17"/>
    </row>
    <row r="833" spans="1:7">
      <c r="A833" s="4" t="s">
        <v>183</v>
      </c>
      <c r="B833" s="21">
        <f>SUM(B$759:B$760)</f>
        <v>0</v>
      </c>
      <c r="C833" s="21">
        <f>SUM(C$759:C$760)</f>
        <v>0</v>
      </c>
      <c r="D833" s="21">
        <f>SUM(D$759:D$760)</f>
        <v>0</v>
      </c>
      <c r="E833" s="21">
        <f>SUM(E$759:E$760)</f>
        <v>0</v>
      </c>
      <c r="F833" s="21">
        <f>SUM(F$759:F$760)</f>
        <v>0</v>
      </c>
      <c r="G833" s="17"/>
    </row>
    <row r="834" spans="1:7">
      <c r="A834" s="4" t="s">
        <v>196</v>
      </c>
      <c r="B834" s="21">
        <f>SUM(B$762:B$763)</f>
        <v>0</v>
      </c>
      <c r="C834" s="21">
        <f>SUM(C$762:C$763)</f>
        <v>0</v>
      </c>
      <c r="D834" s="21">
        <f>SUM(D$762:D$763)</f>
        <v>0</v>
      </c>
      <c r="E834" s="21">
        <f>SUM(E$762:E$763)</f>
        <v>0</v>
      </c>
      <c r="F834" s="21">
        <f>SUM(F$762:F$763)</f>
        <v>0</v>
      </c>
      <c r="G834" s="17"/>
    </row>
    <row r="835" spans="1:7">
      <c r="A835" s="4" t="s">
        <v>218</v>
      </c>
      <c r="B835" s="21">
        <f>SUM(B$765:B$767)</f>
        <v>0</v>
      </c>
      <c r="C835" s="21">
        <f>SUM(C$765:C$767)</f>
        <v>0</v>
      </c>
      <c r="D835" s="21">
        <f>SUM(D$765:D$767)</f>
        <v>0</v>
      </c>
      <c r="E835" s="21">
        <f>SUM(E$765:E$767)</f>
        <v>0</v>
      </c>
      <c r="F835" s="21">
        <f>SUM(F$765:F$767)</f>
        <v>0</v>
      </c>
      <c r="G835" s="17"/>
    </row>
    <row r="836" spans="1:7">
      <c r="A836" s="4" t="s">
        <v>219</v>
      </c>
      <c r="B836" s="21">
        <f>SUM(B$769:B$771)</f>
        <v>0</v>
      </c>
      <c r="C836" s="21">
        <f>SUM(C$769:C$771)</f>
        <v>0</v>
      </c>
      <c r="D836" s="21">
        <f>SUM(D$769:D$771)</f>
        <v>0</v>
      </c>
      <c r="E836" s="21">
        <f>SUM(E$769:E$771)</f>
        <v>0</v>
      </c>
      <c r="F836" s="21">
        <f>SUM(F$769:F$771)</f>
        <v>0</v>
      </c>
      <c r="G836" s="17"/>
    </row>
    <row r="837" spans="1:7">
      <c r="A837" s="4" t="s">
        <v>220</v>
      </c>
      <c r="B837" s="21">
        <f>SUM(B$773:B$775)</f>
        <v>0</v>
      </c>
      <c r="C837" s="21">
        <f>SUM(C$773:C$775)</f>
        <v>0</v>
      </c>
      <c r="D837" s="21">
        <f>SUM(D$773:D$775)</f>
        <v>0</v>
      </c>
      <c r="E837" s="21">
        <f>SUM(E$773:E$775)</f>
        <v>0</v>
      </c>
      <c r="F837" s="21">
        <f>SUM(F$773:F$775)</f>
        <v>0</v>
      </c>
      <c r="G837" s="17"/>
    </row>
    <row r="838" spans="1:7">
      <c r="A838" s="4" t="s">
        <v>221</v>
      </c>
      <c r="B838" s="21">
        <f>SUM(B$777:B$779)</f>
        <v>0</v>
      </c>
      <c r="C838" s="21">
        <f>SUM(C$777:C$779)</f>
        <v>0</v>
      </c>
      <c r="D838" s="21">
        <f>SUM(D$777:D$779)</f>
        <v>0</v>
      </c>
      <c r="E838" s="21">
        <f>SUM(E$777:E$779)</f>
        <v>0</v>
      </c>
      <c r="F838" s="21">
        <f>SUM(F$777:F$779)</f>
        <v>0</v>
      </c>
      <c r="G838" s="17"/>
    </row>
    <row r="839" spans="1:7">
      <c r="A839" s="4" t="s">
        <v>222</v>
      </c>
      <c r="B839" s="21">
        <f>SUM(B$781:B$783)</f>
        <v>0</v>
      </c>
      <c r="C839" s="21">
        <f>SUM(C$781:C$783)</f>
        <v>0</v>
      </c>
      <c r="D839" s="21">
        <f>SUM(D$781:D$783)</f>
        <v>0</v>
      </c>
      <c r="E839" s="21">
        <f>SUM(E$781:E$783)</f>
        <v>0</v>
      </c>
      <c r="F839" s="21">
        <f>SUM(F$781:F$783)</f>
        <v>0</v>
      </c>
      <c r="G839" s="17"/>
    </row>
    <row r="840" spans="1:7">
      <c r="A840" s="4" t="s">
        <v>184</v>
      </c>
      <c r="B840" s="21">
        <f>SUM(B$785:B$787)</f>
        <v>0</v>
      </c>
      <c r="C840" s="21">
        <f>SUM(C$785:C$787)</f>
        <v>0</v>
      </c>
      <c r="D840" s="21">
        <f>SUM(D$785:D$787)</f>
        <v>0</v>
      </c>
      <c r="E840" s="21">
        <f>SUM(E$785:E$787)</f>
        <v>0</v>
      </c>
      <c r="F840" s="21">
        <f>SUM(F$785:F$787)</f>
        <v>0</v>
      </c>
      <c r="G840" s="17"/>
    </row>
    <row r="841" spans="1:7">
      <c r="A841" s="4" t="s">
        <v>185</v>
      </c>
      <c r="B841" s="21">
        <f>SUM(B$789:B$790)</f>
        <v>0</v>
      </c>
      <c r="C841" s="21">
        <f>SUM(C$789:C$790)</f>
        <v>0</v>
      </c>
      <c r="D841" s="21">
        <f>SUM(D$789:D$790)</f>
        <v>0</v>
      </c>
      <c r="E841" s="21">
        <f>SUM(E$789:E$790)</f>
        <v>0</v>
      </c>
      <c r="F841" s="21">
        <f>SUM(F$789:F$790)</f>
        <v>0</v>
      </c>
      <c r="G841" s="17"/>
    </row>
    <row r="842" spans="1:7">
      <c r="A842" s="4" t="s">
        <v>186</v>
      </c>
      <c r="B842" s="21">
        <f>SUM(B$792:B$794)</f>
        <v>0</v>
      </c>
      <c r="C842" s="21">
        <f>SUM(C$792:C$794)</f>
        <v>0</v>
      </c>
      <c r="D842" s="21">
        <f>SUM(D$792:D$794)</f>
        <v>0</v>
      </c>
      <c r="E842" s="21">
        <f>SUM(E$792:E$794)</f>
        <v>0</v>
      </c>
      <c r="F842" s="21">
        <f>SUM(F$792:F$794)</f>
        <v>0</v>
      </c>
      <c r="G842" s="17"/>
    </row>
    <row r="843" spans="1:7">
      <c r="A843" s="4" t="s">
        <v>187</v>
      </c>
      <c r="B843" s="21">
        <f>SUM(B$796:B$798)</f>
        <v>0</v>
      </c>
      <c r="C843" s="21">
        <f>SUM(C$796:C$798)</f>
        <v>0</v>
      </c>
      <c r="D843" s="21">
        <f>SUM(D$796:D$798)</f>
        <v>0</v>
      </c>
      <c r="E843" s="21">
        <f>SUM(E$796:E$798)</f>
        <v>0</v>
      </c>
      <c r="F843" s="21">
        <f>SUM(F$796:F$798)</f>
        <v>0</v>
      </c>
      <c r="G843" s="17"/>
    </row>
    <row r="844" spans="1:7">
      <c r="A844" s="4" t="s">
        <v>188</v>
      </c>
      <c r="B844" s="21">
        <f>SUM(B$800:B$801)</f>
        <v>0</v>
      </c>
      <c r="C844" s="21">
        <f>SUM(C$800:C$801)</f>
        <v>0</v>
      </c>
      <c r="D844" s="21">
        <f>SUM(D$800:D$801)</f>
        <v>0</v>
      </c>
      <c r="E844" s="21">
        <f>SUM(E$800:E$801)</f>
        <v>0</v>
      </c>
      <c r="F844" s="21">
        <f>SUM(F$800:F$801)</f>
        <v>0</v>
      </c>
      <c r="G844" s="17"/>
    </row>
    <row r="845" spans="1:7">
      <c r="A845" s="4" t="s">
        <v>189</v>
      </c>
      <c r="B845" s="21">
        <f>SUM(B$803:B$804)</f>
        <v>0</v>
      </c>
      <c r="C845" s="21">
        <f>SUM(C$803:C$804)</f>
        <v>0</v>
      </c>
      <c r="D845" s="21">
        <f>SUM(D$803:D$804)</f>
        <v>0</v>
      </c>
      <c r="E845" s="21">
        <f>SUM(E$803:E$804)</f>
        <v>0</v>
      </c>
      <c r="F845" s="21">
        <f>SUM(F$803:F$804)</f>
        <v>0</v>
      </c>
      <c r="G845" s="17"/>
    </row>
    <row r="846" spans="1:7">
      <c r="A846" s="4" t="s">
        <v>197</v>
      </c>
      <c r="B846" s="21">
        <f>SUM(B$806:B$807)</f>
        <v>0</v>
      </c>
      <c r="C846" s="21">
        <f>SUM(C$806:C$807)</f>
        <v>0</v>
      </c>
      <c r="D846" s="21">
        <f>SUM(D$806:D$807)</f>
        <v>0</v>
      </c>
      <c r="E846" s="21">
        <f>SUM(E$806:E$807)</f>
        <v>0</v>
      </c>
      <c r="F846" s="21">
        <f>SUM(F$806:F$807)</f>
        <v>0</v>
      </c>
      <c r="G846" s="17"/>
    </row>
    <row r="847" spans="1:7">
      <c r="A847" s="4" t="s">
        <v>198</v>
      </c>
      <c r="B847" s="21">
        <f>SUM(B$809:B$810)</f>
        <v>0</v>
      </c>
      <c r="C847" s="21">
        <f>SUM(C$809:C$810)</f>
        <v>0</v>
      </c>
      <c r="D847" s="21">
        <f>SUM(D$809:D$810)</f>
        <v>0</v>
      </c>
      <c r="E847" s="21">
        <f>SUM(E$809:E$810)</f>
        <v>0</v>
      </c>
      <c r="F847" s="21">
        <f>SUM(F$809:F$810)</f>
        <v>0</v>
      </c>
      <c r="G847" s="17"/>
    </row>
    <row r="849" spans="1:5" ht="21" customHeight="1">
      <c r="A849" s="1" t="s">
        <v>1595</v>
      </c>
    </row>
    <row r="851" spans="1:5">
      <c r="B851" s="15" t="s">
        <v>1596</v>
      </c>
      <c r="C851" s="15" t="s">
        <v>1597</v>
      </c>
      <c r="D851" s="15" t="s">
        <v>1598</v>
      </c>
    </row>
    <row r="852" spans="1:5">
      <c r="A852" s="4" t="s">
        <v>1599</v>
      </c>
      <c r="B852" s="28">
        <v>1</v>
      </c>
      <c r="C852" s="28">
        <v>1</v>
      </c>
      <c r="D852" s="28">
        <v>1</v>
      </c>
      <c r="E852" s="17"/>
    </row>
    <row r="854" spans="1:5" ht="21" customHeight="1">
      <c r="A854" s="1" t="s">
        <v>1600</v>
      </c>
    </row>
    <row r="855" spans="1:5">
      <c r="A855" s="2" t="s">
        <v>353</v>
      </c>
    </row>
    <row r="856" spans="1:5">
      <c r="A856" s="32" t="s">
        <v>1601</v>
      </c>
    </row>
    <row r="857" spans="1:5">
      <c r="A857" s="32" t="s">
        <v>1602</v>
      </c>
    </row>
    <row r="858" spans="1:5">
      <c r="A858" s="32" t="s">
        <v>1603</v>
      </c>
    </row>
    <row r="859" spans="1:5">
      <c r="A859" s="32" t="s">
        <v>1604</v>
      </c>
    </row>
    <row r="860" spans="1:5">
      <c r="A860" s="32" t="s">
        <v>1605</v>
      </c>
    </row>
    <row r="861" spans="1:5">
      <c r="A861" s="32" t="s">
        <v>1606</v>
      </c>
    </row>
    <row r="862" spans="1:5">
      <c r="A862" s="32" t="s">
        <v>1607</v>
      </c>
    </row>
    <row r="863" spans="1:5">
      <c r="A863" s="32" t="s">
        <v>1608</v>
      </c>
    </row>
    <row r="864" spans="1:5">
      <c r="A864" s="2" t="s">
        <v>1609</v>
      </c>
    </row>
    <row r="866" spans="1:3">
      <c r="B866" s="15" t="s">
        <v>1610</v>
      </c>
    </row>
    <row r="867" spans="1:3">
      <c r="A867" s="4" t="s">
        <v>174</v>
      </c>
      <c r="B867" s="37">
        <f>IF(F823,(B823+C823*B$852+D823*C$852+E823*D$852)/F823*0.1,0)</f>
        <v>0</v>
      </c>
      <c r="C867" s="17"/>
    </row>
    <row r="868" spans="1:3">
      <c r="A868" s="4" t="s">
        <v>1570</v>
      </c>
      <c r="B868" s="37">
        <f>IF(F824,(B824+C824*B$852+D824*C$852+E824*D$852)/F824*0.1,0)</f>
        <v>0</v>
      </c>
      <c r="C868" s="17"/>
    </row>
    <row r="869" spans="1:3">
      <c r="A869" s="4" t="s">
        <v>176</v>
      </c>
      <c r="B869" s="37">
        <f>IF(F825,(B825+C825*B$852+D825*C$852+E825*D$852)/F825*0.1,0)</f>
        <v>0</v>
      </c>
      <c r="C869" s="17"/>
    </row>
    <row r="870" spans="1:3">
      <c r="A870" s="4" t="s">
        <v>1571</v>
      </c>
      <c r="B870" s="37">
        <f>IF(F826,(B826+C826*B$852+D826*C$852+E826*D$852)/F826*0.1,0)</f>
        <v>0</v>
      </c>
      <c r="C870" s="17"/>
    </row>
    <row r="871" spans="1:3">
      <c r="A871" s="4" t="s">
        <v>178</v>
      </c>
      <c r="B871" s="37">
        <f>IF(F827,(B827+C827*B$852+D827*C$852+E827*D$852)/F827*0.1,0)</f>
        <v>0</v>
      </c>
      <c r="C871" s="17"/>
    </row>
    <row r="872" spans="1:3">
      <c r="A872" s="4" t="s">
        <v>179</v>
      </c>
      <c r="B872" s="37">
        <f>IF(F828,(B828+C828*B$852+D828*C$852+E828*D$852)/F828*0.1,0)</f>
        <v>0</v>
      </c>
      <c r="C872" s="17"/>
    </row>
    <row r="873" spans="1:3">
      <c r="A873" s="4" t="s">
        <v>195</v>
      </c>
      <c r="B873" s="37">
        <f>IF(F829,(B829+C829*B$852+D829*C$852+E829*D$852)/F829*0.1,0)</f>
        <v>0</v>
      </c>
      <c r="C873" s="17"/>
    </row>
    <row r="874" spans="1:3">
      <c r="A874" s="4" t="s">
        <v>180</v>
      </c>
      <c r="B874" s="37">
        <f>IF(F830,(B830+C830*B$852+D830*C$852+E830*D$852)/F830*0.1,0)</f>
        <v>0</v>
      </c>
      <c r="C874" s="17"/>
    </row>
    <row r="875" spans="1:3">
      <c r="A875" s="4" t="s">
        <v>181</v>
      </c>
      <c r="B875" s="37">
        <f>IF(F831,(B831+C831*B$852+D831*C$852+E831*D$852)/F831*0.1,0)</f>
        <v>0</v>
      </c>
      <c r="C875" s="17"/>
    </row>
    <row r="876" spans="1:3">
      <c r="A876" s="4" t="s">
        <v>182</v>
      </c>
      <c r="B876" s="37">
        <f>IF(F832,(B832+C832*B$852+D832*C$852+E832*D$852)/F832*0.1,0)</f>
        <v>0</v>
      </c>
      <c r="C876" s="17"/>
    </row>
    <row r="877" spans="1:3">
      <c r="A877" s="4" t="s">
        <v>183</v>
      </c>
      <c r="B877" s="37">
        <f>IF(F833,(B833+C833*B$852+D833*C$852+E833*D$852)/F833*0.1,0)</f>
        <v>0</v>
      </c>
      <c r="C877" s="17"/>
    </row>
    <row r="878" spans="1:3">
      <c r="A878" s="4" t="s">
        <v>196</v>
      </c>
      <c r="B878" s="37">
        <f>IF(F834,(B834+C834*B$852+D834*C$852+E834*D$852)/F834*0.1,0)</f>
        <v>0</v>
      </c>
      <c r="C878" s="17"/>
    </row>
    <row r="879" spans="1:3">
      <c r="A879" s="4" t="s">
        <v>218</v>
      </c>
      <c r="B879" s="37">
        <f>IF(F835,(B835+C835*B$852+D835*C$852+E835*D$852)/F835*0.1,0)</f>
        <v>0</v>
      </c>
      <c r="C879" s="17"/>
    </row>
    <row r="880" spans="1:3">
      <c r="A880" s="4" t="s">
        <v>219</v>
      </c>
      <c r="B880" s="37">
        <f>IF(F836,(B836+C836*B$852+D836*C$852+E836*D$852)/F836*0.1,0)</f>
        <v>0</v>
      </c>
      <c r="C880" s="17"/>
    </row>
    <row r="881" spans="1:3">
      <c r="A881" s="4" t="s">
        <v>220</v>
      </c>
      <c r="B881" s="37">
        <f>IF(F837,(B837+C837*B$852+D837*C$852+E837*D$852)/F837*0.1,0)</f>
        <v>0</v>
      </c>
      <c r="C881" s="17"/>
    </row>
    <row r="882" spans="1:3">
      <c r="A882" s="4" t="s">
        <v>221</v>
      </c>
      <c r="B882" s="37">
        <f>IF(F838,(B838+C838*B$852+D838*C$852+E838*D$852)/F838*0.1,0)</f>
        <v>0</v>
      </c>
      <c r="C882" s="17"/>
    </row>
    <row r="883" spans="1:3">
      <c r="A883" s="4" t="s">
        <v>222</v>
      </c>
      <c r="B883" s="37">
        <f>IF(F839,(B839+C839*B$852+D839*C$852+E839*D$852)/F839*0.1,0)</f>
        <v>0</v>
      </c>
      <c r="C883" s="17"/>
    </row>
    <row r="884" spans="1:3">
      <c r="A884" s="4" t="s">
        <v>184</v>
      </c>
      <c r="B884" s="37">
        <f>IF(F840,(B840+C840*B$852+D840*C$852+E840*D$852)/F840*0.1,0)</f>
        <v>0</v>
      </c>
      <c r="C884" s="17"/>
    </row>
    <row r="885" spans="1:3">
      <c r="A885" s="4" t="s">
        <v>185</v>
      </c>
      <c r="B885" s="37">
        <f>IF(F841,(B841+C841*B$852+D841*C$852+E841*D$852)/F841*0.1,0)</f>
        <v>0</v>
      </c>
      <c r="C885" s="17"/>
    </row>
    <row r="886" spans="1:3">
      <c r="A886" s="4" t="s">
        <v>186</v>
      </c>
      <c r="B886" s="37">
        <f>IF(F842,(B842+C842*B$852+D842*C$852+E842*D$852)/F842*0.1,0)</f>
        <v>0</v>
      </c>
      <c r="C886" s="17"/>
    </row>
    <row r="887" spans="1:3">
      <c r="A887" s="4" t="s">
        <v>187</v>
      </c>
      <c r="B887" s="37">
        <f>IF(F843,(B843+C843*B$852+D843*C$852+E843*D$852)/F843*0.1,0)</f>
        <v>0</v>
      </c>
      <c r="C887" s="17"/>
    </row>
    <row r="888" spans="1:3">
      <c r="A888" s="4" t="s">
        <v>188</v>
      </c>
      <c r="B888" s="37">
        <f>IF(F844,(B844+C844*B$852+D844*C$852+E844*D$852)/F844*0.1,0)</f>
        <v>0</v>
      </c>
      <c r="C888" s="17"/>
    </row>
    <row r="889" spans="1:3">
      <c r="A889" s="4" t="s">
        <v>189</v>
      </c>
      <c r="B889" s="37">
        <f>IF(F845,(B845+C845*B$852+D845*C$852+E845*D$852)/F845*0.1,0)</f>
        <v>0</v>
      </c>
      <c r="C889" s="17"/>
    </row>
    <row r="890" spans="1:3">
      <c r="A890" s="4" t="s">
        <v>197</v>
      </c>
      <c r="B890" s="37">
        <f>IF(F846,(B846+C846*B$852+D846*C$852+E846*D$852)/F846*0.1,0)</f>
        <v>0</v>
      </c>
      <c r="C890" s="17"/>
    </row>
    <row r="891" spans="1:3">
      <c r="A891" s="4" t="s">
        <v>198</v>
      </c>
      <c r="B891" s="37">
        <f>IF(F847,(B847+C847*B$852+D847*C$852+E847*D$852)/F847*0.1,0)</f>
        <v>0</v>
      </c>
      <c r="C891" s="17"/>
    </row>
    <row r="893" spans="1:3" ht="21" customHeight="1">
      <c r="A893" s="1" t="s">
        <v>1611</v>
      </c>
    </row>
    <row r="894" spans="1:3">
      <c r="A894" s="2" t="s">
        <v>353</v>
      </c>
    </row>
    <row r="895" spans="1:3">
      <c r="A895" s="32" t="s">
        <v>1612</v>
      </c>
    </row>
    <row r="896" spans="1:3">
      <c r="A896" s="32" t="s">
        <v>1613</v>
      </c>
    </row>
    <row r="897" spans="1:3">
      <c r="A897" s="2" t="s">
        <v>1614</v>
      </c>
    </row>
    <row r="899" spans="1:3">
      <c r="B899" s="15" t="s">
        <v>1615</v>
      </c>
    </row>
    <row r="900" spans="1:3">
      <c r="A900" s="29" t="s">
        <v>174</v>
      </c>
      <c r="C900" s="17"/>
    </row>
    <row r="901" spans="1:3">
      <c r="A901" s="4" t="s">
        <v>174</v>
      </c>
      <c r="B901" s="39">
        <f>IF(B$867,1-B608/B$867,0)</f>
        <v>0</v>
      </c>
      <c r="C901" s="17"/>
    </row>
    <row r="902" spans="1:3">
      <c r="A902" s="4" t="s">
        <v>234</v>
      </c>
      <c r="B902" s="39">
        <f>IF(B$867,1-B609/B$867,0)</f>
        <v>0</v>
      </c>
      <c r="C902" s="17"/>
    </row>
    <row r="903" spans="1:3">
      <c r="A903" s="4" t="s">
        <v>235</v>
      </c>
      <c r="B903" s="39">
        <f>IF(B$867,1-B610/B$867,0)</f>
        <v>0</v>
      </c>
      <c r="C903" s="17"/>
    </row>
    <row r="904" spans="1:3">
      <c r="A904" s="29" t="s">
        <v>1570</v>
      </c>
      <c r="C904" s="17"/>
    </row>
    <row r="905" spans="1:3">
      <c r="A905" s="4" t="s">
        <v>175</v>
      </c>
      <c r="B905" s="39">
        <f>IF(B$868,1-B612/B$868,0)</f>
        <v>0</v>
      </c>
      <c r="C905" s="17"/>
    </row>
    <row r="906" spans="1:3">
      <c r="A906" s="4" t="s">
        <v>237</v>
      </c>
      <c r="B906" s="39">
        <f>IF(B$868,1-B613/B$868,0)</f>
        <v>0</v>
      </c>
      <c r="C906" s="17"/>
    </row>
    <row r="907" spans="1:3">
      <c r="A907" s="4" t="s">
        <v>238</v>
      </c>
      <c r="B907" s="39">
        <f>IF(B$868,1-B614/B$868,0)</f>
        <v>0</v>
      </c>
      <c r="C907" s="17"/>
    </row>
    <row r="908" spans="1:3">
      <c r="A908" s="4" t="s">
        <v>216</v>
      </c>
      <c r="B908" s="39">
        <f>IF(B$868,1-B615/B$868,0)</f>
        <v>0</v>
      </c>
      <c r="C908" s="17"/>
    </row>
    <row r="909" spans="1:3">
      <c r="A909" s="4" t="s">
        <v>240</v>
      </c>
      <c r="B909" s="39">
        <f>IF(B$868,1-B616/B$868,0)</f>
        <v>0</v>
      </c>
      <c r="C909" s="17"/>
    </row>
    <row r="910" spans="1:3">
      <c r="A910" s="4" t="s">
        <v>241</v>
      </c>
      <c r="B910" s="39">
        <f>IF(B$868,1-B617/B$868,0)</f>
        <v>0</v>
      </c>
      <c r="C910" s="17"/>
    </row>
    <row r="911" spans="1:3">
      <c r="A911" s="29" t="s">
        <v>176</v>
      </c>
      <c r="C911" s="17"/>
    </row>
    <row r="912" spans="1:3">
      <c r="A912" s="4" t="s">
        <v>176</v>
      </c>
      <c r="B912" s="39">
        <f>IF(B$869,1-B619/B$869,0)</f>
        <v>0</v>
      </c>
      <c r="C912" s="17"/>
    </row>
    <row r="913" spans="1:3">
      <c r="A913" s="4" t="s">
        <v>243</v>
      </c>
      <c r="B913" s="39">
        <f>IF(B$869,1-B620/B$869,0)</f>
        <v>0</v>
      </c>
      <c r="C913" s="17"/>
    </row>
    <row r="914" spans="1:3">
      <c r="A914" s="4" t="s">
        <v>244</v>
      </c>
      <c r="B914" s="39">
        <f>IF(B$869,1-B621/B$869,0)</f>
        <v>0</v>
      </c>
      <c r="C914" s="17"/>
    </row>
    <row r="915" spans="1:3">
      <c r="A915" s="29" t="s">
        <v>1571</v>
      </c>
      <c r="C915" s="17"/>
    </row>
    <row r="916" spans="1:3">
      <c r="A916" s="4" t="s">
        <v>177</v>
      </c>
      <c r="B916" s="39">
        <f>IF(B$870,1-B623/B$870,0)</f>
        <v>0</v>
      </c>
      <c r="C916" s="17"/>
    </row>
    <row r="917" spans="1:3">
      <c r="A917" s="4" t="s">
        <v>246</v>
      </c>
      <c r="B917" s="39">
        <f>IF(B$870,1-B624/B$870,0)</f>
        <v>0</v>
      </c>
      <c r="C917" s="17"/>
    </row>
    <row r="918" spans="1:3">
      <c r="A918" s="4" t="s">
        <v>247</v>
      </c>
      <c r="B918" s="39">
        <f>IF(B$870,1-B625/B$870,0)</f>
        <v>0</v>
      </c>
      <c r="C918" s="17"/>
    </row>
    <row r="919" spans="1:3">
      <c r="A919" s="4" t="s">
        <v>217</v>
      </c>
      <c r="B919" s="39">
        <f>IF(B$870,1-B626/B$870,0)</f>
        <v>0</v>
      </c>
      <c r="C919" s="17"/>
    </row>
    <row r="920" spans="1:3">
      <c r="A920" s="4" t="s">
        <v>249</v>
      </c>
      <c r="B920" s="39">
        <f>IF(B$870,1-B627/B$870,0)</f>
        <v>0</v>
      </c>
      <c r="C920" s="17"/>
    </row>
    <row r="921" spans="1:3">
      <c r="A921" s="4" t="s">
        <v>250</v>
      </c>
      <c r="B921" s="39">
        <f>IF(B$870,1-B628/B$870,0)</f>
        <v>0</v>
      </c>
      <c r="C921" s="17"/>
    </row>
    <row r="922" spans="1:3">
      <c r="A922" s="29" t="s">
        <v>178</v>
      </c>
      <c r="C922" s="17"/>
    </row>
    <row r="923" spans="1:3">
      <c r="A923" s="4" t="s">
        <v>178</v>
      </c>
      <c r="B923" s="39">
        <f>IF(B$871,1-B630/B$871,0)</f>
        <v>0</v>
      </c>
      <c r="C923" s="17"/>
    </row>
    <row r="924" spans="1:3">
      <c r="A924" s="4" t="s">
        <v>252</v>
      </c>
      <c r="B924" s="39">
        <f>IF(B$871,1-B631/B$871,0)</f>
        <v>0</v>
      </c>
      <c r="C924" s="17"/>
    </row>
    <row r="925" spans="1:3">
      <c r="A925" s="4" t="s">
        <v>253</v>
      </c>
      <c r="B925" s="39">
        <f>IF(B$871,1-B632/B$871,0)</f>
        <v>0</v>
      </c>
      <c r="C925" s="17"/>
    </row>
    <row r="926" spans="1:3">
      <c r="A926" s="29" t="s">
        <v>179</v>
      </c>
      <c r="C926" s="17"/>
    </row>
    <row r="927" spans="1:3">
      <c r="A927" s="4" t="s">
        <v>179</v>
      </c>
      <c r="B927" s="39">
        <f>IF(B$872,1-B634/B$872,0)</f>
        <v>0</v>
      </c>
      <c r="C927" s="17"/>
    </row>
    <row r="928" spans="1:3">
      <c r="A928" s="29" t="s">
        <v>195</v>
      </c>
      <c r="C928" s="17"/>
    </row>
    <row r="929" spans="1:3">
      <c r="A929" s="4" t="s">
        <v>195</v>
      </c>
      <c r="B929" s="39">
        <f>IF(B$873,1-B636/B$873,0)</f>
        <v>0</v>
      </c>
      <c r="C929" s="17"/>
    </row>
    <row r="930" spans="1:3">
      <c r="A930" s="29" t="s">
        <v>180</v>
      </c>
      <c r="C930" s="17"/>
    </row>
    <row r="931" spans="1:3">
      <c r="A931" s="4" t="s">
        <v>180</v>
      </c>
      <c r="B931" s="39">
        <f>IF(B$874,1-B638/B$874,0)</f>
        <v>0</v>
      </c>
      <c r="C931" s="17"/>
    </row>
    <row r="932" spans="1:3">
      <c r="A932" s="4" t="s">
        <v>257</v>
      </c>
      <c r="B932" s="39">
        <f>IF(B$874,1-B639/B$874,0)</f>
        <v>0</v>
      </c>
      <c r="C932" s="17"/>
    </row>
    <row r="933" spans="1:3">
      <c r="A933" s="4" t="s">
        <v>258</v>
      </c>
      <c r="B933" s="39">
        <f>IF(B$874,1-B640/B$874,0)</f>
        <v>0</v>
      </c>
      <c r="C933" s="17"/>
    </row>
    <row r="934" spans="1:3">
      <c r="A934" s="29" t="s">
        <v>181</v>
      </c>
      <c r="C934" s="17"/>
    </row>
    <row r="935" spans="1:3">
      <c r="A935" s="4" t="s">
        <v>181</v>
      </c>
      <c r="B935" s="39">
        <f>IF(B$875,1-B642/B$875,0)</f>
        <v>0</v>
      </c>
      <c r="C935" s="17"/>
    </row>
    <row r="936" spans="1:3">
      <c r="A936" s="4" t="s">
        <v>260</v>
      </c>
      <c r="B936" s="39">
        <f>IF(B$875,1-B643/B$875,0)</f>
        <v>0</v>
      </c>
      <c r="C936" s="17"/>
    </row>
    <row r="937" spans="1:3">
      <c r="A937" s="4" t="s">
        <v>261</v>
      </c>
      <c r="B937" s="39">
        <f>IF(B$875,1-B644/B$875,0)</f>
        <v>0</v>
      </c>
      <c r="C937" s="17"/>
    </row>
    <row r="938" spans="1:3">
      <c r="A938" s="29" t="s">
        <v>182</v>
      </c>
      <c r="C938" s="17"/>
    </row>
    <row r="939" spans="1:3">
      <c r="A939" s="4" t="s">
        <v>182</v>
      </c>
      <c r="B939" s="39">
        <f>IF(B$876,1-B646/B$876,0)</f>
        <v>0</v>
      </c>
      <c r="C939" s="17"/>
    </row>
    <row r="940" spans="1:3">
      <c r="A940" s="4" t="s">
        <v>263</v>
      </c>
      <c r="B940" s="39">
        <f>IF(B$876,1-B647/B$876,0)</f>
        <v>0</v>
      </c>
      <c r="C940" s="17"/>
    </row>
    <row r="941" spans="1:3">
      <c r="A941" s="4" t="s">
        <v>264</v>
      </c>
      <c r="B941" s="39">
        <f>IF(B$876,1-B648/B$876,0)</f>
        <v>0</v>
      </c>
      <c r="C941" s="17"/>
    </row>
    <row r="942" spans="1:3">
      <c r="A942" s="29" t="s">
        <v>183</v>
      </c>
      <c r="C942" s="17"/>
    </row>
    <row r="943" spans="1:3">
      <c r="A943" s="4" t="s">
        <v>183</v>
      </c>
      <c r="B943" s="39">
        <f>IF(B$877,1-B650/B$877,0)</f>
        <v>0</v>
      </c>
      <c r="C943" s="17"/>
    </row>
    <row r="944" spans="1:3">
      <c r="A944" s="4" t="s">
        <v>266</v>
      </c>
      <c r="B944" s="39">
        <f>IF(B$877,1-B651/B$877,0)</f>
        <v>0</v>
      </c>
      <c r="C944" s="17"/>
    </row>
    <row r="945" spans="1:3">
      <c r="A945" s="29" t="s">
        <v>196</v>
      </c>
      <c r="C945" s="17"/>
    </row>
    <row r="946" spans="1:3">
      <c r="A946" s="4" t="s">
        <v>196</v>
      </c>
      <c r="B946" s="39">
        <f>IF(B$878,1-B653/B$878,0)</f>
        <v>0</v>
      </c>
      <c r="C946" s="17"/>
    </row>
    <row r="947" spans="1:3">
      <c r="A947" s="4" t="s">
        <v>268</v>
      </c>
      <c r="B947" s="39">
        <f>IF(B$878,1-B654/B$878,0)</f>
        <v>0</v>
      </c>
      <c r="C947" s="17"/>
    </row>
    <row r="948" spans="1:3">
      <c r="A948" s="29" t="s">
        <v>218</v>
      </c>
      <c r="C948" s="17"/>
    </row>
    <row r="949" spans="1:3">
      <c r="A949" s="4" t="s">
        <v>218</v>
      </c>
      <c r="B949" s="39">
        <f>IF(B$879,1-B656/B$879,0)</f>
        <v>0</v>
      </c>
      <c r="C949" s="17"/>
    </row>
    <row r="950" spans="1:3">
      <c r="A950" s="4" t="s">
        <v>270</v>
      </c>
      <c r="B950" s="39">
        <f>IF(B$879,1-B657/B$879,0)</f>
        <v>0</v>
      </c>
      <c r="C950" s="17"/>
    </row>
    <row r="951" spans="1:3">
      <c r="A951" s="4" t="s">
        <v>271</v>
      </c>
      <c r="B951" s="39">
        <f>IF(B$879,1-B658/B$879,0)</f>
        <v>0</v>
      </c>
      <c r="C951" s="17"/>
    </row>
    <row r="952" spans="1:3">
      <c r="A952" s="29" t="s">
        <v>219</v>
      </c>
      <c r="C952" s="17"/>
    </row>
    <row r="953" spans="1:3">
      <c r="A953" s="4" t="s">
        <v>219</v>
      </c>
      <c r="B953" s="39">
        <f>IF(B$880,1-B660/B$880,0)</f>
        <v>0</v>
      </c>
      <c r="C953" s="17"/>
    </row>
    <row r="954" spans="1:3">
      <c r="A954" s="4" t="s">
        <v>273</v>
      </c>
      <c r="B954" s="39">
        <f>IF(B$880,1-B661/B$880,0)</f>
        <v>0</v>
      </c>
      <c r="C954" s="17"/>
    </row>
    <row r="955" spans="1:3">
      <c r="A955" s="4" t="s">
        <v>274</v>
      </c>
      <c r="B955" s="39">
        <f>IF(B$880,1-B662/B$880,0)</f>
        <v>0</v>
      </c>
      <c r="C955" s="17"/>
    </row>
    <row r="956" spans="1:3">
      <c r="A956" s="29" t="s">
        <v>220</v>
      </c>
      <c r="C956" s="17"/>
    </row>
    <row r="957" spans="1:3">
      <c r="A957" s="4" t="s">
        <v>220</v>
      </c>
      <c r="B957" s="39">
        <f>IF(B$881,1-B664/B$881,0)</f>
        <v>0</v>
      </c>
      <c r="C957" s="17"/>
    </row>
    <row r="958" spans="1:3">
      <c r="A958" s="4" t="s">
        <v>276</v>
      </c>
      <c r="B958" s="39">
        <f>IF(B$881,1-B665/B$881,0)</f>
        <v>0</v>
      </c>
      <c r="C958" s="17"/>
    </row>
    <row r="959" spans="1:3">
      <c r="A959" s="4" t="s">
        <v>277</v>
      </c>
      <c r="B959" s="39">
        <f>IF(B$881,1-B666/B$881,0)</f>
        <v>0</v>
      </c>
      <c r="C959" s="17"/>
    </row>
    <row r="960" spans="1:3">
      <c r="A960" s="29" t="s">
        <v>221</v>
      </c>
      <c r="C960" s="17"/>
    </row>
    <row r="961" spans="1:3">
      <c r="A961" s="4" t="s">
        <v>221</v>
      </c>
      <c r="B961" s="39">
        <f>IF(B$882,1-B668/B$882,0)</f>
        <v>0</v>
      </c>
      <c r="C961" s="17"/>
    </row>
    <row r="962" spans="1:3">
      <c r="A962" s="4" t="s">
        <v>279</v>
      </c>
      <c r="B962" s="39">
        <f>IF(B$882,1-B669/B$882,0)</f>
        <v>0</v>
      </c>
      <c r="C962" s="17"/>
    </row>
    <row r="963" spans="1:3">
      <c r="A963" s="4" t="s">
        <v>280</v>
      </c>
      <c r="B963" s="39">
        <f>IF(B$882,1-B670/B$882,0)</f>
        <v>0</v>
      </c>
      <c r="C963" s="17"/>
    </row>
    <row r="964" spans="1:3">
      <c r="A964" s="29" t="s">
        <v>222</v>
      </c>
      <c r="C964" s="17"/>
    </row>
    <row r="965" spans="1:3">
      <c r="A965" s="4" t="s">
        <v>222</v>
      </c>
      <c r="B965" s="39">
        <f>IF(B$883,1-B672/B$883,0)</f>
        <v>0</v>
      </c>
      <c r="C965" s="17"/>
    </row>
    <row r="966" spans="1:3">
      <c r="A966" s="4" t="s">
        <v>282</v>
      </c>
      <c r="B966" s="39">
        <f>IF(B$883,1-B673/B$883,0)</f>
        <v>0</v>
      </c>
      <c r="C966" s="17"/>
    </row>
    <row r="967" spans="1:3">
      <c r="A967" s="4" t="s">
        <v>283</v>
      </c>
      <c r="B967" s="39">
        <f>IF(B$883,1-B674/B$883,0)</f>
        <v>0</v>
      </c>
      <c r="C967" s="17"/>
    </row>
    <row r="968" spans="1:3">
      <c r="A968" s="29" t="s">
        <v>184</v>
      </c>
      <c r="C968" s="17"/>
    </row>
    <row r="969" spans="1:3">
      <c r="A969" s="4" t="s">
        <v>184</v>
      </c>
      <c r="B969" s="39">
        <f>IF(B$884,1-B676/B$884,0)</f>
        <v>0</v>
      </c>
      <c r="C969" s="17"/>
    </row>
    <row r="970" spans="1:3">
      <c r="A970" s="4" t="s">
        <v>285</v>
      </c>
      <c r="B970" s="39">
        <f>IF(B$884,1-B677/B$884,0)</f>
        <v>0</v>
      </c>
      <c r="C970" s="17"/>
    </row>
    <row r="971" spans="1:3">
      <c r="A971" s="4" t="s">
        <v>286</v>
      </c>
      <c r="B971" s="39">
        <f>IF(B$884,1-B678/B$884,0)</f>
        <v>0</v>
      </c>
      <c r="C971" s="17"/>
    </row>
    <row r="972" spans="1:3">
      <c r="A972" s="29" t="s">
        <v>185</v>
      </c>
      <c r="C972" s="17"/>
    </row>
    <row r="973" spans="1:3">
      <c r="A973" s="4" t="s">
        <v>185</v>
      </c>
      <c r="B973" s="39">
        <f>IF(B$885,1-B680/B$885,0)</f>
        <v>0</v>
      </c>
      <c r="C973" s="17"/>
    </row>
    <row r="974" spans="1:3">
      <c r="A974" s="4" t="s">
        <v>288</v>
      </c>
      <c r="B974" s="39">
        <f>IF(B$885,1-B681/B$885,0)</f>
        <v>0</v>
      </c>
      <c r="C974" s="17"/>
    </row>
    <row r="975" spans="1:3">
      <c r="A975" s="29" t="s">
        <v>186</v>
      </c>
      <c r="C975" s="17"/>
    </row>
    <row r="976" spans="1:3">
      <c r="A976" s="4" t="s">
        <v>186</v>
      </c>
      <c r="B976" s="39">
        <f>IF(B$886,1-B683/B$886,0)</f>
        <v>0</v>
      </c>
      <c r="C976" s="17"/>
    </row>
    <row r="977" spans="1:3">
      <c r="A977" s="4" t="s">
        <v>290</v>
      </c>
      <c r="B977" s="39">
        <f>IF(B$886,1-B684/B$886,0)</f>
        <v>0</v>
      </c>
      <c r="C977" s="17"/>
    </row>
    <row r="978" spans="1:3">
      <c r="A978" s="4" t="s">
        <v>291</v>
      </c>
      <c r="B978" s="39">
        <f>IF(B$886,1-B685/B$886,0)</f>
        <v>0</v>
      </c>
      <c r="C978" s="17"/>
    </row>
    <row r="979" spans="1:3">
      <c r="A979" s="29" t="s">
        <v>187</v>
      </c>
      <c r="C979" s="17"/>
    </row>
    <row r="980" spans="1:3">
      <c r="A980" s="4" t="s">
        <v>187</v>
      </c>
      <c r="B980" s="39">
        <f>IF(B$887,1-B687/B$887,0)</f>
        <v>0</v>
      </c>
      <c r="C980" s="17"/>
    </row>
    <row r="981" spans="1:3">
      <c r="A981" s="4" t="s">
        <v>293</v>
      </c>
      <c r="B981" s="39">
        <f>IF(B$887,1-B688/B$887,0)</f>
        <v>0</v>
      </c>
      <c r="C981" s="17"/>
    </row>
    <row r="982" spans="1:3">
      <c r="A982" s="4" t="s">
        <v>294</v>
      </c>
      <c r="B982" s="39">
        <f>IF(B$887,1-B689/B$887,0)</f>
        <v>0</v>
      </c>
      <c r="C982" s="17"/>
    </row>
    <row r="983" spans="1:3">
      <c r="A983" s="29" t="s">
        <v>188</v>
      </c>
      <c r="C983" s="17"/>
    </row>
    <row r="984" spans="1:3">
      <c r="A984" s="4" t="s">
        <v>188</v>
      </c>
      <c r="B984" s="39">
        <f>IF(B$888,1-B691/B$888,0)</f>
        <v>0</v>
      </c>
      <c r="C984" s="17"/>
    </row>
    <row r="985" spans="1:3">
      <c r="A985" s="4" t="s">
        <v>296</v>
      </c>
      <c r="B985" s="39">
        <f>IF(B$888,1-B692/B$888,0)</f>
        <v>0</v>
      </c>
      <c r="C985" s="17"/>
    </row>
    <row r="986" spans="1:3">
      <c r="A986" s="29" t="s">
        <v>189</v>
      </c>
      <c r="C986" s="17"/>
    </row>
    <row r="987" spans="1:3">
      <c r="A987" s="4" t="s">
        <v>189</v>
      </c>
      <c r="B987" s="39">
        <f>IF(B$889,1-B694/B$889,0)</f>
        <v>0</v>
      </c>
      <c r="C987" s="17"/>
    </row>
    <row r="988" spans="1:3">
      <c r="A988" s="4" t="s">
        <v>298</v>
      </c>
      <c r="B988" s="39">
        <f>IF(B$889,1-B695/B$889,0)</f>
        <v>0</v>
      </c>
      <c r="C988" s="17"/>
    </row>
    <row r="989" spans="1:3">
      <c r="A989" s="29" t="s">
        <v>197</v>
      </c>
      <c r="C989" s="17"/>
    </row>
    <row r="990" spans="1:3">
      <c r="A990" s="4" t="s">
        <v>197</v>
      </c>
      <c r="B990" s="39">
        <f>IF(B$890,1-B697/B$890,0)</f>
        <v>0</v>
      </c>
      <c r="C990" s="17"/>
    </row>
    <row r="991" spans="1:3">
      <c r="A991" s="4" t="s">
        <v>300</v>
      </c>
      <c r="B991" s="39">
        <f>IF(B$890,1-B698/B$890,0)</f>
        <v>0</v>
      </c>
      <c r="C991" s="17"/>
    </row>
    <row r="992" spans="1:3">
      <c r="A992" s="29" t="s">
        <v>198</v>
      </c>
      <c r="C992" s="17"/>
    </row>
    <row r="993" spans="1:6">
      <c r="A993" s="4" t="s">
        <v>198</v>
      </c>
      <c r="B993" s="39">
        <f>IF(B$891,1-B700/B$891,0)</f>
        <v>0</v>
      </c>
      <c r="C993" s="17"/>
    </row>
    <row r="994" spans="1:6">
      <c r="A994" s="4" t="s">
        <v>302</v>
      </c>
      <c r="B994" s="39">
        <f>IF(B$891,1-B701/B$891,0)</f>
        <v>0</v>
      </c>
      <c r="C994" s="17"/>
    </row>
    <row r="996" spans="1:6" ht="21" customHeight="1">
      <c r="A996" s="1" t="s">
        <v>1616</v>
      </c>
    </row>
    <row r="997" spans="1:6">
      <c r="A997" s="2" t="s">
        <v>353</v>
      </c>
    </row>
    <row r="998" spans="1:6">
      <c r="A998" s="32" t="s">
        <v>1617</v>
      </c>
    </row>
    <row r="999" spans="1:6">
      <c r="A999" s="32" t="s">
        <v>1618</v>
      </c>
    </row>
    <row r="1000" spans="1:6">
      <c r="A1000" s="32" t="s">
        <v>1619</v>
      </c>
    </row>
    <row r="1001" spans="1:6">
      <c r="A1001" s="32" t="s">
        <v>1620</v>
      </c>
    </row>
    <row r="1002" spans="1:6">
      <c r="A1002" s="32" t="s">
        <v>1621</v>
      </c>
    </row>
    <row r="1003" spans="1:6">
      <c r="A1003" s="33" t="s">
        <v>356</v>
      </c>
      <c r="B1003" s="33" t="s">
        <v>358</v>
      </c>
      <c r="C1003" s="33" t="s">
        <v>358</v>
      </c>
      <c r="D1003" s="33" t="s">
        <v>358</v>
      </c>
      <c r="E1003" s="33" t="s">
        <v>358</v>
      </c>
    </row>
    <row r="1004" spans="1:6">
      <c r="A1004" s="33" t="s">
        <v>359</v>
      </c>
      <c r="B1004" s="33" t="s">
        <v>361</v>
      </c>
      <c r="C1004" s="33" t="s">
        <v>1622</v>
      </c>
      <c r="D1004" s="33" t="s">
        <v>1623</v>
      </c>
      <c r="E1004" s="33" t="s">
        <v>1624</v>
      </c>
    </row>
    <row r="1006" spans="1:6">
      <c r="B1006" s="15" t="s">
        <v>1565</v>
      </c>
      <c r="C1006" s="15" t="s">
        <v>1566</v>
      </c>
      <c r="D1006" s="15" t="s">
        <v>1567</v>
      </c>
      <c r="E1006" s="15" t="s">
        <v>1568</v>
      </c>
    </row>
    <row r="1007" spans="1:6">
      <c r="A1007" s="4" t="s">
        <v>1625</v>
      </c>
      <c r="B1007" s="21">
        <f>SUMPRODUCT(B$900:B$994,$B$716:$B$810)</f>
        <v>0</v>
      </c>
      <c r="C1007" s="21">
        <f>SUMPRODUCT(B$900:B$994,$C$716:$C$810)</f>
        <v>0</v>
      </c>
      <c r="D1007" s="21">
        <f>SUMPRODUCT(B$900:B$994,$D$716:$D$810)</f>
        <v>0</v>
      </c>
      <c r="E1007" s="21">
        <f>SUMPRODUCT(B$900:B$994,$E$716:$E$810)</f>
        <v>0</v>
      </c>
      <c r="F1007" s="17"/>
    </row>
    <row r="1009" spans="1:4" ht="21" customHeight="1">
      <c r="A1009" s="1" t="s">
        <v>1626</v>
      </c>
    </row>
    <row r="1010" spans="1:4">
      <c r="A1010" s="2" t="s">
        <v>353</v>
      </c>
    </row>
    <row r="1011" spans="1:4">
      <c r="A1011" s="32" t="s">
        <v>1627</v>
      </c>
    </row>
    <row r="1012" spans="1:4">
      <c r="A1012" s="32" t="s">
        <v>1628</v>
      </c>
    </row>
    <row r="1013" spans="1:4">
      <c r="A1013" s="32" t="s">
        <v>1629</v>
      </c>
    </row>
    <row r="1014" spans="1:4">
      <c r="A1014" s="32" t="s">
        <v>1630</v>
      </c>
    </row>
    <row r="1015" spans="1:4">
      <c r="A1015" s="32" t="s">
        <v>1631</v>
      </c>
    </row>
    <row r="1016" spans="1:4">
      <c r="A1016" s="32" t="s">
        <v>1632</v>
      </c>
    </row>
    <row r="1017" spans="1:4">
      <c r="A1017" s="32" t="s">
        <v>1633</v>
      </c>
    </row>
    <row r="1018" spans="1:4">
      <c r="A1018" s="32" t="s">
        <v>1608</v>
      </c>
    </row>
    <row r="1019" spans="1:4">
      <c r="A1019" s="32" t="s">
        <v>1634</v>
      </c>
    </row>
    <row r="1020" spans="1:4">
      <c r="A1020" s="32" t="s">
        <v>1635</v>
      </c>
    </row>
    <row r="1021" spans="1:4">
      <c r="A1021" s="32" t="s">
        <v>1636</v>
      </c>
    </row>
    <row r="1022" spans="1:4">
      <c r="A1022" s="32" t="s">
        <v>1637</v>
      </c>
    </row>
    <row r="1023" spans="1:4">
      <c r="A1023" s="32" t="s">
        <v>1638</v>
      </c>
    </row>
    <row r="1024" spans="1:4">
      <c r="A1024" s="33" t="s">
        <v>356</v>
      </c>
      <c r="B1024" s="33" t="s">
        <v>486</v>
      </c>
      <c r="C1024" s="33" t="s">
        <v>486</v>
      </c>
      <c r="D1024" s="33" t="s">
        <v>486</v>
      </c>
    </row>
    <row r="1025" spans="1:5">
      <c r="A1025" s="33" t="s">
        <v>359</v>
      </c>
      <c r="B1025" s="33" t="s">
        <v>1639</v>
      </c>
      <c r="C1025" s="33" t="s">
        <v>1640</v>
      </c>
      <c r="D1025" s="33" t="s">
        <v>1641</v>
      </c>
    </row>
    <row r="1027" spans="1:5">
      <c r="B1027" s="15" t="s">
        <v>1642</v>
      </c>
      <c r="C1027" s="15" t="s">
        <v>1643</v>
      </c>
      <c r="D1027" s="15" t="s">
        <v>1644</v>
      </c>
    </row>
    <row r="1028" spans="1:5">
      <c r="A1028" s="4" t="s">
        <v>1645</v>
      </c>
      <c r="B1028" s="44">
        <f>C1007*B852-C256</f>
        <v>0</v>
      </c>
      <c r="C1028" s="44">
        <f>D1007*C852-D256</f>
        <v>0</v>
      </c>
      <c r="D1028" s="44">
        <f>E1007*D852-E256+B1007-B256+B1028+C1028</f>
        <v>0</v>
      </c>
      <c r="E1028" s="17"/>
    </row>
    <row r="1030" spans="1:5" ht="21" customHeight="1">
      <c r="A1030" s="1" t="s">
        <v>1646</v>
      </c>
    </row>
    <row r="1032" spans="1:5">
      <c r="B1032" s="15" t="s">
        <v>1596</v>
      </c>
      <c r="C1032" s="15" t="s">
        <v>1597</v>
      </c>
      <c r="D1032" s="15" t="s">
        <v>1598</v>
      </c>
    </row>
    <row r="1033" spans="1:5">
      <c r="A1033" s="4" t="s">
        <v>1647</v>
      </c>
      <c r="B1033" s="28">
        <v>0.99</v>
      </c>
      <c r="C1033" s="28">
        <v>1</v>
      </c>
      <c r="D1033" s="28">
        <v>1</v>
      </c>
      <c r="E1033" s="17"/>
    </row>
    <row r="1035" spans="1:5" ht="21" customHeight="1">
      <c r="A1035" s="1" t="s">
        <v>1648</v>
      </c>
    </row>
    <row r="1036" spans="1:5">
      <c r="A1036" s="2" t="s">
        <v>353</v>
      </c>
    </row>
    <row r="1037" spans="1:5">
      <c r="A1037" s="32" t="s">
        <v>1601</v>
      </c>
    </row>
    <row r="1038" spans="1:5">
      <c r="A1038" s="32" t="s">
        <v>1602</v>
      </c>
    </row>
    <row r="1039" spans="1:5">
      <c r="A1039" s="32" t="s">
        <v>1603</v>
      </c>
    </row>
    <row r="1040" spans="1:5">
      <c r="A1040" s="32" t="s">
        <v>1649</v>
      </c>
    </row>
    <row r="1041" spans="1:3">
      <c r="A1041" s="32" t="s">
        <v>1605</v>
      </c>
    </row>
    <row r="1042" spans="1:3">
      <c r="A1042" s="32" t="s">
        <v>1650</v>
      </c>
    </row>
    <row r="1043" spans="1:3">
      <c r="A1043" s="32" t="s">
        <v>1607</v>
      </c>
    </row>
    <row r="1044" spans="1:3">
      <c r="A1044" s="32" t="s">
        <v>1651</v>
      </c>
    </row>
    <row r="1045" spans="1:3">
      <c r="A1045" s="2" t="s">
        <v>1609</v>
      </c>
    </row>
    <row r="1047" spans="1:3">
      <c r="B1047" s="15" t="s">
        <v>1610</v>
      </c>
    </row>
    <row r="1048" spans="1:3">
      <c r="A1048" s="4" t="s">
        <v>174</v>
      </c>
      <c r="B1048" s="37">
        <f>IF(F823,(B823+C823*B$1033+D823*C$1033+E823*D$1033)/F823*0.1,0)</f>
        <v>0</v>
      </c>
      <c r="C1048" s="17"/>
    </row>
    <row r="1049" spans="1:3">
      <c r="A1049" s="4" t="s">
        <v>1570</v>
      </c>
      <c r="B1049" s="37">
        <f>IF(F824,(B824+C824*B$1033+D824*C$1033+E824*D$1033)/F824*0.1,0)</f>
        <v>0</v>
      </c>
      <c r="C1049" s="17"/>
    </row>
    <row r="1050" spans="1:3">
      <c r="A1050" s="4" t="s">
        <v>176</v>
      </c>
      <c r="B1050" s="37">
        <f>IF(F825,(B825+C825*B$1033+D825*C$1033+E825*D$1033)/F825*0.1,0)</f>
        <v>0</v>
      </c>
      <c r="C1050" s="17"/>
    </row>
    <row r="1051" spans="1:3">
      <c r="A1051" s="4" t="s">
        <v>1571</v>
      </c>
      <c r="B1051" s="37">
        <f>IF(F826,(B826+C826*B$1033+D826*C$1033+E826*D$1033)/F826*0.1,0)</f>
        <v>0</v>
      </c>
      <c r="C1051" s="17"/>
    </row>
    <row r="1052" spans="1:3">
      <c r="A1052" s="4" t="s">
        <v>178</v>
      </c>
      <c r="B1052" s="37">
        <f>IF(F827,(B827+C827*B$1033+D827*C$1033+E827*D$1033)/F827*0.1,0)</f>
        <v>0</v>
      </c>
      <c r="C1052" s="17"/>
    </row>
    <row r="1053" spans="1:3">
      <c r="A1053" s="4" t="s">
        <v>179</v>
      </c>
      <c r="B1053" s="37">
        <f>IF(F828,(B828+C828*B$1033+D828*C$1033+E828*D$1033)/F828*0.1,0)</f>
        <v>0</v>
      </c>
      <c r="C1053" s="17"/>
    </row>
    <row r="1054" spans="1:3">
      <c r="A1054" s="4" t="s">
        <v>195</v>
      </c>
      <c r="B1054" s="37">
        <f>IF(F829,(B829+C829*B$1033+D829*C$1033+E829*D$1033)/F829*0.1,0)</f>
        <v>0</v>
      </c>
      <c r="C1054" s="17"/>
    </row>
    <row r="1055" spans="1:3">
      <c r="A1055" s="4" t="s">
        <v>180</v>
      </c>
      <c r="B1055" s="37">
        <f>IF(F830,(B830+C830*B$1033+D830*C$1033+E830*D$1033)/F830*0.1,0)</f>
        <v>0</v>
      </c>
      <c r="C1055" s="17"/>
    </row>
    <row r="1056" spans="1:3">
      <c r="A1056" s="4" t="s">
        <v>181</v>
      </c>
      <c r="B1056" s="37">
        <f>IF(F831,(B831+C831*B$1033+D831*C$1033+E831*D$1033)/F831*0.1,0)</f>
        <v>0</v>
      </c>
      <c r="C1056" s="17"/>
    </row>
    <row r="1057" spans="1:3">
      <c r="A1057" s="4" t="s">
        <v>182</v>
      </c>
      <c r="B1057" s="37">
        <f>IF(F832,(B832+C832*B$1033+D832*C$1033+E832*D$1033)/F832*0.1,0)</f>
        <v>0</v>
      </c>
      <c r="C1057" s="17"/>
    </row>
    <row r="1058" spans="1:3">
      <c r="A1058" s="4" t="s">
        <v>183</v>
      </c>
      <c r="B1058" s="37">
        <f>IF(F833,(B833+C833*B$1033+D833*C$1033+E833*D$1033)/F833*0.1,0)</f>
        <v>0</v>
      </c>
      <c r="C1058" s="17"/>
    </row>
    <row r="1059" spans="1:3">
      <c r="A1059" s="4" t="s">
        <v>196</v>
      </c>
      <c r="B1059" s="37">
        <f>IF(F834,(B834+C834*B$1033+D834*C$1033+E834*D$1033)/F834*0.1,0)</f>
        <v>0</v>
      </c>
      <c r="C1059" s="17"/>
    </row>
    <row r="1060" spans="1:3">
      <c r="A1060" s="4" t="s">
        <v>218</v>
      </c>
      <c r="B1060" s="37">
        <f>IF(F835,(B835+C835*B$1033+D835*C$1033+E835*D$1033)/F835*0.1,0)</f>
        <v>0</v>
      </c>
      <c r="C1060" s="17"/>
    </row>
    <row r="1061" spans="1:3">
      <c r="A1061" s="4" t="s">
        <v>219</v>
      </c>
      <c r="B1061" s="37">
        <f>IF(F836,(B836+C836*B$1033+D836*C$1033+E836*D$1033)/F836*0.1,0)</f>
        <v>0</v>
      </c>
      <c r="C1061" s="17"/>
    </row>
    <row r="1062" spans="1:3">
      <c r="A1062" s="4" t="s">
        <v>220</v>
      </c>
      <c r="B1062" s="37">
        <f>IF(F837,(B837+C837*B$1033+D837*C$1033+E837*D$1033)/F837*0.1,0)</f>
        <v>0</v>
      </c>
      <c r="C1062" s="17"/>
    </row>
    <row r="1063" spans="1:3">
      <c r="A1063" s="4" t="s">
        <v>221</v>
      </c>
      <c r="B1063" s="37">
        <f>IF(F838,(B838+C838*B$1033+D838*C$1033+E838*D$1033)/F838*0.1,0)</f>
        <v>0</v>
      </c>
      <c r="C1063" s="17"/>
    </row>
    <row r="1064" spans="1:3">
      <c r="A1064" s="4" t="s">
        <v>222</v>
      </c>
      <c r="B1064" s="37">
        <f>IF(F839,(B839+C839*B$1033+D839*C$1033+E839*D$1033)/F839*0.1,0)</f>
        <v>0</v>
      </c>
      <c r="C1064" s="17"/>
    </row>
    <row r="1065" spans="1:3">
      <c r="A1065" s="4" t="s">
        <v>184</v>
      </c>
      <c r="B1065" s="37">
        <f>IF(F840,(B840+C840*B$1033+D840*C$1033+E840*D$1033)/F840*0.1,0)</f>
        <v>0</v>
      </c>
      <c r="C1065" s="17"/>
    </row>
    <row r="1066" spans="1:3">
      <c r="A1066" s="4" t="s">
        <v>185</v>
      </c>
      <c r="B1066" s="37">
        <f>IF(F841,(B841+C841*B$1033+D841*C$1033+E841*D$1033)/F841*0.1,0)</f>
        <v>0</v>
      </c>
      <c r="C1066" s="17"/>
    </row>
    <row r="1067" spans="1:3">
      <c r="A1067" s="4" t="s">
        <v>186</v>
      </c>
      <c r="B1067" s="37">
        <f>IF(F842,(B842+C842*B$1033+D842*C$1033+E842*D$1033)/F842*0.1,0)</f>
        <v>0</v>
      </c>
      <c r="C1067" s="17"/>
    </row>
    <row r="1068" spans="1:3">
      <c r="A1068" s="4" t="s">
        <v>187</v>
      </c>
      <c r="B1068" s="37">
        <f>IF(F843,(B843+C843*B$1033+D843*C$1033+E843*D$1033)/F843*0.1,0)</f>
        <v>0</v>
      </c>
      <c r="C1068" s="17"/>
    </row>
    <row r="1069" spans="1:3">
      <c r="A1069" s="4" t="s">
        <v>188</v>
      </c>
      <c r="B1069" s="37">
        <f>IF(F844,(B844+C844*B$1033+D844*C$1033+E844*D$1033)/F844*0.1,0)</f>
        <v>0</v>
      </c>
      <c r="C1069" s="17"/>
    </row>
    <row r="1070" spans="1:3">
      <c r="A1070" s="4" t="s">
        <v>189</v>
      </c>
      <c r="B1070" s="37">
        <f>IF(F845,(B845+C845*B$1033+D845*C$1033+E845*D$1033)/F845*0.1,0)</f>
        <v>0</v>
      </c>
      <c r="C1070" s="17"/>
    </row>
    <row r="1071" spans="1:3">
      <c r="A1071" s="4" t="s">
        <v>197</v>
      </c>
      <c r="B1071" s="37">
        <f>IF(F846,(B846+C846*B$1033+D846*C$1033+E846*D$1033)/F846*0.1,0)</f>
        <v>0</v>
      </c>
      <c r="C1071" s="17"/>
    </row>
    <row r="1072" spans="1:3">
      <c r="A1072" s="4" t="s">
        <v>198</v>
      </c>
      <c r="B1072" s="37">
        <f>IF(F847,(B847+C847*B$1033+D847*C$1033+E847*D$1033)/F847*0.1,0)</f>
        <v>0</v>
      </c>
      <c r="C1072" s="17"/>
    </row>
    <row r="1074" spans="1:3" ht="21" customHeight="1">
      <c r="A1074" s="1" t="s">
        <v>1652</v>
      </c>
    </row>
    <row r="1075" spans="1:3">
      <c r="A1075" s="2" t="s">
        <v>353</v>
      </c>
    </row>
    <row r="1076" spans="1:3">
      <c r="A1076" s="32" t="s">
        <v>1653</v>
      </c>
    </row>
    <row r="1077" spans="1:3">
      <c r="A1077" s="32" t="s">
        <v>1613</v>
      </c>
    </row>
    <row r="1078" spans="1:3">
      <c r="A1078" s="2" t="s">
        <v>1614</v>
      </c>
    </row>
    <row r="1080" spans="1:3">
      <c r="B1080" s="15" t="s">
        <v>1615</v>
      </c>
    </row>
    <row r="1081" spans="1:3">
      <c r="A1081" s="29" t="s">
        <v>174</v>
      </c>
      <c r="C1081" s="17"/>
    </row>
    <row r="1082" spans="1:3">
      <c r="A1082" s="4" t="s">
        <v>174</v>
      </c>
      <c r="B1082" s="39">
        <f>IF(B$1048,1-B608/B$1048,0)</f>
        <v>0</v>
      </c>
      <c r="C1082" s="17"/>
    </row>
    <row r="1083" spans="1:3">
      <c r="A1083" s="4" t="s">
        <v>234</v>
      </c>
      <c r="B1083" s="39">
        <f>IF(B$1048,1-B609/B$1048,0)</f>
        <v>0</v>
      </c>
      <c r="C1083" s="17"/>
    </row>
    <row r="1084" spans="1:3">
      <c r="A1084" s="4" t="s">
        <v>235</v>
      </c>
      <c r="B1084" s="39">
        <f>IF(B$1048,1-B610/B$1048,0)</f>
        <v>0</v>
      </c>
      <c r="C1084" s="17"/>
    </row>
    <row r="1085" spans="1:3">
      <c r="A1085" s="29" t="s">
        <v>1570</v>
      </c>
      <c r="C1085" s="17"/>
    </row>
    <row r="1086" spans="1:3">
      <c r="A1086" s="4" t="s">
        <v>175</v>
      </c>
      <c r="B1086" s="39">
        <f>IF(B$1049,1-B612/B$1049,0)</f>
        <v>0</v>
      </c>
      <c r="C1086" s="17"/>
    </row>
    <row r="1087" spans="1:3">
      <c r="A1087" s="4" t="s">
        <v>237</v>
      </c>
      <c r="B1087" s="39">
        <f>IF(B$1049,1-B613/B$1049,0)</f>
        <v>0</v>
      </c>
      <c r="C1087" s="17"/>
    </row>
    <row r="1088" spans="1:3">
      <c r="A1088" s="4" t="s">
        <v>238</v>
      </c>
      <c r="B1088" s="39">
        <f>IF(B$1049,1-B614/B$1049,0)</f>
        <v>0</v>
      </c>
      <c r="C1088" s="17"/>
    </row>
    <row r="1089" spans="1:3">
      <c r="A1089" s="4" t="s">
        <v>216</v>
      </c>
      <c r="B1089" s="39">
        <f>IF(B$1049,1-B615/B$1049,0)</f>
        <v>0</v>
      </c>
      <c r="C1089" s="17"/>
    </row>
    <row r="1090" spans="1:3">
      <c r="A1090" s="4" t="s">
        <v>240</v>
      </c>
      <c r="B1090" s="39">
        <f>IF(B$1049,1-B616/B$1049,0)</f>
        <v>0</v>
      </c>
      <c r="C1090" s="17"/>
    </row>
    <row r="1091" spans="1:3">
      <c r="A1091" s="4" t="s">
        <v>241</v>
      </c>
      <c r="B1091" s="39">
        <f>IF(B$1049,1-B617/B$1049,0)</f>
        <v>0</v>
      </c>
      <c r="C1091" s="17"/>
    </row>
    <row r="1092" spans="1:3">
      <c r="A1092" s="29" t="s">
        <v>176</v>
      </c>
      <c r="C1092" s="17"/>
    </row>
    <row r="1093" spans="1:3">
      <c r="A1093" s="4" t="s">
        <v>176</v>
      </c>
      <c r="B1093" s="39">
        <f>IF(B$1050,1-B619/B$1050,0)</f>
        <v>0</v>
      </c>
      <c r="C1093" s="17"/>
    </row>
    <row r="1094" spans="1:3">
      <c r="A1094" s="4" t="s">
        <v>243</v>
      </c>
      <c r="B1094" s="39">
        <f>IF(B$1050,1-B620/B$1050,0)</f>
        <v>0</v>
      </c>
      <c r="C1094" s="17"/>
    </row>
    <row r="1095" spans="1:3">
      <c r="A1095" s="4" t="s">
        <v>244</v>
      </c>
      <c r="B1095" s="39">
        <f>IF(B$1050,1-B621/B$1050,0)</f>
        <v>0</v>
      </c>
      <c r="C1095" s="17"/>
    </row>
    <row r="1096" spans="1:3">
      <c r="A1096" s="29" t="s">
        <v>1571</v>
      </c>
      <c r="C1096" s="17"/>
    </row>
    <row r="1097" spans="1:3">
      <c r="A1097" s="4" t="s">
        <v>177</v>
      </c>
      <c r="B1097" s="39">
        <f>IF(B$1051,1-B623/B$1051,0)</f>
        <v>0</v>
      </c>
      <c r="C1097" s="17"/>
    </row>
    <row r="1098" spans="1:3">
      <c r="A1098" s="4" t="s">
        <v>246</v>
      </c>
      <c r="B1098" s="39">
        <f>IF(B$1051,1-B624/B$1051,0)</f>
        <v>0</v>
      </c>
      <c r="C1098" s="17"/>
    </row>
    <row r="1099" spans="1:3">
      <c r="A1099" s="4" t="s">
        <v>247</v>
      </c>
      <c r="B1099" s="39">
        <f>IF(B$1051,1-B625/B$1051,0)</f>
        <v>0</v>
      </c>
      <c r="C1099" s="17"/>
    </row>
    <row r="1100" spans="1:3">
      <c r="A1100" s="4" t="s">
        <v>217</v>
      </c>
      <c r="B1100" s="39">
        <f>IF(B$1051,1-B626/B$1051,0)</f>
        <v>0</v>
      </c>
      <c r="C1100" s="17"/>
    </row>
    <row r="1101" spans="1:3">
      <c r="A1101" s="4" t="s">
        <v>249</v>
      </c>
      <c r="B1101" s="39">
        <f>IF(B$1051,1-B627/B$1051,0)</f>
        <v>0</v>
      </c>
      <c r="C1101" s="17"/>
    </row>
    <row r="1102" spans="1:3">
      <c r="A1102" s="4" t="s">
        <v>250</v>
      </c>
      <c r="B1102" s="39">
        <f>IF(B$1051,1-B628/B$1051,0)</f>
        <v>0</v>
      </c>
      <c r="C1102" s="17"/>
    </row>
    <row r="1103" spans="1:3">
      <c r="A1103" s="29" t="s">
        <v>178</v>
      </c>
      <c r="C1103" s="17"/>
    </row>
    <row r="1104" spans="1:3">
      <c r="A1104" s="4" t="s">
        <v>178</v>
      </c>
      <c r="B1104" s="39">
        <f>IF(B$1052,1-B630/B$1052,0)</f>
        <v>0</v>
      </c>
      <c r="C1104" s="17"/>
    </row>
    <row r="1105" spans="1:3">
      <c r="A1105" s="4" t="s">
        <v>252</v>
      </c>
      <c r="B1105" s="39">
        <f>IF(B$1052,1-B631/B$1052,0)</f>
        <v>0</v>
      </c>
      <c r="C1105" s="17"/>
    </row>
    <row r="1106" spans="1:3">
      <c r="A1106" s="4" t="s">
        <v>253</v>
      </c>
      <c r="B1106" s="39">
        <f>IF(B$1052,1-B632/B$1052,0)</f>
        <v>0</v>
      </c>
      <c r="C1106" s="17"/>
    </row>
    <row r="1107" spans="1:3">
      <c r="A1107" s="29" t="s">
        <v>179</v>
      </c>
      <c r="C1107" s="17"/>
    </row>
    <row r="1108" spans="1:3">
      <c r="A1108" s="4" t="s">
        <v>179</v>
      </c>
      <c r="B1108" s="39">
        <f>IF(B$1053,1-B634/B$1053,0)</f>
        <v>0</v>
      </c>
      <c r="C1108" s="17"/>
    </row>
    <row r="1109" spans="1:3">
      <c r="A1109" s="29" t="s">
        <v>195</v>
      </c>
      <c r="C1109" s="17"/>
    </row>
    <row r="1110" spans="1:3">
      <c r="A1110" s="4" t="s">
        <v>195</v>
      </c>
      <c r="B1110" s="39">
        <f>IF(B$1054,1-B636/B$1054,0)</f>
        <v>0</v>
      </c>
      <c r="C1110" s="17"/>
    </row>
    <row r="1111" spans="1:3">
      <c r="A1111" s="29" t="s">
        <v>180</v>
      </c>
      <c r="C1111" s="17"/>
    </row>
    <row r="1112" spans="1:3">
      <c r="A1112" s="4" t="s">
        <v>180</v>
      </c>
      <c r="B1112" s="39">
        <f>IF(B$1055,1-B638/B$1055,0)</f>
        <v>0</v>
      </c>
      <c r="C1112" s="17"/>
    </row>
    <row r="1113" spans="1:3">
      <c r="A1113" s="4" t="s">
        <v>257</v>
      </c>
      <c r="B1113" s="39">
        <f>IF(B$1055,1-B639/B$1055,0)</f>
        <v>0</v>
      </c>
      <c r="C1113" s="17"/>
    </row>
    <row r="1114" spans="1:3">
      <c r="A1114" s="4" t="s">
        <v>258</v>
      </c>
      <c r="B1114" s="39">
        <f>IF(B$1055,1-B640/B$1055,0)</f>
        <v>0</v>
      </c>
      <c r="C1114" s="17"/>
    </row>
    <row r="1115" spans="1:3">
      <c r="A1115" s="29" t="s">
        <v>181</v>
      </c>
      <c r="C1115" s="17"/>
    </row>
    <row r="1116" spans="1:3">
      <c r="A1116" s="4" t="s">
        <v>181</v>
      </c>
      <c r="B1116" s="39">
        <f>IF(B$1056,1-B642/B$1056,0)</f>
        <v>0</v>
      </c>
      <c r="C1116" s="17"/>
    </row>
    <row r="1117" spans="1:3">
      <c r="A1117" s="4" t="s">
        <v>260</v>
      </c>
      <c r="B1117" s="39">
        <f>IF(B$1056,1-B643/B$1056,0)</f>
        <v>0</v>
      </c>
      <c r="C1117" s="17"/>
    </row>
    <row r="1118" spans="1:3">
      <c r="A1118" s="4" t="s">
        <v>261</v>
      </c>
      <c r="B1118" s="39">
        <f>IF(B$1056,1-B644/B$1056,0)</f>
        <v>0</v>
      </c>
      <c r="C1118" s="17"/>
    </row>
    <row r="1119" spans="1:3">
      <c r="A1119" s="29" t="s">
        <v>182</v>
      </c>
      <c r="C1119" s="17"/>
    </row>
    <row r="1120" spans="1:3">
      <c r="A1120" s="4" t="s">
        <v>182</v>
      </c>
      <c r="B1120" s="39">
        <f>IF(B$1057,1-B646/B$1057,0)</f>
        <v>0</v>
      </c>
      <c r="C1120" s="17"/>
    </row>
    <row r="1121" spans="1:3">
      <c r="A1121" s="4" t="s">
        <v>263</v>
      </c>
      <c r="B1121" s="39">
        <f>IF(B$1057,1-B647/B$1057,0)</f>
        <v>0</v>
      </c>
      <c r="C1121" s="17"/>
    </row>
    <row r="1122" spans="1:3">
      <c r="A1122" s="4" t="s">
        <v>264</v>
      </c>
      <c r="B1122" s="39">
        <f>IF(B$1057,1-B648/B$1057,0)</f>
        <v>0</v>
      </c>
      <c r="C1122" s="17"/>
    </row>
    <row r="1123" spans="1:3">
      <c r="A1123" s="29" t="s">
        <v>183</v>
      </c>
      <c r="C1123" s="17"/>
    </row>
    <row r="1124" spans="1:3">
      <c r="A1124" s="4" t="s">
        <v>183</v>
      </c>
      <c r="B1124" s="39">
        <f>IF(B$1058,1-B650/B$1058,0)</f>
        <v>0</v>
      </c>
      <c r="C1124" s="17"/>
    </row>
    <row r="1125" spans="1:3">
      <c r="A1125" s="4" t="s">
        <v>266</v>
      </c>
      <c r="B1125" s="39">
        <f>IF(B$1058,1-B651/B$1058,0)</f>
        <v>0</v>
      </c>
      <c r="C1125" s="17"/>
    </row>
    <row r="1126" spans="1:3">
      <c r="A1126" s="29" t="s">
        <v>196</v>
      </c>
      <c r="C1126" s="17"/>
    </row>
    <row r="1127" spans="1:3">
      <c r="A1127" s="4" t="s">
        <v>196</v>
      </c>
      <c r="B1127" s="39">
        <f>IF(B$1059,1-B653/B$1059,0)</f>
        <v>0</v>
      </c>
      <c r="C1127" s="17"/>
    </row>
    <row r="1128" spans="1:3">
      <c r="A1128" s="4" t="s">
        <v>268</v>
      </c>
      <c r="B1128" s="39">
        <f>IF(B$1059,1-B654/B$1059,0)</f>
        <v>0</v>
      </c>
      <c r="C1128" s="17"/>
    </row>
    <row r="1129" spans="1:3">
      <c r="A1129" s="29" t="s">
        <v>218</v>
      </c>
      <c r="C1129" s="17"/>
    </row>
    <row r="1130" spans="1:3">
      <c r="A1130" s="4" t="s">
        <v>218</v>
      </c>
      <c r="B1130" s="39">
        <f>IF(B$1060,1-B656/B$1060,0)</f>
        <v>0</v>
      </c>
      <c r="C1130" s="17"/>
    </row>
    <row r="1131" spans="1:3">
      <c r="A1131" s="4" t="s">
        <v>270</v>
      </c>
      <c r="B1131" s="39">
        <f>IF(B$1060,1-B657/B$1060,0)</f>
        <v>0</v>
      </c>
      <c r="C1131" s="17"/>
    </row>
    <row r="1132" spans="1:3">
      <c r="A1132" s="4" t="s">
        <v>271</v>
      </c>
      <c r="B1132" s="39">
        <f>IF(B$1060,1-B658/B$1060,0)</f>
        <v>0</v>
      </c>
      <c r="C1132" s="17"/>
    </row>
    <row r="1133" spans="1:3">
      <c r="A1133" s="29" t="s">
        <v>219</v>
      </c>
      <c r="C1133" s="17"/>
    </row>
    <row r="1134" spans="1:3">
      <c r="A1134" s="4" t="s">
        <v>219</v>
      </c>
      <c r="B1134" s="39">
        <f>IF(B$1061,1-B660/B$1061,0)</f>
        <v>0</v>
      </c>
      <c r="C1134" s="17"/>
    </row>
    <row r="1135" spans="1:3">
      <c r="A1135" s="4" t="s">
        <v>273</v>
      </c>
      <c r="B1135" s="39">
        <f>IF(B$1061,1-B661/B$1061,0)</f>
        <v>0</v>
      </c>
      <c r="C1135" s="17"/>
    </row>
    <row r="1136" spans="1:3">
      <c r="A1136" s="4" t="s">
        <v>274</v>
      </c>
      <c r="B1136" s="39">
        <f>IF(B$1061,1-B662/B$1061,0)</f>
        <v>0</v>
      </c>
      <c r="C1136" s="17"/>
    </row>
    <row r="1137" spans="1:3">
      <c r="A1137" s="29" t="s">
        <v>220</v>
      </c>
      <c r="C1137" s="17"/>
    </row>
    <row r="1138" spans="1:3">
      <c r="A1138" s="4" t="s">
        <v>220</v>
      </c>
      <c r="B1138" s="39">
        <f>IF(B$1062,1-B664/B$1062,0)</f>
        <v>0</v>
      </c>
      <c r="C1138" s="17"/>
    </row>
    <row r="1139" spans="1:3">
      <c r="A1139" s="4" t="s">
        <v>276</v>
      </c>
      <c r="B1139" s="39">
        <f>IF(B$1062,1-B665/B$1062,0)</f>
        <v>0</v>
      </c>
      <c r="C1139" s="17"/>
    </row>
    <row r="1140" spans="1:3">
      <c r="A1140" s="4" t="s">
        <v>277</v>
      </c>
      <c r="B1140" s="39">
        <f>IF(B$1062,1-B666/B$1062,0)</f>
        <v>0</v>
      </c>
      <c r="C1140" s="17"/>
    </row>
    <row r="1141" spans="1:3">
      <c r="A1141" s="29" t="s">
        <v>221</v>
      </c>
      <c r="C1141" s="17"/>
    </row>
    <row r="1142" spans="1:3">
      <c r="A1142" s="4" t="s">
        <v>221</v>
      </c>
      <c r="B1142" s="39">
        <f>IF(B$1063,1-B668/B$1063,0)</f>
        <v>0</v>
      </c>
      <c r="C1142" s="17"/>
    </row>
    <row r="1143" spans="1:3">
      <c r="A1143" s="4" t="s">
        <v>279</v>
      </c>
      <c r="B1143" s="39">
        <f>IF(B$1063,1-B669/B$1063,0)</f>
        <v>0</v>
      </c>
      <c r="C1143" s="17"/>
    </row>
    <row r="1144" spans="1:3">
      <c r="A1144" s="4" t="s">
        <v>280</v>
      </c>
      <c r="B1144" s="39">
        <f>IF(B$1063,1-B670/B$1063,0)</f>
        <v>0</v>
      </c>
      <c r="C1144" s="17"/>
    </row>
    <row r="1145" spans="1:3">
      <c r="A1145" s="29" t="s">
        <v>222</v>
      </c>
      <c r="C1145" s="17"/>
    </row>
    <row r="1146" spans="1:3">
      <c r="A1146" s="4" t="s">
        <v>222</v>
      </c>
      <c r="B1146" s="39">
        <f>IF(B$1064,1-B672/B$1064,0)</f>
        <v>0</v>
      </c>
      <c r="C1146" s="17"/>
    </row>
    <row r="1147" spans="1:3">
      <c r="A1147" s="4" t="s">
        <v>282</v>
      </c>
      <c r="B1147" s="39">
        <f>IF(B$1064,1-B673/B$1064,0)</f>
        <v>0</v>
      </c>
      <c r="C1147" s="17"/>
    </row>
    <row r="1148" spans="1:3">
      <c r="A1148" s="4" t="s">
        <v>283</v>
      </c>
      <c r="B1148" s="39">
        <f>IF(B$1064,1-B674/B$1064,0)</f>
        <v>0</v>
      </c>
      <c r="C1148" s="17"/>
    </row>
    <row r="1149" spans="1:3">
      <c r="A1149" s="29" t="s">
        <v>184</v>
      </c>
      <c r="C1149" s="17"/>
    </row>
    <row r="1150" spans="1:3">
      <c r="A1150" s="4" t="s">
        <v>184</v>
      </c>
      <c r="B1150" s="39">
        <f>IF(B$1065,1-B676/B$1065,0)</f>
        <v>0</v>
      </c>
      <c r="C1150" s="17"/>
    </row>
    <row r="1151" spans="1:3">
      <c r="A1151" s="4" t="s">
        <v>285</v>
      </c>
      <c r="B1151" s="39">
        <f>IF(B$1065,1-B677/B$1065,0)</f>
        <v>0</v>
      </c>
      <c r="C1151" s="17"/>
    </row>
    <row r="1152" spans="1:3">
      <c r="A1152" s="4" t="s">
        <v>286</v>
      </c>
      <c r="B1152" s="39">
        <f>IF(B$1065,1-B678/B$1065,0)</f>
        <v>0</v>
      </c>
      <c r="C1152" s="17"/>
    </row>
    <row r="1153" spans="1:3">
      <c r="A1153" s="29" t="s">
        <v>185</v>
      </c>
      <c r="C1153" s="17"/>
    </row>
    <row r="1154" spans="1:3">
      <c r="A1154" s="4" t="s">
        <v>185</v>
      </c>
      <c r="B1154" s="39">
        <f>IF(B$1066,1-B680/B$1066,0)</f>
        <v>0</v>
      </c>
      <c r="C1154" s="17"/>
    </row>
    <row r="1155" spans="1:3">
      <c r="A1155" s="4" t="s">
        <v>288</v>
      </c>
      <c r="B1155" s="39">
        <f>IF(B$1066,1-B681/B$1066,0)</f>
        <v>0</v>
      </c>
      <c r="C1155" s="17"/>
    </row>
    <row r="1156" spans="1:3">
      <c r="A1156" s="29" t="s">
        <v>186</v>
      </c>
      <c r="C1156" s="17"/>
    </row>
    <row r="1157" spans="1:3">
      <c r="A1157" s="4" t="s">
        <v>186</v>
      </c>
      <c r="B1157" s="39">
        <f>IF(B$1067,1-B683/B$1067,0)</f>
        <v>0</v>
      </c>
      <c r="C1157" s="17"/>
    </row>
    <row r="1158" spans="1:3">
      <c r="A1158" s="4" t="s">
        <v>290</v>
      </c>
      <c r="B1158" s="39">
        <f>IF(B$1067,1-B684/B$1067,0)</f>
        <v>0</v>
      </c>
      <c r="C1158" s="17"/>
    </row>
    <row r="1159" spans="1:3">
      <c r="A1159" s="4" t="s">
        <v>291</v>
      </c>
      <c r="B1159" s="39">
        <f>IF(B$1067,1-B685/B$1067,0)</f>
        <v>0</v>
      </c>
      <c r="C1159" s="17"/>
    </row>
    <row r="1160" spans="1:3">
      <c r="A1160" s="29" t="s">
        <v>187</v>
      </c>
      <c r="C1160" s="17"/>
    </row>
    <row r="1161" spans="1:3">
      <c r="A1161" s="4" t="s">
        <v>187</v>
      </c>
      <c r="B1161" s="39">
        <f>IF(B$1068,1-B687/B$1068,0)</f>
        <v>0</v>
      </c>
      <c r="C1161" s="17"/>
    </row>
    <row r="1162" spans="1:3">
      <c r="A1162" s="4" t="s">
        <v>293</v>
      </c>
      <c r="B1162" s="39">
        <f>IF(B$1068,1-B688/B$1068,0)</f>
        <v>0</v>
      </c>
      <c r="C1162" s="17"/>
    </row>
    <row r="1163" spans="1:3">
      <c r="A1163" s="4" t="s">
        <v>294</v>
      </c>
      <c r="B1163" s="39">
        <f>IF(B$1068,1-B689/B$1068,0)</f>
        <v>0</v>
      </c>
      <c r="C1163" s="17"/>
    </row>
    <row r="1164" spans="1:3">
      <c r="A1164" s="29" t="s">
        <v>188</v>
      </c>
      <c r="C1164" s="17"/>
    </row>
    <row r="1165" spans="1:3">
      <c r="A1165" s="4" t="s">
        <v>188</v>
      </c>
      <c r="B1165" s="39">
        <f>IF(B$1069,1-B691/B$1069,0)</f>
        <v>0</v>
      </c>
      <c r="C1165" s="17"/>
    </row>
    <row r="1166" spans="1:3">
      <c r="A1166" s="4" t="s">
        <v>296</v>
      </c>
      <c r="B1166" s="39">
        <f>IF(B$1069,1-B692/B$1069,0)</f>
        <v>0</v>
      </c>
      <c r="C1166" s="17"/>
    </row>
    <row r="1167" spans="1:3">
      <c r="A1167" s="29" t="s">
        <v>189</v>
      </c>
      <c r="C1167" s="17"/>
    </row>
    <row r="1168" spans="1:3">
      <c r="A1168" s="4" t="s">
        <v>189</v>
      </c>
      <c r="B1168" s="39">
        <f>IF(B$1070,1-B694/B$1070,0)</f>
        <v>0</v>
      </c>
      <c r="C1168" s="17"/>
    </row>
    <row r="1169" spans="1:5">
      <c r="A1169" s="4" t="s">
        <v>298</v>
      </c>
      <c r="B1169" s="39">
        <f>IF(B$1070,1-B695/B$1070,0)</f>
        <v>0</v>
      </c>
      <c r="C1169" s="17"/>
    </row>
    <row r="1170" spans="1:5">
      <c r="A1170" s="29" t="s">
        <v>197</v>
      </c>
      <c r="C1170" s="17"/>
    </row>
    <row r="1171" spans="1:5">
      <c r="A1171" s="4" t="s">
        <v>197</v>
      </c>
      <c r="B1171" s="39">
        <f>IF(B$1071,1-B697/B$1071,0)</f>
        <v>0</v>
      </c>
      <c r="C1171" s="17"/>
    </row>
    <row r="1172" spans="1:5">
      <c r="A1172" s="4" t="s">
        <v>300</v>
      </c>
      <c r="B1172" s="39">
        <f>IF(B$1071,1-B698/B$1071,0)</f>
        <v>0</v>
      </c>
      <c r="C1172" s="17"/>
    </row>
    <row r="1173" spans="1:5">
      <c r="A1173" s="29" t="s">
        <v>198</v>
      </c>
      <c r="C1173" s="17"/>
    </row>
    <row r="1174" spans="1:5">
      <c r="A1174" s="4" t="s">
        <v>198</v>
      </c>
      <c r="B1174" s="39">
        <f>IF(B$1072,1-B700/B$1072,0)</f>
        <v>0</v>
      </c>
      <c r="C1174" s="17"/>
    </row>
    <row r="1175" spans="1:5">
      <c r="A1175" s="4" t="s">
        <v>302</v>
      </c>
      <c r="B1175" s="39">
        <f>IF(B$1072,1-B701/B$1072,0)</f>
        <v>0</v>
      </c>
      <c r="C1175" s="17"/>
    </row>
    <row r="1177" spans="1:5" ht="21" customHeight="1">
      <c r="A1177" s="1" t="s">
        <v>1654</v>
      </c>
    </row>
    <row r="1178" spans="1:5">
      <c r="A1178" s="2" t="s">
        <v>353</v>
      </c>
    </row>
    <row r="1179" spans="1:5">
      <c r="A1179" s="32" t="s">
        <v>1655</v>
      </c>
    </row>
    <row r="1180" spans="1:5">
      <c r="A1180" s="32" t="s">
        <v>1618</v>
      </c>
    </row>
    <row r="1181" spans="1:5">
      <c r="A1181" s="32" t="s">
        <v>1619</v>
      </c>
    </row>
    <row r="1182" spans="1:5">
      <c r="A1182" s="32" t="s">
        <v>1620</v>
      </c>
    </row>
    <row r="1183" spans="1:5">
      <c r="A1183" s="32" t="s">
        <v>1621</v>
      </c>
    </row>
    <row r="1184" spans="1:5">
      <c r="A1184" s="33" t="s">
        <v>356</v>
      </c>
      <c r="B1184" s="33" t="s">
        <v>358</v>
      </c>
      <c r="C1184" s="33" t="s">
        <v>358</v>
      </c>
      <c r="D1184" s="33" t="s">
        <v>358</v>
      </c>
      <c r="E1184" s="33" t="s">
        <v>358</v>
      </c>
    </row>
    <row r="1185" spans="1:6">
      <c r="A1185" s="33" t="s">
        <v>359</v>
      </c>
      <c r="B1185" s="33" t="s">
        <v>361</v>
      </c>
      <c r="C1185" s="33" t="s">
        <v>1622</v>
      </c>
      <c r="D1185" s="33" t="s">
        <v>1623</v>
      </c>
      <c r="E1185" s="33" t="s">
        <v>1624</v>
      </c>
    </row>
    <row r="1187" spans="1:6">
      <c r="B1187" s="15" t="s">
        <v>1565</v>
      </c>
      <c r="C1187" s="15" t="s">
        <v>1566</v>
      </c>
      <c r="D1187" s="15" t="s">
        <v>1567</v>
      </c>
      <c r="E1187" s="15" t="s">
        <v>1568</v>
      </c>
    </row>
    <row r="1188" spans="1:6">
      <c r="A1188" s="4" t="s">
        <v>1625</v>
      </c>
      <c r="B1188" s="21">
        <f>SUMPRODUCT(B$1081:B$1175,$B$716:$B$810)</f>
        <v>0</v>
      </c>
      <c r="C1188" s="21">
        <f>SUMPRODUCT(B$1081:B$1175,$C$716:$C$810)</f>
        <v>0</v>
      </c>
      <c r="D1188" s="21">
        <f>SUMPRODUCT(B$1081:B$1175,$D$716:$D$810)</f>
        <v>0</v>
      </c>
      <c r="E1188" s="21">
        <f>SUMPRODUCT(B$1081:B$1175,$E$716:$E$810)</f>
        <v>0</v>
      </c>
      <c r="F1188" s="17"/>
    </row>
    <row r="1190" spans="1:6" ht="21" customHeight="1">
      <c r="A1190" s="1" t="s">
        <v>1656</v>
      </c>
    </row>
    <row r="1191" spans="1:6">
      <c r="A1191" s="2" t="s">
        <v>353</v>
      </c>
    </row>
    <row r="1192" spans="1:6">
      <c r="A1192" s="32" t="s">
        <v>1657</v>
      </c>
    </row>
    <row r="1193" spans="1:6">
      <c r="A1193" s="32" t="s">
        <v>1658</v>
      </c>
    </row>
    <row r="1194" spans="1:6">
      <c r="A1194" s="32" t="s">
        <v>1629</v>
      </c>
    </row>
    <row r="1195" spans="1:6">
      <c r="A1195" s="32" t="s">
        <v>1659</v>
      </c>
    </row>
    <row r="1196" spans="1:6">
      <c r="A1196" s="32" t="s">
        <v>1660</v>
      </c>
    </row>
    <row r="1197" spans="1:6">
      <c r="A1197" s="32" t="s">
        <v>1632</v>
      </c>
    </row>
    <row r="1198" spans="1:6">
      <c r="A1198" s="32" t="s">
        <v>1661</v>
      </c>
    </row>
    <row r="1199" spans="1:6">
      <c r="A1199" s="32" t="s">
        <v>1651</v>
      </c>
    </row>
    <row r="1200" spans="1:6">
      <c r="A1200" s="32" t="s">
        <v>1634</v>
      </c>
    </row>
    <row r="1201" spans="1:5">
      <c r="A1201" s="32" t="s">
        <v>1662</v>
      </c>
    </row>
    <row r="1202" spans="1:5">
      <c r="A1202" s="32" t="s">
        <v>1636</v>
      </c>
    </row>
    <row r="1203" spans="1:5">
      <c r="A1203" s="32" t="s">
        <v>1663</v>
      </c>
    </row>
    <row r="1204" spans="1:5">
      <c r="A1204" s="32" t="s">
        <v>1664</v>
      </c>
    </row>
    <row r="1205" spans="1:5">
      <c r="A1205" s="33" t="s">
        <v>356</v>
      </c>
      <c r="B1205" s="33" t="s">
        <v>486</v>
      </c>
      <c r="C1205" s="33" t="s">
        <v>486</v>
      </c>
      <c r="D1205" s="33" t="s">
        <v>486</v>
      </c>
    </row>
    <row r="1206" spans="1:5">
      <c r="A1206" s="33" t="s">
        <v>359</v>
      </c>
      <c r="B1206" s="33" t="s">
        <v>1639</v>
      </c>
      <c r="C1206" s="33" t="s">
        <v>1640</v>
      </c>
      <c r="D1206" s="33" t="s">
        <v>1641</v>
      </c>
    </row>
    <row r="1208" spans="1:5">
      <c r="B1208" s="15" t="s">
        <v>1642</v>
      </c>
      <c r="C1208" s="15" t="s">
        <v>1643</v>
      </c>
      <c r="D1208" s="15" t="s">
        <v>1644</v>
      </c>
    </row>
    <row r="1209" spans="1:5">
      <c r="A1209" s="4" t="s">
        <v>1665</v>
      </c>
      <c r="B1209" s="44">
        <f>C1188*B1033-C256</f>
        <v>0</v>
      </c>
      <c r="C1209" s="44">
        <f>D1188*C1033-D256</f>
        <v>0</v>
      </c>
      <c r="D1209" s="44">
        <f>E1188*D1033-E256+B1188-B256+B1209+C1209</f>
        <v>0</v>
      </c>
      <c r="E1209" s="17"/>
    </row>
    <row r="1211" spans="1:5" ht="21" customHeight="1">
      <c r="A1211" s="1" t="s">
        <v>1666</v>
      </c>
    </row>
    <row r="1213" spans="1:5">
      <c r="B1213" s="15" t="s">
        <v>1596</v>
      </c>
      <c r="C1213" s="15" t="s">
        <v>1597</v>
      </c>
      <c r="D1213" s="15" t="s">
        <v>1598</v>
      </c>
    </row>
    <row r="1214" spans="1:5">
      <c r="A1214" s="4" t="s">
        <v>1667</v>
      </c>
      <c r="B1214" s="28">
        <v>0.99</v>
      </c>
      <c r="C1214" s="28">
        <v>0.99</v>
      </c>
      <c r="D1214" s="28">
        <v>1</v>
      </c>
      <c r="E1214" s="17"/>
    </row>
    <row r="1216" spans="1:5" ht="21" customHeight="1">
      <c r="A1216" s="1" t="s">
        <v>1668</v>
      </c>
    </row>
    <row r="1217" spans="1:3">
      <c r="A1217" s="2" t="s">
        <v>353</v>
      </c>
    </row>
    <row r="1218" spans="1:3">
      <c r="A1218" s="32" t="s">
        <v>1601</v>
      </c>
    </row>
    <row r="1219" spans="1:3">
      <c r="A1219" s="32" t="s">
        <v>1602</v>
      </c>
    </row>
    <row r="1220" spans="1:3">
      <c r="A1220" s="32" t="s">
        <v>1603</v>
      </c>
    </row>
    <row r="1221" spans="1:3">
      <c r="A1221" s="32" t="s">
        <v>1669</v>
      </c>
    </row>
    <row r="1222" spans="1:3">
      <c r="A1222" s="32" t="s">
        <v>1605</v>
      </c>
    </row>
    <row r="1223" spans="1:3">
      <c r="A1223" s="32" t="s">
        <v>1670</v>
      </c>
    </row>
    <row r="1224" spans="1:3">
      <c r="A1224" s="32" t="s">
        <v>1607</v>
      </c>
    </row>
    <row r="1225" spans="1:3">
      <c r="A1225" s="32" t="s">
        <v>1671</v>
      </c>
    </row>
    <row r="1226" spans="1:3">
      <c r="A1226" s="2" t="s">
        <v>1609</v>
      </c>
    </row>
    <row r="1228" spans="1:3">
      <c r="B1228" s="15" t="s">
        <v>1610</v>
      </c>
    </row>
    <row r="1229" spans="1:3">
      <c r="A1229" s="4" t="s">
        <v>174</v>
      </c>
      <c r="B1229" s="37">
        <f>IF(F823,(B823+C823*B$1214+D823*C$1214+E823*D$1214)/F823*0.1,0)</f>
        <v>0</v>
      </c>
      <c r="C1229" s="17"/>
    </row>
    <row r="1230" spans="1:3">
      <c r="A1230" s="4" t="s">
        <v>1570</v>
      </c>
      <c r="B1230" s="37">
        <f>IF(F824,(B824+C824*B$1214+D824*C$1214+E824*D$1214)/F824*0.1,0)</f>
        <v>0</v>
      </c>
      <c r="C1230" s="17"/>
    </row>
    <row r="1231" spans="1:3">
      <c r="A1231" s="4" t="s">
        <v>176</v>
      </c>
      <c r="B1231" s="37">
        <f>IF(F825,(B825+C825*B$1214+D825*C$1214+E825*D$1214)/F825*0.1,0)</f>
        <v>0</v>
      </c>
      <c r="C1231" s="17"/>
    </row>
    <row r="1232" spans="1:3">
      <c r="A1232" s="4" t="s">
        <v>1571</v>
      </c>
      <c r="B1232" s="37">
        <f>IF(F826,(B826+C826*B$1214+D826*C$1214+E826*D$1214)/F826*0.1,0)</f>
        <v>0</v>
      </c>
      <c r="C1232" s="17"/>
    </row>
    <row r="1233" spans="1:3">
      <c r="A1233" s="4" t="s">
        <v>178</v>
      </c>
      <c r="B1233" s="37">
        <f>IF(F827,(B827+C827*B$1214+D827*C$1214+E827*D$1214)/F827*0.1,0)</f>
        <v>0</v>
      </c>
      <c r="C1233" s="17"/>
    </row>
    <row r="1234" spans="1:3">
      <c r="A1234" s="4" t="s">
        <v>179</v>
      </c>
      <c r="B1234" s="37">
        <f>IF(F828,(B828+C828*B$1214+D828*C$1214+E828*D$1214)/F828*0.1,0)</f>
        <v>0</v>
      </c>
      <c r="C1234" s="17"/>
    </row>
    <row r="1235" spans="1:3">
      <c r="A1235" s="4" t="s">
        <v>195</v>
      </c>
      <c r="B1235" s="37">
        <f>IF(F829,(B829+C829*B$1214+D829*C$1214+E829*D$1214)/F829*0.1,0)</f>
        <v>0</v>
      </c>
      <c r="C1235" s="17"/>
    </row>
    <row r="1236" spans="1:3">
      <c r="A1236" s="4" t="s">
        <v>180</v>
      </c>
      <c r="B1236" s="37">
        <f>IF(F830,(B830+C830*B$1214+D830*C$1214+E830*D$1214)/F830*0.1,0)</f>
        <v>0</v>
      </c>
      <c r="C1236" s="17"/>
    </row>
    <row r="1237" spans="1:3">
      <c r="A1237" s="4" t="s">
        <v>181</v>
      </c>
      <c r="B1237" s="37">
        <f>IF(F831,(B831+C831*B$1214+D831*C$1214+E831*D$1214)/F831*0.1,0)</f>
        <v>0</v>
      </c>
      <c r="C1237" s="17"/>
    </row>
    <row r="1238" spans="1:3">
      <c r="A1238" s="4" t="s">
        <v>182</v>
      </c>
      <c r="B1238" s="37">
        <f>IF(F832,(B832+C832*B$1214+D832*C$1214+E832*D$1214)/F832*0.1,0)</f>
        <v>0</v>
      </c>
      <c r="C1238" s="17"/>
    </row>
    <row r="1239" spans="1:3">
      <c r="A1239" s="4" t="s">
        <v>183</v>
      </c>
      <c r="B1239" s="37">
        <f>IF(F833,(B833+C833*B$1214+D833*C$1214+E833*D$1214)/F833*0.1,0)</f>
        <v>0</v>
      </c>
      <c r="C1239" s="17"/>
    </row>
    <row r="1240" spans="1:3">
      <c r="A1240" s="4" t="s">
        <v>196</v>
      </c>
      <c r="B1240" s="37">
        <f>IF(F834,(B834+C834*B$1214+D834*C$1214+E834*D$1214)/F834*0.1,0)</f>
        <v>0</v>
      </c>
      <c r="C1240" s="17"/>
    </row>
    <row r="1241" spans="1:3">
      <c r="A1241" s="4" t="s">
        <v>218</v>
      </c>
      <c r="B1241" s="37">
        <f>IF(F835,(B835+C835*B$1214+D835*C$1214+E835*D$1214)/F835*0.1,0)</f>
        <v>0</v>
      </c>
      <c r="C1241" s="17"/>
    </row>
    <row r="1242" spans="1:3">
      <c r="A1242" s="4" t="s">
        <v>219</v>
      </c>
      <c r="B1242" s="37">
        <f>IF(F836,(B836+C836*B$1214+D836*C$1214+E836*D$1214)/F836*0.1,0)</f>
        <v>0</v>
      </c>
      <c r="C1242" s="17"/>
    </row>
    <row r="1243" spans="1:3">
      <c r="A1243" s="4" t="s">
        <v>220</v>
      </c>
      <c r="B1243" s="37">
        <f>IF(F837,(B837+C837*B$1214+D837*C$1214+E837*D$1214)/F837*0.1,0)</f>
        <v>0</v>
      </c>
      <c r="C1243" s="17"/>
    </row>
    <row r="1244" spans="1:3">
      <c r="A1244" s="4" t="s">
        <v>221</v>
      </c>
      <c r="B1244" s="37">
        <f>IF(F838,(B838+C838*B$1214+D838*C$1214+E838*D$1214)/F838*0.1,0)</f>
        <v>0</v>
      </c>
      <c r="C1244" s="17"/>
    </row>
    <row r="1245" spans="1:3">
      <c r="A1245" s="4" t="s">
        <v>222</v>
      </c>
      <c r="B1245" s="37">
        <f>IF(F839,(B839+C839*B$1214+D839*C$1214+E839*D$1214)/F839*0.1,0)</f>
        <v>0</v>
      </c>
      <c r="C1245" s="17"/>
    </row>
    <row r="1246" spans="1:3">
      <c r="A1246" s="4" t="s">
        <v>184</v>
      </c>
      <c r="B1246" s="37">
        <f>IF(F840,(B840+C840*B$1214+D840*C$1214+E840*D$1214)/F840*0.1,0)</f>
        <v>0</v>
      </c>
      <c r="C1246" s="17"/>
    </row>
    <row r="1247" spans="1:3">
      <c r="A1247" s="4" t="s">
        <v>185</v>
      </c>
      <c r="B1247" s="37">
        <f>IF(F841,(B841+C841*B$1214+D841*C$1214+E841*D$1214)/F841*0.1,0)</f>
        <v>0</v>
      </c>
      <c r="C1247" s="17"/>
    </row>
    <row r="1248" spans="1:3">
      <c r="A1248" s="4" t="s">
        <v>186</v>
      </c>
      <c r="B1248" s="37">
        <f>IF(F842,(B842+C842*B$1214+D842*C$1214+E842*D$1214)/F842*0.1,0)</f>
        <v>0</v>
      </c>
      <c r="C1248" s="17"/>
    </row>
    <row r="1249" spans="1:3">
      <c r="A1249" s="4" t="s">
        <v>187</v>
      </c>
      <c r="B1249" s="37">
        <f>IF(F843,(B843+C843*B$1214+D843*C$1214+E843*D$1214)/F843*0.1,0)</f>
        <v>0</v>
      </c>
      <c r="C1249" s="17"/>
    </row>
    <row r="1250" spans="1:3">
      <c r="A1250" s="4" t="s">
        <v>188</v>
      </c>
      <c r="B1250" s="37">
        <f>IF(F844,(B844+C844*B$1214+D844*C$1214+E844*D$1214)/F844*0.1,0)</f>
        <v>0</v>
      </c>
      <c r="C1250" s="17"/>
    </row>
    <row r="1251" spans="1:3">
      <c r="A1251" s="4" t="s">
        <v>189</v>
      </c>
      <c r="B1251" s="37">
        <f>IF(F845,(B845+C845*B$1214+D845*C$1214+E845*D$1214)/F845*0.1,0)</f>
        <v>0</v>
      </c>
      <c r="C1251" s="17"/>
    </row>
    <row r="1252" spans="1:3">
      <c r="A1252" s="4" t="s">
        <v>197</v>
      </c>
      <c r="B1252" s="37">
        <f>IF(F846,(B846+C846*B$1214+D846*C$1214+E846*D$1214)/F846*0.1,0)</f>
        <v>0</v>
      </c>
      <c r="C1252" s="17"/>
    </row>
    <row r="1253" spans="1:3">
      <c r="A1253" s="4" t="s">
        <v>198</v>
      </c>
      <c r="B1253" s="37">
        <f>IF(F847,(B847+C847*B$1214+D847*C$1214+E847*D$1214)/F847*0.1,0)</f>
        <v>0</v>
      </c>
      <c r="C1253" s="17"/>
    </row>
    <row r="1255" spans="1:3" ht="21" customHeight="1">
      <c r="A1255" s="1" t="s">
        <v>1672</v>
      </c>
    </row>
    <row r="1256" spans="1:3">
      <c r="A1256" s="2" t="s">
        <v>353</v>
      </c>
    </row>
    <row r="1257" spans="1:3">
      <c r="A1257" s="32" t="s">
        <v>1673</v>
      </c>
    </row>
    <row r="1258" spans="1:3">
      <c r="A1258" s="32" t="s">
        <v>1613</v>
      </c>
    </row>
    <row r="1259" spans="1:3">
      <c r="A1259" s="2" t="s">
        <v>1614</v>
      </c>
    </row>
    <row r="1261" spans="1:3">
      <c r="B1261" s="15" t="s">
        <v>1615</v>
      </c>
    </row>
    <row r="1262" spans="1:3">
      <c r="A1262" s="29" t="s">
        <v>174</v>
      </c>
      <c r="C1262" s="17"/>
    </row>
    <row r="1263" spans="1:3">
      <c r="A1263" s="4" t="s">
        <v>174</v>
      </c>
      <c r="B1263" s="39">
        <f>IF(B$1229,1-B608/B$1229,0)</f>
        <v>0</v>
      </c>
      <c r="C1263" s="17"/>
    </row>
    <row r="1264" spans="1:3">
      <c r="A1264" s="4" t="s">
        <v>234</v>
      </c>
      <c r="B1264" s="39">
        <f>IF(B$1229,1-B609/B$1229,0)</f>
        <v>0</v>
      </c>
      <c r="C1264" s="17"/>
    </row>
    <row r="1265" spans="1:3">
      <c r="A1265" s="4" t="s">
        <v>235</v>
      </c>
      <c r="B1265" s="39">
        <f>IF(B$1229,1-B610/B$1229,0)</f>
        <v>0</v>
      </c>
      <c r="C1265" s="17"/>
    </row>
    <row r="1266" spans="1:3">
      <c r="A1266" s="29" t="s">
        <v>1570</v>
      </c>
      <c r="C1266" s="17"/>
    </row>
    <row r="1267" spans="1:3">
      <c r="A1267" s="4" t="s">
        <v>175</v>
      </c>
      <c r="B1267" s="39">
        <f>IF(B$1230,1-B612/B$1230,0)</f>
        <v>0</v>
      </c>
      <c r="C1267" s="17"/>
    </row>
    <row r="1268" spans="1:3">
      <c r="A1268" s="4" t="s">
        <v>237</v>
      </c>
      <c r="B1268" s="39">
        <f>IF(B$1230,1-B613/B$1230,0)</f>
        <v>0</v>
      </c>
      <c r="C1268" s="17"/>
    </row>
    <row r="1269" spans="1:3">
      <c r="A1269" s="4" t="s">
        <v>238</v>
      </c>
      <c r="B1269" s="39">
        <f>IF(B$1230,1-B614/B$1230,0)</f>
        <v>0</v>
      </c>
      <c r="C1269" s="17"/>
    </row>
    <row r="1270" spans="1:3">
      <c r="A1270" s="4" t="s">
        <v>216</v>
      </c>
      <c r="B1270" s="39">
        <f>IF(B$1230,1-B615/B$1230,0)</f>
        <v>0</v>
      </c>
      <c r="C1270" s="17"/>
    </row>
    <row r="1271" spans="1:3">
      <c r="A1271" s="4" t="s">
        <v>240</v>
      </c>
      <c r="B1271" s="39">
        <f>IF(B$1230,1-B616/B$1230,0)</f>
        <v>0</v>
      </c>
      <c r="C1271" s="17"/>
    </row>
    <row r="1272" spans="1:3">
      <c r="A1272" s="4" t="s">
        <v>241</v>
      </c>
      <c r="B1272" s="39">
        <f>IF(B$1230,1-B617/B$1230,0)</f>
        <v>0</v>
      </c>
      <c r="C1272" s="17"/>
    </row>
    <row r="1273" spans="1:3">
      <c r="A1273" s="29" t="s">
        <v>176</v>
      </c>
      <c r="C1273" s="17"/>
    </row>
    <row r="1274" spans="1:3">
      <c r="A1274" s="4" t="s">
        <v>176</v>
      </c>
      <c r="B1274" s="39">
        <f>IF(B$1231,1-B619/B$1231,0)</f>
        <v>0</v>
      </c>
      <c r="C1274" s="17"/>
    </row>
    <row r="1275" spans="1:3">
      <c r="A1275" s="4" t="s">
        <v>243</v>
      </c>
      <c r="B1275" s="39">
        <f>IF(B$1231,1-B620/B$1231,0)</f>
        <v>0</v>
      </c>
      <c r="C1275" s="17"/>
    </row>
    <row r="1276" spans="1:3">
      <c r="A1276" s="4" t="s">
        <v>244</v>
      </c>
      <c r="B1276" s="39">
        <f>IF(B$1231,1-B621/B$1231,0)</f>
        <v>0</v>
      </c>
      <c r="C1276" s="17"/>
    </row>
    <row r="1277" spans="1:3">
      <c r="A1277" s="29" t="s">
        <v>1571</v>
      </c>
      <c r="C1277" s="17"/>
    </row>
    <row r="1278" spans="1:3">
      <c r="A1278" s="4" t="s">
        <v>177</v>
      </c>
      <c r="B1278" s="39">
        <f>IF(B$1232,1-B623/B$1232,0)</f>
        <v>0</v>
      </c>
      <c r="C1278" s="17"/>
    </row>
    <row r="1279" spans="1:3">
      <c r="A1279" s="4" t="s">
        <v>246</v>
      </c>
      <c r="B1279" s="39">
        <f>IF(B$1232,1-B624/B$1232,0)</f>
        <v>0</v>
      </c>
      <c r="C1279" s="17"/>
    </row>
    <row r="1280" spans="1:3">
      <c r="A1280" s="4" t="s">
        <v>247</v>
      </c>
      <c r="B1280" s="39">
        <f>IF(B$1232,1-B625/B$1232,0)</f>
        <v>0</v>
      </c>
      <c r="C1280" s="17"/>
    </row>
    <row r="1281" spans="1:3">
      <c r="A1281" s="4" t="s">
        <v>217</v>
      </c>
      <c r="B1281" s="39">
        <f>IF(B$1232,1-B626/B$1232,0)</f>
        <v>0</v>
      </c>
      <c r="C1281" s="17"/>
    </row>
    <row r="1282" spans="1:3">
      <c r="A1282" s="4" t="s">
        <v>249</v>
      </c>
      <c r="B1282" s="39">
        <f>IF(B$1232,1-B627/B$1232,0)</f>
        <v>0</v>
      </c>
      <c r="C1282" s="17"/>
    </row>
    <row r="1283" spans="1:3">
      <c r="A1283" s="4" t="s">
        <v>250</v>
      </c>
      <c r="B1283" s="39">
        <f>IF(B$1232,1-B628/B$1232,0)</f>
        <v>0</v>
      </c>
      <c r="C1283" s="17"/>
    </row>
    <row r="1284" spans="1:3">
      <c r="A1284" s="29" t="s">
        <v>178</v>
      </c>
      <c r="C1284" s="17"/>
    </row>
    <row r="1285" spans="1:3">
      <c r="A1285" s="4" t="s">
        <v>178</v>
      </c>
      <c r="B1285" s="39">
        <f>IF(B$1233,1-B630/B$1233,0)</f>
        <v>0</v>
      </c>
      <c r="C1285" s="17"/>
    </row>
    <row r="1286" spans="1:3">
      <c r="A1286" s="4" t="s">
        <v>252</v>
      </c>
      <c r="B1286" s="39">
        <f>IF(B$1233,1-B631/B$1233,0)</f>
        <v>0</v>
      </c>
      <c r="C1286" s="17"/>
    </row>
    <row r="1287" spans="1:3">
      <c r="A1287" s="4" t="s">
        <v>253</v>
      </c>
      <c r="B1287" s="39">
        <f>IF(B$1233,1-B632/B$1233,0)</f>
        <v>0</v>
      </c>
      <c r="C1287" s="17"/>
    </row>
    <row r="1288" spans="1:3">
      <c r="A1288" s="29" t="s">
        <v>179</v>
      </c>
      <c r="C1288" s="17"/>
    </row>
    <row r="1289" spans="1:3">
      <c r="A1289" s="4" t="s">
        <v>179</v>
      </c>
      <c r="B1289" s="39">
        <f>IF(B$1234,1-B634/B$1234,0)</f>
        <v>0</v>
      </c>
      <c r="C1289" s="17"/>
    </row>
    <row r="1290" spans="1:3">
      <c r="A1290" s="29" t="s">
        <v>195</v>
      </c>
      <c r="C1290" s="17"/>
    </row>
    <row r="1291" spans="1:3">
      <c r="A1291" s="4" t="s">
        <v>195</v>
      </c>
      <c r="B1291" s="39">
        <f>IF(B$1235,1-B636/B$1235,0)</f>
        <v>0</v>
      </c>
      <c r="C1291" s="17"/>
    </row>
    <row r="1292" spans="1:3">
      <c r="A1292" s="29" t="s">
        <v>180</v>
      </c>
      <c r="C1292" s="17"/>
    </row>
    <row r="1293" spans="1:3">
      <c r="A1293" s="4" t="s">
        <v>180</v>
      </c>
      <c r="B1293" s="39">
        <f>IF(B$1236,1-B638/B$1236,0)</f>
        <v>0</v>
      </c>
      <c r="C1293" s="17"/>
    </row>
    <row r="1294" spans="1:3">
      <c r="A1294" s="4" t="s">
        <v>257</v>
      </c>
      <c r="B1294" s="39">
        <f>IF(B$1236,1-B639/B$1236,0)</f>
        <v>0</v>
      </c>
      <c r="C1294" s="17"/>
    </row>
    <row r="1295" spans="1:3">
      <c r="A1295" s="4" t="s">
        <v>258</v>
      </c>
      <c r="B1295" s="39">
        <f>IF(B$1236,1-B640/B$1236,0)</f>
        <v>0</v>
      </c>
      <c r="C1295" s="17"/>
    </row>
    <row r="1296" spans="1:3">
      <c r="A1296" s="29" t="s">
        <v>181</v>
      </c>
      <c r="C1296" s="17"/>
    </row>
    <row r="1297" spans="1:3">
      <c r="A1297" s="4" t="s">
        <v>181</v>
      </c>
      <c r="B1297" s="39">
        <f>IF(B$1237,1-B642/B$1237,0)</f>
        <v>0</v>
      </c>
      <c r="C1297" s="17"/>
    </row>
    <row r="1298" spans="1:3">
      <c r="A1298" s="4" t="s">
        <v>260</v>
      </c>
      <c r="B1298" s="39">
        <f>IF(B$1237,1-B643/B$1237,0)</f>
        <v>0</v>
      </c>
      <c r="C1298" s="17"/>
    </row>
    <row r="1299" spans="1:3">
      <c r="A1299" s="4" t="s">
        <v>261</v>
      </c>
      <c r="B1299" s="39">
        <f>IF(B$1237,1-B644/B$1237,0)</f>
        <v>0</v>
      </c>
      <c r="C1299" s="17"/>
    </row>
    <row r="1300" spans="1:3">
      <c r="A1300" s="29" t="s">
        <v>182</v>
      </c>
      <c r="C1300" s="17"/>
    </row>
    <row r="1301" spans="1:3">
      <c r="A1301" s="4" t="s">
        <v>182</v>
      </c>
      <c r="B1301" s="39">
        <f>IF(B$1238,1-B646/B$1238,0)</f>
        <v>0</v>
      </c>
      <c r="C1301" s="17"/>
    </row>
    <row r="1302" spans="1:3">
      <c r="A1302" s="4" t="s">
        <v>263</v>
      </c>
      <c r="B1302" s="39">
        <f>IF(B$1238,1-B647/B$1238,0)</f>
        <v>0</v>
      </c>
      <c r="C1302" s="17"/>
    </row>
    <row r="1303" spans="1:3">
      <c r="A1303" s="4" t="s">
        <v>264</v>
      </c>
      <c r="B1303" s="39">
        <f>IF(B$1238,1-B648/B$1238,0)</f>
        <v>0</v>
      </c>
      <c r="C1303" s="17"/>
    </row>
    <row r="1304" spans="1:3">
      <c r="A1304" s="29" t="s">
        <v>183</v>
      </c>
      <c r="C1304" s="17"/>
    </row>
    <row r="1305" spans="1:3">
      <c r="A1305" s="4" t="s">
        <v>183</v>
      </c>
      <c r="B1305" s="39">
        <f>IF(B$1239,1-B650/B$1239,0)</f>
        <v>0</v>
      </c>
      <c r="C1305" s="17"/>
    </row>
    <row r="1306" spans="1:3">
      <c r="A1306" s="4" t="s">
        <v>266</v>
      </c>
      <c r="B1306" s="39">
        <f>IF(B$1239,1-B651/B$1239,0)</f>
        <v>0</v>
      </c>
      <c r="C1306" s="17"/>
    </row>
    <row r="1307" spans="1:3">
      <c r="A1307" s="29" t="s">
        <v>196</v>
      </c>
      <c r="C1307" s="17"/>
    </row>
    <row r="1308" spans="1:3">
      <c r="A1308" s="4" t="s">
        <v>196</v>
      </c>
      <c r="B1308" s="39">
        <f>IF(B$1240,1-B653/B$1240,0)</f>
        <v>0</v>
      </c>
      <c r="C1308" s="17"/>
    </row>
    <row r="1309" spans="1:3">
      <c r="A1309" s="4" t="s">
        <v>268</v>
      </c>
      <c r="B1309" s="39">
        <f>IF(B$1240,1-B654/B$1240,0)</f>
        <v>0</v>
      </c>
      <c r="C1309" s="17"/>
    </row>
    <row r="1310" spans="1:3">
      <c r="A1310" s="29" t="s">
        <v>218</v>
      </c>
      <c r="C1310" s="17"/>
    </row>
    <row r="1311" spans="1:3">
      <c r="A1311" s="4" t="s">
        <v>218</v>
      </c>
      <c r="B1311" s="39">
        <f>IF(B$1241,1-B656/B$1241,0)</f>
        <v>0</v>
      </c>
      <c r="C1311" s="17"/>
    </row>
    <row r="1312" spans="1:3">
      <c r="A1312" s="4" t="s">
        <v>270</v>
      </c>
      <c r="B1312" s="39">
        <f>IF(B$1241,1-B657/B$1241,0)</f>
        <v>0</v>
      </c>
      <c r="C1312" s="17"/>
    </row>
    <row r="1313" spans="1:3">
      <c r="A1313" s="4" t="s">
        <v>271</v>
      </c>
      <c r="B1313" s="39">
        <f>IF(B$1241,1-B658/B$1241,0)</f>
        <v>0</v>
      </c>
      <c r="C1313" s="17"/>
    </row>
    <row r="1314" spans="1:3">
      <c r="A1314" s="29" t="s">
        <v>219</v>
      </c>
      <c r="C1314" s="17"/>
    </row>
    <row r="1315" spans="1:3">
      <c r="A1315" s="4" t="s">
        <v>219</v>
      </c>
      <c r="B1315" s="39">
        <f>IF(B$1242,1-B660/B$1242,0)</f>
        <v>0</v>
      </c>
      <c r="C1315" s="17"/>
    </row>
    <row r="1316" spans="1:3">
      <c r="A1316" s="4" t="s">
        <v>273</v>
      </c>
      <c r="B1316" s="39">
        <f>IF(B$1242,1-B661/B$1242,0)</f>
        <v>0</v>
      </c>
      <c r="C1316" s="17"/>
    </row>
    <row r="1317" spans="1:3">
      <c r="A1317" s="4" t="s">
        <v>274</v>
      </c>
      <c r="B1317" s="39">
        <f>IF(B$1242,1-B662/B$1242,0)</f>
        <v>0</v>
      </c>
      <c r="C1317" s="17"/>
    </row>
    <row r="1318" spans="1:3">
      <c r="A1318" s="29" t="s">
        <v>220</v>
      </c>
      <c r="C1318" s="17"/>
    </row>
    <row r="1319" spans="1:3">
      <c r="A1319" s="4" t="s">
        <v>220</v>
      </c>
      <c r="B1319" s="39">
        <f>IF(B$1243,1-B664/B$1243,0)</f>
        <v>0</v>
      </c>
      <c r="C1319" s="17"/>
    </row>
    <row r="1320" spans="1:3">
      <c r="A1320" s="4" t="s">
        <v>276</v>
      </c>
      <c r="B1320" s="39">
        <f>IF(B$1243,1-B665/B$1243,0)</f>
        <v>0</v>
      </c>
      <c r="C1320" s="17"/>
    </row>
    <row r="1321" spans="1:3">
      <c r="A1321" s="4" t="s">
        <v>277</v>
      </c>
      <c r="B1321" s="39">
        <f>IF(B$1243,1-B666/B$1243,0)</f>
        <v>0</v>
      </c>
      <c r="C1321" s="17"/>
    </row>
    <row r="1322" spans="1:3">
      <c r="A1322" s="29" t="s">
        <v>221</v>
      </c>
      <c r="C1322" s="17"/>
    </row>
    <row r="1323" spans="1:3">
      <c r="A1323" s="4" t="s">
        <v>221</v>
      </c>
      <c r="B1323" s="39">
        <f>IF(B$1244,1-B668/B$1244,0)</f>
        <v>0</v>
      </c>
      <c r="C1323" s="17"/>
    </row>
    <row r="1324" spans="1:3">
      <c r="A1324" s="4" t="s">
        <v>279</v>
      </c>
      <c r="B1324" s="39">
        <f>IF(B$1244,1-B669/B$1244,0)</f>
        <v>0</v>
      </c>
      <c r="C1324" s="17"/>
    </row>
    <row r="1325" spans="1:3">
      <c r="A1325" s="4" t="s">
        <v>280</v>
      </c>
      <c r="B1325" s="39">
        <f>IF(B$1244,1-B670/B$1244,0)</f>
        <v>0</v>
      </c>
      <c r="C1325" s="17"/>
    </row>
    <row r="1326" spans="1:3">
      <c r="A1326" s="29" t="s">
        <v>222</v>
      </c>
      <c r="C1326" s="17"/>
    </row>
    <row r="1327" spans="1:3">
      <c r="A1327" s="4" t="s">
        <v>222</v>
      </c>
      <c r="B1327" s="39">
        <f>IF(B$1245,1-B672/B$1245,0)</f>
        <v>0</v>
      </c>
      <c r="C1327" s="17"/>
    </row>
    <row r="1328" spans="1:3">
      <c r="A1328" s="4" t="s">
        <v>282</v>
      </c>
      <c r="B1328" s="39">
        <f>IF(B$1245,1-B673/B$1245,0)</f>
        <v>0</v>
      </c>
      <c r="C1328" s="17"/>
    </row>
    <row r="1329" spans="1:3">
      <c r="A1329" s="4" t="s">
        <v>283</v>
      </c>
      <c r="B1329" s="39">
        <f>IF(B$1245,1-B674/B$1245,0)</f>
        <v>0</v>
      </c>
      <c r="C1329" s="17"/>
    </row>
    <row r="1330" spans="1:3">
      <c r="A1330" s="29" t="s">
        <v>184</v>
      </c>
      <c r="C1330" s="17"/>
    </row>
    <row r="1331" spans="1:3">
      <c r="A1331" s="4" t="s">
        <v>184</v>
      </c>
      <c r="B1331" s="39">
        <f>IF(B$1246,1-B676/B$1246,0)</f>
        <v>0</v>
      </c>
      <c r="C1331" s="17"/>
    </row>
    <row r="1332" spans="1:3">
      <c r="A1332" s="4" t="s">
        <v>285</v>
      </c>
      <c r="B1332" s="39">
        <f>IF(B$1246,1-B677/B$1246,0)</f>
        <v>0</v>
      </c>
      <c r="C1332" s="17"/>
    </row>
    <row r="1333" spans="1:3">
      <c r="A1333" s="4" t="s">
        <v>286</v>
      </c>
      <c r="B1333" s="39">
        <f>IF(B$1246,1-B678/B$1246,0)</f>
        <v>0</v>
      </c>
      <c r="C1333" s="17"/>
    </row>
    <row r="1334" spans="1:3">
      <c r="A1334" s="29" t="s">
        <v>185</v>
      </c>
      <c r="C1334" s="17"/>
    </row>
    <row r="1335" spans="1:3">
      <c r="A1335" s="4" t="s">
        <v>185</v>
      </c>
      <c r="B1335" s="39">
        <f>IF(B$1247,1-B680/B$1247,0)</f>
        <v>0</v>
      </c>
      <c r="C1335" s="17"/>
    </row>
    <row r="1336" spans="1:3">
      <c r="A1336" s="4" t="s">
        <v>288</v>
      </c>
      <c r="B1336" s="39">
        <f>IF(B$1247,1-B681/B$1247,0)</f>
        <v>0</v>
      </c>
      <c r="C1336" s="17"/>
    </row>
    <row r="1337" spans="1:3">
      <c r="A1337" s="29" t="s">
        <v>186</v>
      </c>
      <c r="C1337" s="17"/>
    </row>
    <row r="1338" spans="1:3">
      <c r="A1338" s="4" t="s">
        <v>186</v>
      </c>
      <c r="B1338" s="39">
        <f>IF(B$1248,1-B683/B$1248,0)</f>
        <v>0</v>
      </c>
      <c r="C1338" s="17"/>
    </row>
    <row r="1339" spans="1:3">
      <c r="A1339" s="4" t="s">
        <v>290</v>
      </c>
      <c r="B1339" s="39">
        <f>IF(B$1248,1-B684/B$1248,0)</f>
        <v>0</v>
      </c>
      <c r="C1339" s="17"/>
    </row>
    <row r="1340" spans="1:3">
      <c r="A1340" s="4" t="s">
        <v>291</v>
      </c>
      <c r="B1340" s="39">
        <f>IF(B$1248,1-B685/B$1248,0)</f>
        <v>0</v>
      </c>
      <c r="C1340" s="17"/>
    </row>
    <row r="1341" spans="1:3">
      <c r="A1341" s="29" t="s">
        <v>187</v>
      </c>
      <c r="C1341" s="17"/>
    </row>
    <row r="1342" spans="1:3">
      <c r="A1342" s="4" t="s">
        <v>187</v>
      </c>
      <c r="B1342" s="39">
        <f>IF(B$1249,1-B687/B$1249,0)</f>
        <v>0</v>
      </c>
      <c r="C1342" s="17"/>
    </row>
    <row r="1343" spans="1:3">
      <c r="A1343" s="4" t="s">
        <v>293</v>
      </c>
      <c r="B1343" s="39">
        <f>IF(B$1249,1-B688/B$1249,0)</f>
        <v>0</v>
      </c>
      <c r="C1343" s="17"/>
    </row>
    <row r="1344" spans="1:3">
      <c r="A1344" s="4" t="s">
        <v>294</v>
      </c>
      <c r="B1344" s="39">
        <f>IF(B$1249,1-B689/B$1249,0)</f>
        <v>0</v>
      </c>
      <c r="C1344" s="17"/>
    </row>
    <row r="1345" spans="1:3">
      <c r="A1345" s="29" t="s">
        <v>188</v>
      </c>
      <c r="C1345" s="17"/>
    </row>
    <row r="1346" spans="1:3">
      <c r="A1346" s="4" t="s">
        <v>188</v>
      </c>
      <c r="B1346" s="39">
        <f>IF(B$1250,1-B691/B$1250,0)</f>
        <v>0</v>
      </c>
      <c r="C1346" s="17"/>
    </row>
    <row r="1347" spans="1:3">
      <c r="A1347" s="4" t="s">
        <v>296</v>
      </c>
      <c r="B1347" s="39">
        <f>IF(B$1250,1-B692/B$1250,0)</f>
        <v>0</v>
      </c>
      <c r="C1347" s="17"/>
    </row>
    <row r="1348" spans="1:3">
      <c r="A1348" s="29" t="s">
        <v>189</v>
      </c>
      <c r="C1348" s="17"/>
    </row>
    <row r="1349" spans="1:3">
      <c r="A1349" s="4" t="s">
        <v>189</v>
      </c>
      <c r="B1349" s="39">
        <f>IF(B$1251,1-B694/B$1251,0)</f>
        <v>0</v>
      </c>
      <c r="C1349" s="17"/>
    </row>
    <row r="1350" spans="1:3">
      <c r="A1350" s="4" t="s">
        <v>298</v>
      </c>
      <c r="B1350" s="39">
        <f>IF(B$1251,1-B695/B$1251,0)</f>
        <v>0</v>
      </c>
      <c r="C1350" s="17"/>
    </row>
    <row r="1351" spans="1:3">
      <c r="A1351" s="29" t="s">
        <v>197</v>
      </c>
      <c r="C1351" s="17"/>
    </row>
    <row r="1352" spans="1:3">
      <c r="A1352" s="4" t="s">
        <v>197</v>
      </c>
      <c r="B1352" s="39">
        <f>IF(B$1252,1-B697/B$1252,0)</f>
        <v>0</v>
      </c>
      <c r="C1352" s="17"/>
    </row>
    <row r="1353" spans="1:3">
      <c r="A1353" s="4" t="s">
        <v>300</v>
      </c>
      <c r="B1353" s="39">
        <f>IF(B$1252,1-B698/B$1252,0)</f>
        <v>0</v>
      </c>
      <c r="C1353" s="17"/>
    </row>
    <row r="1354" spans="1:3">
      <c r="A1354" s="29" t="s">
        <v>198</v>
      </c>
      <c r="C1354" s="17"/>
    </row>
    <row r="1355" spans="1:3">
      <c r="A1355" s="4" t="s">
        <v>198</v>
      </c>
      <c r="B1355" s="39">
        <f>IF(B$1253,1-B700/B$1253,0)</f>
        <v>0</v>
      </c>
      <c r="C1355" s="17"/>
    </row>
    <row r="1356" spans="1:3">
      <c r="A1356" s="4" t="s">
        <v>302</v>
      </c>
      <c r="B1356" s="39">
        <f>IF(B$1253,1-B701/B$1253,0)</f>
        <v>0</v>
      </c>
      <c r="C1356" s="17"/>
    </row>
    <row r="1358" spans="1:3" ht="21" customHeight="1">
      <c r="A1358" s="1" t="s">
        <v>1674</v>
      </c>
    </row>
    <row r="1359" spans="1:3">
      <c r="A1359" s="2" t="s">
        <v>353</v>
      </c>
    </row>
    <row r="1360" spans="1:3">
      <c r="A1360" s="32" t="s">
        <v>1675</v>
      </c>
    </row>
    <row r="1361" spans="1:6">
      <c r="A1361" s="32" t="s">
        <v>1618</v>
      </c>
    </row>
    <row r="1362" spans="1:6">
      <c r="A1362" s="32" t="s">
        <v>1619</v>
      </c>
    </row>
    <row r="1363" spans="1:6">
      <c r="A1363" s="32" t="s">
        <v>1620</v>
      </c>
    </row>
    <row r="1364" spans="1:6">
      <c r="A1364" s="32" t="s">
        <v>1621</v>
      </c>
    </row>
    <row r="1365" spans="1:6">
      <c r="A1365" s="33" t="s">
        <v>356</v>
      </c>
      <c r="B1365" s="33" t="s">
        <v>358</v>
      </c>
      <c r="C1365" s="33" t="s">
        <v>358</v>
      </c>
      <c r="D1365" s="33" t="s">
        <v>358</v>
      </c>
      <c r="E1365" s="33" t="s">
        <v>358</v>
      </c>
    </row>
    <row r="1366" spans="1:6">
      <c r="A1366" s="33" t="s">
        <v>359</v>
      </c>
      <c r="B1366" s="33" t="s">
        <v>361</v>
      </c>
      <c r="C1366" s="33" t="s">
        <v>1622</v>
      </c>
      <c r="D1366" s="33" t="s">
        <v>1623</v>
      </c>
      <c r="E1366" s="33" t="s">
        <v>1624</v>
      </c>
    </row>
    <row r="1368" spans="1:6">
      <c r="B1368" s="15" t="s">
        <v>1565</v>
      </c>
      <c r="C1368" s="15" t="s">
        <v>1566</v>
      </c>
      <c r="D1368" s="15" t="s">
        <v>1567</v>
      </c>
      <c r="E1368" s="15" t="s">
        <v>1568</v>
      </c>
    </row>
    <row r="1369" spans="1:6">
      <c r="A1369" s="4" t="s">
        <v>1625</v>
      </c>
      <c r="B1369" s="21">
        <f>SUMPRODUCT(B$1262:B$1356,$B$716:$B$810)</f>
        <v>0</v>
      </c>
      <c r="C1369" s="21">
        <f>SUMPRODUCT(B$1262:B$1356,$C$716:$C$810)</f>
        <v>0</v>
      </c>
      <c r="D1369" s="21">
        <f>SUMPRODUCT(B$1262:B$1356,$D$716:$D$810)</f>
        <v>0</v>
      </c>
      <c r="E1369" s="21">
        <f>SUMPRODUCT(B$1262:B$1356,$E$716:$E$810)</f>
        <v>0</v>
      </c>
      <c r="F1369" s="17"/>
    </row>
    <row r="1371" spans="1:6" ht="21" customHeight="1">
      <c r="A1371" s="1" t="s">
        <v>1676</v>
      </c>
    </row>
    <row r="1372" spans="1:6">
      <c r="A1372" s="2" t="s">
        <v>353</v>
      </c>
    </row>
    <row r="1373" spans="1:6">
      <c r="A1373" s="32" t="s">
        <v>1677</v>
      </c>
    </row>
    <row r="1374" spans="1:6">
      <c r="A1374" s="32" t="s">
        <v>1678</v>
      </c>
    </row>
    <row r="1375" spans="1:6">
      <c r="A1375" s="32" t="s">
        <v>1629</v>
      </c>
    </row>
    <row r="1376" spans="1:6">
      <c r="A1376" s="32" t="s">
        <v>1679</v>
      </c>
    </row>
    <row r="1377" spans="1:5">
      <c r="A1377" s="32" t="s">
        <v>1680</v>
      </c>
    </row>
    <row r="1378" spans="1:5">
      <c r="A1378" s="32" t="s">
        <v>1632</v>
      </c>
    </row>
    <row r="1379" spans="1:5">
      <c r="A1379" s="32" t="s">
        <v>1681</v>
      </c>
    </row>
    <row r="1380" spans="1:5">
      <c r="A1380" s="32" t="s">
        <v>1671</v>
      </c>
    </row>
    <row r="1381" spans="1:5">
      <c r="A1381" s="32" t="s">
        <v>1634</v>
      </c>
    </row>
    <row r="1382" spans="1:5">
      <c r="A1382" s="32" t="s">
        <v>1682</v>
      </c>
    </row>
    <row r="1383" spans="1:5">
      <c r="A1383" s="32" t="s">
        <v>1636</v>
      </c>
    </row>
    <row r="1384" spans="1:5">
      <c r="A1384" s="32" t="s">
        <v>1683</v>
      </c>
    </row>
    <row r="1385" spans="1:5">
      <c r="A1385" s="32" t="s">
        <v>1684</v>
      </c>
    </row>
    <row r="1386" spans="1:5">
      <c r="A1386" s="33" t="s">
        <v>356</v>
      </c>
      <c r="B1386" s="33" t="s">
        <v>486</v>
      </c>
      <c r="C1386" s="33" t="s">
        <v>486</v>
      </c>
      <c r="D1386" s="33" t="s">
        <v>486</v>
      </c>
    </row>
    <row r="1387" spans="1:5">
      <c r="A1387" s="33" t="s">
        <v>359</v>
      </c>
      <c r="B1387" s="33" t="s">
        <v>1639</v>
      </c>
      <c r="C1387" s="33" t="s">
        <v>1640</v>
      </c>
      <c r="D1387" s="33" t="s">
        <v>1641</v>
      </c>
    </row>
    <row r="1389" spans="1:5">
      <c r="B1389" s="15" t="s">
        <v>1642</v>
      </c>
      <c r="C1389" s="15" t="s">
        <v>1643</v>
      </c>
      <c r="D1389" s="15" t="s">
        <v>1644</v>
      </c>
    </row>
    <row r="1390" spans="1:5">
      <c r="A1390" s="4" t="s">
        <v>1685</v>
      </c>
      <c r="B1390" s="44">
        <f>C1369*B1214-C256</f>
        <v>0</v>
      </c>
      <c r="C1390" s="44">
        <f>D1369*C1214-D256</f>
        <v>0</v>
      </c>
      <c r="D1390" s="44">
        <f>E1369*D1214-E256+B1369-B256+B1390+C1390</f>
        <v>0</v>
      </c>
      <c r="E1390" s="17"/>
    </row>
    <row r="1392" spans="1:5" ht="21" customHeight="1">
      <c r="A1392" s="1" t="s">
        <v>1686</v>
      </c>
    </row>
    <row r="1394" spans="1:5">
      <c r="B1394" s="15" t="s">
        <v>1596</v>
      </c>
      <c r="C1394" s="15" t="s">
        <v>1597</v>
      </c>
      <c r="D1394" s="15" t="s">
        <v>1598</v>
      </c>
    </row>
    <row r="1395" spans="1:5">
      <c r="A1395" s="4" t="s">
        <v>1687</v>
      </c>
      <c r="B1395" s="28">
        <v>0.99</v>
      </c>
      <c r="C1395" s="28">
        <v>0.99</v>
      </c>
      <c r="D1395" s="28">
        <v>0.99</v>
      </c>
      <c r="E1395" s="17"/>
    </row>
    <row r="1397" spans="1:5" ht="21" customHeight="1">
      <c r="A1397" s="1" t="s">
        <v>1688</v>
      </c>
    </row>
    <row r="1398" spans="1:5">
      <c r="A1398" s="2" t="s">
        <v>353</v>
      </c>
    </row>
    <row r="1399" spans="1:5">
      <c r="A1399" s="32" t="s">
        <v>1601</v>
      </c>
    </row>
    <row r="1400" spans="1:5">
      <c r="A1400" s="32" t="s">
        <v>1602</v>
      </c>
    </row>
    <row r="1401" spans="1:5">
      <c r="A1401" s="32" t="s">
        <v>1603</v>
      </c>
    </row>
    <row r="1402" spans="1:5">
      <c r="A1402" s="32" t="s">
        <v>1689</v>
      </c>
    </row>
    <row r="1403" spans="1:5">
      <c r="A1403" s="32" t="s">
        <v>1605</v>
      </c>
    </row>
    <row r="1404" spans="1:5">
      <c r="A1404" s="32" t="s">
        <v>1690</v>
      </c>
    </row>
    <row r="1405" spans="1:5">
      <c r="A1405" s="32" t="s">
        <v>1607</v>
      </c>
    </row>
    <row r="1406" spans="1:5">
      <c r="A1406" s="32" t="s">
        <v>1691</v>
      </c>
    </row>
    <row r="1407" spans="1:5">
      <c r="A1407" s="2" t="s">
        <v>1609</v>
      </c>
    </row>
    <row r="1409" spans="1:3">
      <c r="B1409" s="15" t="s">
        <v>1610</v>
      </c>
    </row>
    <row r="1410" spans="1:3">
      <c r="A1410" s="4" t="s">
        <v>174</v>
      </c>
      <c r="B1410" s="37">
        <f>IF(F823,(B823+C823*B$1395+D823*C$1395+E823*D$1395)/F823*0.1,0)</f>
        <v>0</v>
      </c>
      <c r="C1410" s="17"/>
    </row>
    <row r="1411" spans="1:3">
      <c r="A1411" s="4" t="s">
        <v>1570</v>
      </c>
      <c r="B1411" s="37">
        <f>IF(F824,(B824+C824*B$1395+D824*C$1395+E824*D$1395)/F824*0.1,0)</f>
        <v>0</v>
      </c>
      <c r="C1411" s="17"/>
    </row>
    <row r="1412" spans="1:3">
      <c r="A1412" s="4" t="s">
        <v>176</v>
      </c>
      <c r="B1412" s="37">
        <f>IF(F825,(B825+C825*B$1395+D825*C$1395+E825*D$1395)/F825*0.1,0)</f>
        <v>0</v>
      </c>
      <c r="C1412" s="17"/>
    </row>
    <row r="1413" spans="1:3">
      <c r="A1413" s="4" t="s">
        <v>1571</v>
      </c>
      <c r="B1413" s="37">
        <f>IF(F826,(B826+C826*B$1395+D826*C$1395+E826*D$1395)/F826*0.1,0)</f>
        <v>0</v>
      </c>
      <c r="C1413" s="17"/>
    </row>
    <row r="1414" spans="1:3">
      <c r="A1414" s="4" t="s">
        <v>178</v>
      </c>
      <c r="B1414" s="37">
        <f>IF(F827,(B827+C827*B$1395+D827*C$1395+E827*D$1395)/F827*0.1,0)</f>
        <v>0</v>
      </c>
      <c r="C1414" s="17"/>
    </row>
    <row r="1415" spans="1:3">
      <c r="A1415" s="4" t="s">
        <v>179</v>
      </c>
      <c r="B1415" s="37">
        <f>IF(F828,(B828+C828*B$1395+D828*C$1395+E828*D$1395)/F828*0.1,0)</f>
        <v>0</v>
      </c>
      <c r="C1415" s="17"/>
    </row>
    <row r="1416" spans="1:3">
      <c r="A1416" s="4" t="s">
        <v>195</v>
      </c>
      <c r="B1416" s="37">
        <f>IF(F829,(B829+C829*B$1395+D829*C$1395+E829*D$1395)/F829*0.1,0)</f>
        <v>0</v>
      </c>
      <c r="C1416" s="17"/>
    </row>
    <row r="1417" spans="1:3">
      <c r="A1417" s="4" t="s">
        <v>180</v>
      </c>
      <c r="B1417" s="37">
        <f>IF(F830,(B830+C830*B$1395+D830*C$1395+E830*D$1395)/F830*0.1,0)</f>
        <v>0</v>
      </c>
      <c r="C1417" s="17"/>
    </row>
    <row r="1418" spans="1:3">
      <c r="A1418" s="4" t="s">
        <v>181</v>
      </c>
      <c r="B1418" s="37">
        <f>IF(F831,(B831+C831*B$1395+D831*C$1395+E831*D$1395)/F831*0.1,0)</f>
        <v>0</v>
      </c>
      <c r="C1418" s="17"/>
    </row>
    <row r="1419" spans="1:3">
      <c r="A1419" s="4" t="s">
        <v>182</v>
      </c>
      <c r="B1419" s="37">
        <f>IF(F832,(B832+C832*B$1395+D832*C$1395+E832*D$1395)/F832*0.1,0)</f>
        <v>0</v>
      </c>
      <c r="C1419" s="17"/>
    </row>
    <row r="1420" spans="1:3">
      <c r="A1420" s="4" t="s">
        <v>183</v>
      </c>
      <c r="B1420" s="37">
        <f>IF(F833,(B833+C833*B$1395+D833*C$1395+E833*D$1395)/F833*0.1,0)</f>
        <v>0</v>
      </c>
      <c r="C1420" s="17"/>
    </row>
    <row r="1421" spans="1:3">
      <c r="A1421" s="4" t="s">
        <v>196</v>
      </c>
      <c r="B1421" s="37">
        <f>IF(F834,(B834+C834*B$1395+D834*C$1395+E834*D$1395)/F834*0.1,0)</f>
        <v>0</v>
      </c>
      <c r="C1421" s="17"/>
    </row>
    <row r="1422" spans="1:3">
      <c r="A1422" s="4" t="s">
        <v>218</v>
      </c>
      <c r="B1422" s="37">
        <f>IF(F835,(B835+C835*B$1395+D835*C$1395+E835*D$1395)/F835*0.1,0)</f>
        <v>0</v>
      </c>
      <c r="C1422" s="17"/>
    </row>
    <row r="1423" spans="1:3">
      <c r="A1423" s="4" t="s">
        <v>219</v>
      </c>
      <c r="B1423" s="37">
        <f>IF(F836,(B836+C836*B$1395+D836*C$1395+E836*D$1395)/F836*0.1,0)</f>
        <v>0</v>
      </c>
      <c r="C1423" s="17"/>
    </row>
    <row r="1424" spans="1:3">
      <c r="A1424" s="4" t="s">
        <v>220</v>
      </c>
      <c r="B1424" s="37">
        <f>IF(F837,(B837+C837*B$1395+D837*C$1395+E837*D$1395)/F837*0.1,0)</f>
        <v>0</v>
      </c>
      <c r="C1424" s="17"/>
    </row>
    <row r="1425" spans="1:3">
      <c r="A1425" s="4" t="s">
        <v>221</v>
      </c>
      <c r="B1425" s="37">
        <f>IF(F838,(B838+C838*B$1395+D838*C$1395+E838*D$1395)/F838*0.1,0)</f>
        <v>0</v>
      </c>
      <c r="C1425" s="17"/>
    </row>
    <row r="1426" spans="1:3">
      <c r="A1426" s="4" t="s">
        <v>222</v>
      </c>
      <c r="B1426" s="37">
        <f>IF(F839,(B839+C839*B$1395+D839*C$1395+E839*D$1395)/F839*0.1,0)</f>
        <v>0</v>
      </c>
      <c r="C1426" s="17"/>
    </row>
    <row r="1427" spans="1:3">
      <c r="A1427" s="4" t="s">
        <v>184</v>
      </c>
      <c r="B1427" s="37">
        <f>IF(F840,(B840+C840*B$1395+D840*C$1395+E840*D$1395)/F840*0.1,0)</f>
        <v>0</v>
      </c>
      <c r="C1427" s="17"/>
    </row>
    <row r="1428" spans="1:3">
      <c r="A1428" s="4" t="s">
        <v>185</v>
      </c>
      <c r="B1428" s="37">
        <f>IF(F841,(B841+C841*B$1395+D841*C$1395+E841*D$1395)/F841*0.1,0)</f>
        <v>0</v>
      </c>
      <c r="C1428" s="17"/>
    </row>
    <row r="1429" spans="1:3">
      <c r="A1429" s="4" t="s">
        <v>186</v>
      </c>
      <c r="B1429" s="37">
        <f>IF(F842,(B842+C842*B$1395+D842*C$1395+E842*D$1395)/F842*0.1,0)</f>
        <v>0</v>
      </c>
      <c r="C1429" s="17"/>
    </row>
    <row r="1430" spans="1:3">
      <c r="A1430" s="4" t="s">
        <v>187</v>
      </c>
      <c r="B1430" s="37">
        <f>IF(F843,(B843+C843*B$1395+D843*C$1395+E843*D$1395)/F843*0.1,0)</f>
        <v>0</v>
      </c>
      <c r="C1430" s="17"/>
    </row>
    <row r="1431" spans="1:3">
      <c r="A1431" s="4" t="s">
        <v>188</v>
      </c>
      <c r="B1431" s="37">
        <f>IF(F844,(B844+C844*B$1395+D844*C$1395+E844*D$1395)/F844*0.1,0)</f>
        <v>0</v>
      </c>
      <c r="C1431" s="17"/>
    </row>
    <row r="1432" spans="1:3">
      <c r="A1432" s="4" t="s">
        <v>189</v>
      </c>
      <c r="B1432" s="37">
        <f>IF(F845,(B845+C845*B$1395+D845*C$1395+E845*D$1395)/F845*0.1,0)</f>
        <v>0</v>
      </c>
      <c r="C1432" s="17"/>
    </row>
    <row r="1433" spans="1:3">
      <c r="A1433" s="4" t="s">
        <v>197</v>
      </c>
      <c r="B1433" s="37">
        <f>IF(F846,(B846+C846*B$1395+D846*C$1395+E846*D$1395)/F846*0.1,0)</f>
        <v>0</v>
      </c>
      <c r="C1433" s="17"/>
    </row>
    <row r="1434" spans="1:3">
      <c r="A1434" s="4" t="s">
        <v>198</v>
      </c>
      <c r="B1434" s="37">
        <f>IF(F847,(B847+C847*B$1395+D847*C$1395+E847*D$1395)/F847*0.1,0)</f>
        <v>0</v>
      </c>
      <c r="C1434" s="17"/>
    </row>
    <row r="1436" spans="1:3" ht="21" customHeight="1">
      <c r="A1436" s="1" t="s">
        <v>1692</v>
      </c>
    </row>
    <row r="1437" spans="1:3">
      <c r="A1437" s="2" t="s">
        <v>353</v>
      </c>
    </row>
    <row r="1438" spans="1:3">
      <c r="A1438" s="32" t="s">
        <v>1693</v>
      </c>
    </row>
    <row r="1439" spans="1:3">
      <c r="A1439" s="32" t="s">
        <v>1613</v>
      </c>
    </row>
    <row r="1440" spans="1:3">
      <c r="A1440" s="2" t="s">
        <v>1614</v>
      </c>
    </row>
    <row r="1442" spans="1:3">
      <c r="B1442" s="15" t="s">
        <v>1615</v>
      </c>
    </row>
    <row r="1443" spans="1:3">
      <c r="A1443" s="29" t="s">
        <v>174</v>
      </c>
      <c r="C1443" s="17"/>
    </row>
    <row r="1444" spans="1:3">
      <c r="A1444" s="4" t="s">
        <v>174</v>
      </c>
      <c r="B1444" s="39">
        <f>IF(B$1410,1-B608/B$1410,0)</f>
        <v>0</v>
      </c>
      <c r="C1444" s="17"/>
    </row>
    <row r="1445" spans="1:3">
      <c r="A1445" s="4" t="s">
        <v>234</v>
      </c>
      <c r="B1445" s="39">
        <f>IF(B$1410,1-B609/B$1410,0)</f>
        <v>0</v>
      </c>
      <c r="C1445" s="17"/>
    </row>
    <row r="1446" spans="1:3">
      <c r="A1446" s="4" t="s">
        <v>235</v>
      </c>
      <c r="B1446" s="39">
        <f>IF(B$1410,1-B610/B$1410,0)</f>
        <v>0</v>
      </c>
      <c r="C1446" s="17"/>
    </row>
    <row r="1447" spans="1:3">
      <c r="A1447" s="29" t="s">
        <v>1570</v>
      </c>
      <c r="C1447" s="17"/>
    </row>
    <row r="1448" spans="1:3">
      <c r="A1448" s="4" t="s">
        <v>175</v>
      </c>
      <c r="B1448" s="39">
        <f>IF(B$1411,1-B612/B$1411,0)</f>
        <v>0</v>
      </c>
      <c r="C1448" s="17"/>
    </row>
    <row r="1449" spans="1:3">
      <c r="A1449" s="4" t="s">
        <v>237</v>
      </c>
      <c r="B1449" s="39">
        <f>IF(B$1411,1-B613/B$1411,0)</f>
        <v>0</v>
      </c>
      <c r="C1449" s="17"/>
    </row>
    <row r="1450" spans="1:3">
      <c r="A1450" s="4" t="s">
        <v>238</v>
      </c>
      <c r="B1450" s="39">
        <f>IF(B$1411,1-B614/B$1411,0)</f>
        <v>0</v>
      </c>
      <c r="C1450" s="17"/>
    </row>
    <row r="1451" spans="1:3">
      <c r="A1451" s="4" t="s">
        <v>216</v>
      </c>
      <c r="B1451" s="39">
        <f>IF(B$1411,1-B615/B$1411,0)</f>
        <v>0</v>
      </c>
      <c r="C1451" s="17"/>
    </row>
    <row r="1452" spans="1:3">
      <c r="A1452" s="4" t="s">
        <v>240</v>
      </c>
      <c r="B1452" s="39">
        <f>IF(B$1411,1-B616/B$1411,0)</f>
        <v>0</v>
      </c>
      <c r="C1452" s="17"/>
    </row>
    <row r="1453" spans="1:3">
      <c r="A1453" s="4" t="s">
        <v>241</v>
      </c>
      <c r="B1453" s="39">
        <f>IF(B$1411,1-B617/B$1411,0)</f>
        <v>0</v>
      </c>
      <c r="C1453" s="17"/>
    </row>
    <row r="1454" spans="1:3">
      <c r="A1454" s="29" t="s">
        <v>176</v>
      </c>
      <c r="C1454" s="17"/>
    </row>
    <row r="1455" spans="1:3">
      <c r="A1455" s="4" t="s">
        <v>176</v>
      </c>
      <c r="B1455" s="39">
        <f>IF(B$1412,1-B619/B$1412,0)</f>
        <v>0</v>
      </c>
      <c r="C1455" s="17"/>
    </row>
    <row r="1456" spans="1:3">
      <c r="A1456" s="4" t="s">
        <v>243</v>
      </c>
      <c r="B1456" s="39">
        <f>IF(B$1412,1-B620/B$1412,0)</f>
        <v>0</v>
      </c>
      <c r="C1456" s="17"/>
    </row>
    <row r="1457" spans="1:3">
      <c r="A1457" s="4" t="s">
        <v>244</v>
      </c>
      <c r="B1457" s="39">
        <f>IF(B$1412,1-B621/B$1412,0)</f>
        <v>0</v>
      </c>
      <c r="C1457" s="17"/>
    </row>
    <row r="1458" spans="1:3">
      <c r="A1458" s="29" t="s">
        <v>1571</v>
      </c>
      <c r="C1458" s="17"/>
    </row>
    <row r="1459" spans="1:3">
      <c r="A1459" s="4" t="s">
        <v>177</v>
      </c>
      <c r="B1459" s="39">
        <f>IF(B$1413,1-B623/B$1413,0)</f>
        <v>0</v>
      </c>
      <c r="C1459" s="17"/>
    </row>
    <row r="1460" spans="1:3">
      <c r="A1460" s="4" t="s">
        <v>246</v>
      </c>
      <c r="B1460" s="39">
        <f>IF(B$1413,1-B624/B$1413,0)</f>
        <v>0</v>
      </c>
      <c r="C1460" s="17"/>
    </row>
    <row r="1461" spans="1:3">
      <c r="A1461" s="4" t="s">
        <v>247</v>
      </c>
      <c r="B1461" s="39">
        <f>IF(B$1413,1-B625/B$1413,0)</f>
        <v>0</v>
      </c>
      <c r="C1461" s="17"/>
    </row>
    <row r="1462" spans="1:3">
      <c r="A1462" s="4" t="s">
        <v>217</v>
      </c>
      <c r="B1462" s="39">
        <f>IF(B$1413,1-B626/B$1413,0)</f>
        <v>0</v>
      </c>
      <c r="C1462" s="17"/>
    </row>
    <row r="1463" spans="1:3">
      <c r="A1463" s="4" t="s">
        <v>249</v>
      </c>
      <c r="B1463" s="39">
        <f>IF(B$1413,1-B627/B$1413,0)</f>
        <v>0</v>
      </c>
      <c r="C1463" s="17"/>
    </row>
    <row r="1464" spans="1:3">
      <c r="A1464" s="4" t="s">
        <v>250</v>
      </c>
      <c r="B1464" s="39">
        <f>IF(B$1413,1-B628/B$1413,0)</f>
        <v>0</v>
      </c>
      <c r="C1464" s="17"/>
    </row>
    <row r="1465" spans="1:3">
      <c r="A1465" s="29" t="s">
        <v>178</v>
      </c>
      <c r="C1465" s="17"/>
    </row>
    <row r="1466" spans="1:3">
      <c r="A1466" s="4" t="s">
        <v>178</v>
      </c>
      <c r="B1466" s="39">
        <f>IF(B$1414,1-B630/B$1414,0)</f>
        <v>0</v>
      </c>
      <c r="C1466" s="17"/>
    </row>
    <row r="1467" spans="1:3">
      <c r="A1467" s="4" t="s">
        <v>252</v>
      </c>
      <c r="B1467" s="39">
        <f>IF(B$1414,1-B631/B$1414,0)</f>
        <v>0</v>
      </c>
      <c r="C1467" s="17"/>
    </row>
    <row r="1468" spans="1:3">
      <c r="A1468" s="4" t="s">
        <v>253</v>
      </c>
      <c r="B1468" s="39">
        <f>IF(B$1414,1-B632/B$1414,0)</f>
        <v>0</v>
      </c>
      <c r="C1468" s="17"/>
    </row>
    <row r="1469" spans="1:3">
      <c r="A1469" s="29" t="s">
        <v>179</v>
      </c>
      <c r="C1469" s="17"/>
    </row>
    <row r="1470" spans="1:3">
      <c r="A1470" s="4" t="s">
        <v>179</v>
      </c>
      <c r="B1470" s="39">
        <f>IF(B$1415,1-B634/B$1415,0)</f>
        <v>0</v>
      </c>
      <c r="C1470" s="17"/>
    </row>
    <row r="1471" spans="1:3">
      <c r="A1471" s="29" t="s">
        <v>195</v>
      </c>
      <c r="C1471" s="17"/>
    </row>
    <row r="1472" spans="1:3">
      <c r="A1472" s="4" t="s">
        <v>195</v>
      </c>
      <c r="B1472" s="39">
        <f>IF(B$1416,1-B636/B$1416,0)</f>
        <v>0</v>
      </c>
      <c r="C1472" s="17"/>
    </row>
    <row r="1473" spans="1:3">
      <c r="A1473" s="29" t="s">
        <v>180</v>
      </c>
      <c r="C1473" s="17"/>
    </row>
    <row r="1474" spans="1:3">
      <c r="A1474" s="4" t="s">
        <v>180</v>
      </c>
      <c r="B1474" s="39">
        <f>IF(B$1417,1-B638/B$1417,0)</f>
        <v>0</v>
      </c>
      <c r="C1474" s="17"/>
    </row>
    <row r="1475" spans="1:3">
      <c r="A1475" s="4" t="s">
        <v>257</v>
      </c>
      <c r="B1475" s="39">
        <f>IF(B$1417,1-B639/B$1417,0)</f>
        <v>0</v>
      </c>
      <c r="C1475" s="17"/>
    </row>
    <row r="1476" spans="1:3">
      <c r="A1476" s="4" t="s">
        <v>258</v>
      </c>
      <c r="B1476" s="39">
        <f>IF(B$1417,1-B640/B$1417,0)</f>
        <v>0</v>
      </c>
      <c r="C1476" s="17"/>
    </row>
    <row r="1477" spans="1:3">
      <c r="A1477" s="29" t="s">
        <v>181</v>
      </c>
      <c r="C1477" s="17"/>
    </row>
    <row r="1478" spans="1:3">
      <c r="A1478" s="4" t="s">
        <v>181</v>
      </c>
      <c r="B1478" s="39">
        <f>IF(B$1418,1-B642/B$1418,0)</f>
        <v>0</v>
      </c>
      <c r="C1478" s="17"/>
    </row>
    <row r="1479" spans="1:3">
      <c r="A1479" s="4" t="s">
        <v>260</v>
      </c>
      <c r="B1479" s="39">
        <f>IF(B$1418,1-B643/B$1418,0)</f>
        <v>0</v>
      </c>
      <c r="C1479" s="17"/>
    </row>
    <row r="1480" spans="1:3">
      <c r="A1480" s="4" t="s">
        <v>261</v>
      </c>
      <c r="B1480" s="39">
        <f>IF(B$1418,1-B644/B$1418,0)</f>
        <v>0</v>
      </c>
      <c r="C1480" s="17"/>
    </row>
    <row r="1481" spans="1:3">
      <c r="A1481" s="29" t="s">
        <v>182</v>
      </c>
      <c r="C1481" s="17"/>
    </row>
    <row r="1482" spans="1:3">
      <c r="A1482" s="4" t="s">
        <v>182</v>
      </c>
      <c r="B1482" s="39">
        <f>IF(B$1419,1-B646/B$1419,0)</f>
        <v>0</v>
      </c>
      <c r="C1482" s="17"/>
    </row>
    <row r="1483" spans="1:3">
      <c r="A1483" s="4" t="s">
        <v>263</v>
      </c>
      <c r="B1483" s="39">
        <f>IF(B$1419,1-B647/B$1419,0)</f>
        <v>0</v>
      </c>
      <c r="C1483" s="17"/>
    </row>
    <row r="1484" spans="1:3">
      <c r="A1484" s="4" t="s">
        <v>264</v>
      </c>
      <c r="B1484" s="39">
        <f>IF(B$1419,1-B648/B$1419,0)</f>
        <v>0</v>
      </c>
      <c r="C1484" s="17"/>
    </row>
    <row r="1485" spans="1:3">
      <c r="A1485" s="29" t="s">
        <v>183</v>
      </c>
      <c r="C1485" s="17"/>
    </row>
    <row r="1486" spans="1:3">
      <c r="A1486" s="4" t="s">
        <v>183</v>
      </c>
      <c r="B1486" s="39">
        <f>IF(B$1420,1-B650/B$1420,0)</f>
        <v>0</v>
      </c>
      <c r="C1486" s="17"/>
    </row>
    <row r="1487" spans="1:3">
      <c r="A1487" s="4" t="s">
        <v>266</v>
      </c>
      <c r="B1487" s="39">
        <f>IF(B$1420,1-B651/B$1420,0)</f>
        <v>0</v>
      </c>
      <c r="C1487" s="17"/>
    </row>
    <row r="1488" spans="1:3">
      <c r="A1488" s="29" t="s">
        <v>196</v>
      </c>
      <c r="C1488" s="17"/>
    </row>
    <row r="1489" spans="1:3">
      <c r="A1489" s="4" t="s">
        <v>196</v>
      </c>
      <c r="B1489" s="39">
        <f>IF(B$1421,1-B653/B$1421,0)</f>
        <v>0</v>
      </c>
      <c r="C1489" s="17"/>
    </row>
    <row r="1490" spans="1:3">
      <c r="A1490" s="4" t="s">
        <v>268</v>
      </c>
      <c r="B1490" s="39">
        <f>IF(B$1421,1-B654/B$1421,0)</f>
        <v>0</v>
      </c>
      <c r="C1490" s="17"/>
    </row>
    <row r="1491" spans="1:3">
      <c r="A1491" s="29" t="s">
        <v>218</v>
      </c>
      <c r="C1491" s="17"/>
    </row>
    <row r="1492" spans="1:3">
      <c r="A1492" s="4" t="s">
        <v>218</v>
      </c>
      <c r="B1492" s="39">
        <f>IF(B$1422,1-B656/B$1422,0)</f>
        <v>0</v>
      </c>
      <c r="C1492" s="17"/>
    </row>
    <row r="1493" spans="1:3">
      <c r="A1493" s="4" t="s">
        <v>270</v>
      </c>
      <c r="B1493" s="39">
        <f>IF(B$1422,1-B657/B$1422,0)</f>
        <v>0</v>
      </c>
      <c r="C1493" s="17"/>
    </row>
    <row r="1494" spans="1:3">
      <c r="A1494" s="4" t="s">
        <v>271</v>
      </c>
      <c r="B1494" s="39">
        <f>IF(B$1422,1-B658/B$1422,0)</f>
        <v>0</v>
      </c>
      <c r="C1494" s="17"/>
    </row>
    <row r="1495" spans="1:3">
      <c r="A1495" s="29" t="s">
        <v>219</v>
      </c>
      <c r="C1495" s="17"/>
    </row>
    <row r="1496" spans="1:3">
      <c r="A1496" s="4" t="s">
        <v>219</v>
      </c>
      <c r="B1496" s="39">
        <f>IF(B$1423,1-B660/B$1423,0)</f>
        <v>0</v>
      </c>
      <c r="C1496" s="17"/>
    </row>
    <row r="1497" spans="1:3">
      <c r="A1497" s="4" t="s">
        <v>273</v>
      </c>
      <c r="B1497" s="39">
        <f>IF(B$1423,1-B661/B$1423,0)</f>
        <v>0</v>
      </c>
      <c r="C1497" s="17"/>
    </row>
    <row r="1498" spans="1:3">
      <c r="A1498" s="4" t="s">
        <v>274</v>
      </c>
      <c r="B1498" s="39">
        <f>IF(B$1423,1-B662/B$1423,0)</f>
        <v>0</v>
      </c>
      <c r="C1498" s="17"/>
    </row>
    <row r="1499" spans="1:3">
      <c r="A1499" s="29" t="s">
        <v>220</v>
      </c>
      <c r="C1499" s="17"/>
    </row>
    <row r="1500" spans="1:3">
      <c r="A1500" s="4" t="s">
        <v>220</v>
      </c>
      <c r="B1500" s="39">
        <f>IF(B$1424,1-B664/B$1424,0)</f>
        <v>0</v>
      </c>
      <c r="C1500" s="17"/>
    </row>
    <row r="1501" spans="1:3">
      <c r="A1501" s="4" t="s">
        <v>276</v>
      </c>
      <c r="B1501" s="39">
        <f>IF(B$1424,1-B665/B$1424,0)</f>
        <v>0</v>
      </c>
      <c r="C1501" s="17"/>
    </row>
    <row r="1502" spans="1:3">
      <c r="A1502" s="4" t="s">
        <v>277</v>
      </c>
      <c r="B1502" s="39">
        <f>IF(B$1424,1-B666/B$1424,0)</f>
        <v>0</v>
      </c>
      <c r="C1502" s="17"/>
    </row>
    <row r="1503" spans="1:3">
      <c r="A1503" s="29" t="s">
        <v>221</v>
      </c>
      <c r="C1503" s="17"/>
    </row>
    <row r="1504" spans="1:3">
      <c r="A1504" s="4" t="s">
        <v>221</v>
      </c>
      <c r="B1504" s="39">
        <f>IF(B$1425,1-B668/B$1425,0)</f>
        <v>0</v>
      </c>
      <c r="C1504" s="17"/>
    </row>
    <row r="1505" spans="1:3">
      <c r="A1505" s="4" t="s">
        <v>279</v>
      </c>
      <c r="B1505" s="39">
        <f>IF(B$1425,1-B669/B$1425,0)</f>
        <v>0</v>
      </c>
      <c r="C1505" s="17"/>
    </row>
    <row r="1506" spans="1:3">
      <c r="A1506" s="4" t="s">
        <v>280</v>
      </c>
      <c r="B1506" s="39">
        <f>IF(B$1425,1-B670/B$1425,0)</f>
        <v>0</v>
      </c>
      <c r="C1506" s="17"/>
    </row>
    <row r="1507" spans="1:3">
      <c r="A1507" s="29" t="s">
        <v>222</v>
      </c>
      <c r="C1507" s="17"/>
    </row>
    <row r="1508" spans="1:3">
      <c r="A1508" s="4" t="s">
        <v>222</v>
      </c>
      <c r="B1508" s="39">
        <f>IF(B$1426,1-B672/B$1426,0)</f>
        <v>0</v>
      </c>
      <c r="C1508" s="17"/>
    </row>
    <row r="1509" spans="1:3">
      <c r="A1509" s="4" t="s">
        <v>282</v>
      </c>
      <c r="B1509" s="39">
        <f>IF(B$1426,1-B673/B$1426,0)</f>
        <v>0</v>
      </c>
      <c r="C1509" s="17"/>
    </row>
    <row r="1510" spans="1:3">
      <c r="A1510" s="4" t="s">
        <v>283</v>
      </c>
      <c r="B1510" s="39">
        <f>IF(B$1426,1-B674/B$1426,0)</f>
        <v>0</v>
      </c>
      <c r="C1510" s="17"/>
    </row>
    <row r="1511" spans="1:3">
      <c r="A1511" s="29" t="s">
        <v>184</v>
      </c>
      <c r="C1511" s="17"/>
    </row>
    <row r="1512" spans="1:3">
      <c r="A1512" s="4" t="s">
        <v>184</v>
      </c>
      <c r="B1512" s="39">
        <f>IF(B$1427,1-B676/B$1427,0)</f>
        <v>0</v>
      </c>
      <c r="C1512" s="17"/>
    </row>
    <row r="1513" spans="1:3">
      <c r="A1513" s="4" t="s">
        <v>285</v>
      </c>
      <c r="B1513" s="39">
        <f>IF(B$1427,1-B677/B$1427,0)</f>
        <v>0</v>
      </c>
      <c r="C1513" s="17"/>
    </row>
    <row r="1514" spans="1:3">
      <c r="A1514" s="4" t="s">
        <v>286</v>
      </c>
      <c r="B1514" s="39">
        <f>IF(B$1427,1-B678/B$1427,0)</f>
        <v>0</v>
      </c>
      <c r="C1514" s="17"/>
    </row>
    <row r="1515" spans="1:3">
      <c r="A1515" s="29" t="s">
        <v>185</v>
      </c>
      <c r="C1515" s="17"/>
    </row>
    <row r="1516" spans="1:3">
      <c r="A1516" s="4" t="s">
        <v>185</v>
      </c>
      <c r="B1516" s="39">
        <f>IF(B$1428,1-B680/B$1428,0)</f>
        <v>0</v>
      </c>
      <c r="C1516" s="17"/>
    </row>
    <row r="1517" spans="1:3">
      <c r="A1517" s="4" t="s">
        <v>288</v>
      </c>
      <c r="B1517" s="39">
        <f>IF(B$1428,1-B681/B$1428,0)</f>
        <v>0</v>
      </c>
      <c r="C1517" s="17"/>
    </row>
    <row r="1518" spans="1:3">
      <c r="A1518" s="29" t="s">
        <v>186</v>
      </c>
      <c r="C1518" s="17"/>
    </row>
    <row r="1519" spans="1:3">
      <c r="A1519" s="4" t="s">
        <v>186</v>
      </c>
      <c r="B1519" s="39">
        <f>IF(B$1429,1-B683/B$1429,0)</f>
        <v>0</v>
      </c>
      <c r="C1519" s="17"/>
    </row>
    <row r="1520" spans="1:3">
      <c r="A1520" s="4" t="s">
        <v>290</v>
      </c>
      <c r="B1520" s="39">
        <f>IF(B$1429,1-B684/B$1429,0)</f>
        <v>0</v>
      </c>
      <c r="C1520" s="17"/>
    </row>
    <row r="1521" spans="1:3">
      <c r="A1521" s="4" t="s">
        <v>291</v>
      </c>
      <c r="B1521" s="39">
        <f>IF(B$1429,1-B685/B$1429,0)</f>
        <v>0</v>
      </c>
      <c r="C1521" s="17"/>
    </row>
    <row r="1522" spans="1:3">
      <c r="A1522" s="29" t="s">
        <v>187</v>
      </c>
      <c r="C1522" s="17"/>
    </row>
    <row r="1523" spans="1:3">
      <c r="A1523" s="4" t="s">
        <v>187</v>
      </c>
      <c r="B1523" s="39">
        <f>IF(B$1430,1-B687/B$1430,0)</f>
        <v>0</v>
      </c>
      <c r="C1523" s="17"/>
    </row>
    <row r="1524" spans="1:3">
      <c r="A1524" s="4" t="s">
        <v>293</v>
      </c>
      <c r="B1524" s="39">
        <f>IF(B$1430,1-B688/B$1430,0)</f>
        <v>0</v>
      </c>
      <c r="C1524" s="17"/>
    </row>
    <row r="1525" spans="1:3">
      <c r="A1525" s="4" t="s">
        <v>294</v>
      </c>
      <c r="B1525" s="39">
        <f>IF(B$1430,1-B689/B$1430,0)</f>
        <v>0</v>
      </c>
      <c r="C1525" s="17"/>
    </row>
    <row r="1526" spans="1:3">
      <c r="A1526" s="29" t="s">
        <v>188</v>
      </c>
      <c r="C1526" s="17"/>
    </row>
    <row r="1527" spans="1:3">
      <c r="A1527" s="4" t="s">
        <v>188</v>
      </c>
      <c r="B1527" s="39">
        <f>IF(B$1431,1-B691/B$1431,0)</f>
        <v>0</v>
      </c>
      <c r="C1527" s="17"/>
    </row>
    <row r="1528" spans="1:3">
      <c r="A1528" s="4" t="s">
        <v>296</v>
      </c>
      <c r="B1528" s="39">
        <f>IF(B$1431,1-B692/B$1431,0)</f>
        <v>0</v>
      </c>
      <c r="C1528" s="17"/>
    </row>
    <row r="1529" spans="1:3">
      <c r="A1529" s="29" t="s">
        <v>189</v>
      </c>
      <c r="C1529" s="17"/>
    </row>
    <row r="1530" spans="1:3">
      <c r="A1530" s="4" t="s">
        <v>189</v>
      </c>
      <c r="B1530" s="39">
        <f>IF(B$1432,1-B694/B$1432,0)</f>
        <v>0</v>
      </c>
      <c r="C1530" s="17"/>
    </row>
    <row r="1531" spans="1:3">
      <c r="A1531" s="4" t="s">
        <v>298</v>
      </c>
      <c r="B1531" s="39">
        <f>IF(B$1432,1-B695/B$1432,0)</f>
        <v>0</v>
      </c>
      <c r="C1531" s="17"/>
    </row>
    <row r="1532" spans="1:3">
      <c r="A1532" s="29" t="s">
        <v>197</v>
      </c>
      <c r="C1532" s="17"/>
    </row>
    <row r="1533" spans="1:3">
      <c r="A1533" s="4" t="s">
        <v>197</v>
      </c>
      <c r="B1533" s="39">
        <f>IF(B$1433,1-B697/B$1433,0)</f>
        <v>0</v>
      </c>
      <c r="C1533" s="17"/>
    </row>
    <row r="1534" spans="1:3">
      <c r="A1534" s="4" t="s">
        <v>300</v>
      </c>
      <c r="B1534" s="39">
        <f>IF(B$1433,1-B698/B$1433,0)</f>
        <v>0</v>
      </c>
      <c r="C1534" s="17"/>
    </row>
    <row r="1535" spans="1:3">
      <c r="A1535" s="29" t="s">
        <v>198</v>
      </c>
      <c r="C1535" s="17"/>
    </row>
    <row r="1536" spans="1:3">
      <c r="A1536" s="4" t="s">
        <v>198</v>
      </c>
      <c r="B1536" s="39">
        <f>IF(B$1434,1-B700/B$1434,0)</f>
        <v>0</v>
      </c>
      <c r="C1536" s="17"/>
    </row>
    <row r="1537" spans="1:6">
      <c r="A1537" s="4" t="s">
        <v>302</v>
      </c>
      <c r="B1537" s="39">
        <f>IF(B$1434,1-B701/B$1434,0)</f>
        <v>0</v>
      </c>
      <c r="C1537" s="17"/>
    </row>
    <row r="1539" spans="1:6" ht="21" customHeight="1">
      <c r="A1539" s="1" t="s">
        <v>1694</v>
      </c>
    </row>
    <row r="1540" spans="1:6">
      <c r="A1540" s="2" t="s">
        <v>353</v>
      </c>
    </row>
    <row r="1541" spans="1:6">
      <c r="A1541" s="32" t="s">
        <v>1695</v>
      </c>
    </row>
    <row r="1542" spans="1:6">
      <c r="A1542" s="32" t="s">
        <v>1618</v>
      </c>
    </row>
    <row r="1543" spans="1:6">
      <c r="A1543" s="32" t="s">
        <v>1619</v>
      </c>
    </row>
    <row r="1544" spans="1:6">
      <c r="A1544" s="32" t="s">
        <v>1620</v>
      </c>
    </row>
    <row r="1545" spans="1:6">
      <c r="A1545" s="32" t="s">
        <v>1621</v>
      </c>
    </row>
    <row r="1546" spans="1:6">
      <c r="A1546" s="33" t="s">
        <v>356</v>
      </c>
      <c r="B1546" s="33" t="s">
        <v>358</v>
      </c>
      <c r="C1546" s="33" t="s">
        <v>358</v>
      </c>
      <c r="D1546" s="33" t="s">
        <v>358</v>
      </c>
      <c r="E1546" s="33" t="s">
        <v>358</v>
      </c>
    </row>
    <row r="1547" spans="1:6">
      <c r="A1547" s="33" t="s">
        <v>359</v>
      </c>
      <c r="B1547" s="33" t="s">
        <v>361</v>
      </c>
      <c r="C1547" s="33" t="s">
        <v>1622</v>
      </c>
      <c r="D1547" s="33" t="s">
        <v>1623</v>
      </c>
      <c r="E1547" s="33" t="s">
        <v>1624</v>
      </c>
    </row>
    <row r="1549" spans="1:6">
      <c r="B1549" s="15" t="s">
        <v>1565</v>
      </c>
      <c r="C1549" s="15" t="s">
        <v>1566</v>
      </c>
      <c r="D1549" s="15" t="s">
        <v>1567</v>
      </c>
      <c r="E1549" s="15" t="s">
        <v>1568</v>
      </c>
    </row>
    <row r="1550" spans="1:6">
      <c r="A1550" s="4" t="s">
        <v>1625</v>
      </c>
      <c r="B1550" s="21">
        <f>SUMPRODUCT(B$1443:B$1537,$B$716:$B$810)</f>
        <v>0</v>
      </c>
      <c r="C1550" s="21">
        <f>SUMPRODUCT(B$1443:B$1537,$C$716:$C$810)</f>
        <v>0</v>
      </c>
      <c r="D1550" s="21">
        <f>SUMPRODUCT(B$1443:B$1537,$D$716:$D$810)</f>
        <v>0</v>
      </c>
      <c r="E1550" s="21">
        <f>SUMPRODUCT(B$1443:B$1537,$E$716:$E$810)</f>
        <v>0</v>
      </c>
      <c r="F1550" s="17"/>
    </row>
    <row r="1552" spans="1:6" ht="21" customHeight="1">
      <c r="A1552" s="1" t="s">
        <v>1696</v>
      </c>
    </row>
    <row r="1553" spans="1:4">
      <c r="A1553" s="2" t="s">
        <v>353</v>
      </c>
    </row>
    <row r="1554" spans="1:4">
      <c r="A1554" s="32" t="s">
        <v>1697</v>
      </c>
    </row>
    <row r="1555" spans="1:4">
      <c r="A1555" s="32" t="s">
        <v>1698</v>
      </c>
    </row>
    <row r="1556" spans="1:4">
      <c r="A1556" s="32" t="s">
        <v>1629</v>
      </c>
    </row>
    <row r="1557" spans="1:4">
      <c r="A1557" s="32" t="s">
        <v>1699</v>
      </c>
    </row>
    <row r="1558" spans="1:4">
      <c r="A1558" s="32" t="s">
        <v>1700</v>
      </c>
    </row>
    <row r="1559" spans="1:4">
      <c r="A1559" s="32" t="s">
        <v>1632</v>
      </c>
    </row>
    <row r="1560" spans="1:4">
      <c r="A1560" s="32" t="s">
        <v>1701</v>
      </c>
    </row>
    <row r="1561" spans="1:4">
      <c r="A1561" s="32" t="s">
        <v>1691</v>
      </c>
    </row>
    <row r="1562" spans="1:4">
      <c r="A1562" s="32" t="s">
        <v>1634</v>
      </c>
    </row>
    <row r="1563" spans="1:4">
      <c r="A1563" s="32" t="s">
        <v>1702</v>
      </c>
    </row>
    <row r="1564" spans="1:4">
      <c r="A1564" s="32" t="s">
        <v>1636</v>
      </c>
    </row>
    <row r="1565" spans="1:4">
      <c r="A1565" s="32" t="s">
        <v>1703</v>
      </c>
    </row>
    <row r="1566" spans="1:4">
      <c r="A1566" s="32" t="s">
        <v>1704</v>
      </c>
    </row>
    <row r="1567" spans="1:4">
      <c r="A1567" s="33" t="s">
        <v>356</v>
      </c>
      <c r="B1567" s="33" t="s">
        <v>486</v>
      </c>
      <c r="C1567" s="33" t="s">
        <v>486</v>
      </c>
      <c r="D1567" s="33" t="s">
        <v>486</v>
      </c>
    </row>
    <row r="1568" spans="1:4">
      <c r="A1568" s="33" t="s">
        <v>359</v>
      </c>
      <c r="B1568" s="33" t="s">
        <v>1639</v>
      </c>
      <c r="C1568" s="33" t="s">
        <v>1640</v>
      </c>
      <c r="D1568" s="33" t="s">
        <v>1641</v>
      </c>
    </row>
    <row r="1570" spans="1:5">
      <c r="B1570" s="15" t="s">
        <v>1642</v>
      </c>
      <c r="C1570" s="15" t="s">
        <v>1643</v>
      </c>
      <c r="D1570" s="15" t="s">
        <v>1644</v>
      </c>
    </row>
    <row r="1571" spans="1:5">
      <c r="A1571" s="4" t="s">
        <v>1705</v>
      </c>
      <c r="B1571" s="44">
        <f>C1550*B1395-C256</f>
        <v>0</v>
      </c>
      <c r="C1571" s="44">
        <f>D1550*C1395-D256</f>
        <v>0</v>
      </c>
      <c r="D1571" s="44">
        <f>E1550*D1395-E256+B1550-B256+B1571+C1571</f>
        <v>0</v>
      </c>
      <c r="E1571" s="17"/>
    </row>
    <row r="1573" spans="1:5" ht="21" customHeight="1">
      <c r="A1573" s="1" t="s">
        <v>1706</v>
      </c>
    </row>
    <row r="1574" spans="1:5">
      <c r="A1574" s="2" t="s">
        <v>353</v>
      </c>
    </row>
    <row r="1575" spans="1:5">
      <c r="A1575" s="32" t="s">
        <v>1707</v>
      </c>
    </row>
    <row r="1576" spans="1:5">
      <c r="A1576" s="32" t="s">
        <v>1708</v>
      </c>
    </row>
    <row r="1577" spans="1:5">
      <c r="A1577" s="32" t="s">
        <v>1709</v>
      </c>
    </row>
    <row r="1578" spans="1:5">
      <c r="A1578" s="32" t="s">
        <v>1649</v>
      </c>
    </row>
    <row r="1579" spans="1:5">
      <c r="A1579" s="32" t="s">
        <v>1710</v>
      </c>
    </row>
    <row r="1580" spans="1:5">
      <c r="A1580" s="32" t="s">
        <v>1711</v>
      </c>
    </row>
    <row r="1581" spans="1:5">
      <c r="A1581" s="32" t="s">
        <v>1712</v>
      </c>
    </row>
    <row r="1582" spans="1:5">
      <c r="A1582" s="32" t="s">
        <v>1713</v>
      </c>
    </row>
    <row r="1583" spans="1:5">
      <c r="A1583" s="32" t="s">
        <v>1714</v>
      </c>
    </row>
    <row r="1584" spans="1:5">
      <c r="A1584" s="32" t="s">
        <v>1715</v>
      </c>
    </row>
    <row r="1585" spans="1:1">
      <c r="A1585" s="32" t="s">
        <v>1716</v>
      </c>
    </row>
    <row r="1586" spans="1:1">
      <c r="A1586" s="32" t="s">
        <v>1717</v>
      </c>
    </row>
    <row r="1587" spans="1:1">
      <c r="A1587" s="32" t="s">
        <v>1718</v>
      </c>
    </row>
    <row r="1588" spans="1:1">
      <c r="A1588" s="32" t="s">
        <v>1719</v>
      </c>
    </row>
    <row r="1589" spans="1:1">
      <c r="A1589" s="32" t="s">
        <v>1720</v>
      </c>
    </row>
    <row r="1590" spans="1:1">
      <c r="A1590" s="32" t="s">
        <v>1721</v>
      </c>
    </row>
    <row r="1591" spans="1:1">
      <c r="A1591" s="32" t="s">
        <v>1722</v>
      </c>
    </row>
    <row r="1592" spans="1:1">
      <c r="A1592" s="32" t="s">
        <v>1723</v>
      </c>
    </row>
    <row r="1593" spans="1:1">
      <c r="A1593" s="32" t="s">
        <v>1724</v>
      </c>
    </row>
    <row r="1594" spans="1:1">
      <c r="A1594" s="32" t="s">
        <v>1725</v>
      </c>
    </row>
    <row r="1595" spans="1:1">
      <c r="A1595" s="32" t="s">
        <v>1726</v>
      </c>
    </row>
    <row r="1596" spans="1:1">
      <c r="A1596" s="32" t="s">
        <v>1727</v>
      </c>
    </row>
    <row r="1597" spans="1:1">
      <c r="A1597" s="32" t="s">
        <v>1728</v>
      </c>
    </row>
    <row r="1598" spans="1:1">
      <c r="A1598" s="32" t="s">
        <v>1729</v>
      </c>
    </row>
    <row r="1599" spans="1:1">
      <c r="A1599" s="2" t="s">
        <v>1730</v>
      </c>
    </row>
    <row r="1601" spans="1:5">
      <c r="B1601" s="15" t="s">
        <v>1731</v>
      </c>
      <c r="C1601" s="15" t="s">
        <v>1732</v>
      </c>
      <c r="D1601" s="15" t="s">
        <v>1733</v>
      </c>
    </row>
    <row r="1602" spans="1:5">
      <c r="A1602" s="4" t="s">
        <v>1731</v>
      </c>
      <c r="B1602" s="37">
        <f>1e-6*(B1209-B1028)/(B1033-B852)</f>
        <v>0</v>
      </c>
      <c r="C1602" s="37">
        <f>1e-6*(C1209-C1028)/(B1033-B852)</f>
        <v>0</v>
      </c>
      <c r="D1602" s="37">
        <f>1e-6*(D1209-D1028)/(B1033-B852)</f>
        <v>0</v>
      </c>
      <c r="E1602" s="17"/>
    </row>
    <row r="1603" spans="1:5">
      <c r="A1603" s="4" t="s">
        <v>1732</v>
      </c>
      <c r="B1603" s="37">
        <f>1e-6*(B1390-B1209)/(C1214-C1033)</f>
        <v>0</v>
      </c>
      <c r="C1603" s="37">
        <f>1e-6*(C1390-C1209)/(C1214-C1033)</f>
        <v>0</v>
      </c>
      <c r="D1603" s="37">
        <f>1e-6*(D1390-D1209)/(C1214-C1033)</f>
        <v>0</v>
      </c>
      <c r="E1603" s="17"/>
    </row>
    <row r="1604" spans="1:5">
      <c r="A1604" s="4" t="s">
        <v>1733</v>
      </c>
      <c r="B1604" s="37">
        <f>1e-6*(B1571-B1390)/(D1395-D1214)</f>
        <v>0</v>
      </c>
      <c r="C1604" s="37">
        <f>1e-6*(C1571-C1390)/(D1395-D1214)</f>
        <v>0</v>
      </c>
      <c r="D1604" s="37">
        <f>1e-6*(D1571-D1390)/(D1395-D1214)</f>
        <v>0</v>
      </c>
      <c r="E1604" s="17"/>
    </row>
    <row r="1606" spans="1:5" ht="21" customHeight="1">
      <c r="A1606" s="1" t="s">
        <v>1734</v>
      </c>
    </row>
    <row r="1607" spans="1:5">
      <c r="A1607" s="2" t="s">
        <v>353</v>
      </c>
    </row>
    <row r="1608" spans="1:5">
      <c r="A1608" s="32" t="s">
        <v>1735</v>
      </c>
    </row>
    <row r="1609" spans="1:5">
      <c r="A1609" s="2" t="s">
        <v>1730</v>
      </c>
    </row>
    <row r="1611" spans="1:5">
      <c r="B1611" s="15" t="s">
        <v>1731</v>
      </c>
      <c r="C1611" s="15" t="s">
        <v>1732</v>
      </c>
      <c r="D1611" s="15" t="s">
        <v>1733</v>
      </c>
    </row>
    <row r="1612" spans="1:5">
      <c r="A1612" s="4" t="s">
        <v>1731</v>
      </c>
      <c r="B1612" s="37">
        <f>C1603*D1604-D1603*C1604</f>
        <v>0</v>
      </c>
      <c r="C1612" s="37">
        <f>D1603*B1604-B1603*D1604</f>
        <v>0</v>
      </c>
      <c r="D1612" s="37">
        <f>B1603*C1604-C1603*B1604</f>
        <v>0</v>
      </c>
      <c r="E1612" s="17"/>
    </row>
    <row r="1613" spans="1:5">
      <c r="A1613" s="4" t="s">
        <v>1732</v>
      </c>
      <c r="B1613" s="37">
        <f>D1602*C1604-C1602*D1604</f>
        <v>0</v>
      </c>
      <c r="C1613" s="37">
        <f>B1602*D1604-D1602*B1604</f>
        <v>0</v>
      </c>
      <c r="D1613" s="37">
        <f>C1602*B1604-B1602*C1604</f>
        <v>0</v>
      </c>
      <c r="E1613" s="17"/>
    </row>
    <row r="1614" spans="1:5">
      <c r="A1614" s="4" t="s">
        <v>1733</v>
      </c>
      <c r="B1614" s="37">
        <f>C1602*D1603-D1602*C1603</f>
        <v>0</v>
      </c>
      <c r="C1614" s="37">
        <f>D1602*B1603-B1602*D1603</f>
        <v>0</v>
      </c>
      <c r="D1614" s="37">
        <f>B1602*C1603-C1602*B1603</f>
        <v>0</v>
      </c>
      <c r="E1614" s="17"/>
    </row>
    <row r="1616" spans="1:5" ht="21" customHeight="1">
      <c r="A1616" s="1" t="s">
        <v>1736</v>
      </c>
    </row>
    <row r="1617" spans="1:4">
      <c r="A1617" s="2" t="s">
        <v>1737</v>
      </c>
    </row>
    <row r="1619" spans="1:4">
      <c r="B1619" s="15" t="s">
        <v>1738</v>
      </c>
    </row>
    <row r="1620" spans="1:4">
      <c r="A1620" s="4" t="s">
        <v>1738</v>
      </c>
      <c r="B1620" s="37">
        <f>SUMPRODUCT(B1602:D1602,B1612:D1612)</f>
        <v>0</v>
      </c>
      <c r="C1620" s="17"/>
    </row>
    <row r="1622" spans="1:4" ht="21" customHeight="1">
      <c r="A1622" s="1" t="s">
        <v>1739</v>
      </c>
    </row>
    <row r="1623" spans="1:4">
      <c r="A1623" s="2" t="s">
        <v>353</v>
      </c>
    </row>
    <row r="1624" spans="1:4">
      <c r="A1624" s="32" t="s">
        <v>1740</v>
      </c>
    </row>
    <row r="1625" spans="1:4">
      <c r="A1625" s="32" t="s">
        <v>1708</v>
      </c>
    </row>
    <row r="1626" spans="1:4">
      <c r="A1626" s="32" t="s">
        <v>1741</v>
      </c>
    </row>
    <row r="1627" spans="1:4">
      <c r="A1627" s="32" t="s">
        <v>1742</v>
      </c>
    </row>
    <row r="1628" spans="1:4">
      <c r="A1628" s="32" t="s">
        <v>1743</v>
      </c>
    </row>
    <row r="1629" spans="1:4">
      <c r="A1629" s="32" t="s">
        <v>1744</v>
      </c>
    </row>
    <row r="1630" spans="1:4">
      <c r="A1630" s="32" t="s">
        <v>1745</v>
      </c>
    </row>
    <row r="1631" spans="1:4">
      <c r="A1631" s="32" t="s">
        <v>1691</v>
      </c>
    </row>
    <row r="1632" spans="1:4">
      <c r="A1632" s="33" t="s">
        <v>356</v>
      </c>
      <c r="B1632" s="33" t="s">
        <v>424</v>
      </c>
      <c r="C1632" s="33" t="s">
        <v>424</v>
      </c>
      <c r="D1632" s="33" t="s">
        <v>424</v>
      </c>
    </row>
    <row r="1633" spans="1:5">
      <c r="A1633" s="33" t="s">
        <v>359</v>
      </c>
      <c r="B1633" s="33" t="s">
        <v>1746</v>
      </c>
      <c r="C1633" s="33" t="s">
        <v>1747</v>
      </c>
      <c r="D1633" s="33" t="s">
        <v>1748</v>
      </c>
    </row>
    <row r="1635" spans="1:5">
      <c r="B1635" s="15" t="s">
        <v>1749</v>
      </c>
      <c r="C1635" s="15" t="s">
        <v>1750</v>
      </c>
      <c r="D1635" s="15" t="s">
        <v>1751</v>
      </c>
    </row>
    <row r="1636" spans="1:5">
      <c r="A1636" s="4" t="s">
        <v>1752</v>
      </c>
      <c r="B1636" s="37">
        <f>B1395-1e-6*(B1571*B1612+C1571*C1612+D1571*D1612)/B1620</f>
        <v>0</v>
      </c>
      <c r="C1636" s="37">
        <f>C1395-1e-6*(B1571*B1613+C1571*C1613+D1571*D1613)/B1620</f>
        <v>0</v>
      </c>
      <c r="D1636" s="37">
        <f>D1395-1e-6*(B1571*B1614+C1571*C1614+D1571*D1614)/B1620</f>
        <v>0</v>
      </c>
      <c r="E1636" s="17"/>
    </row>
    <row r="1638" spans="1:5" ht="21" customHeight="1">
      <c r="A1638" s="1" t="s">
        <v>1753</v>
      </c>
    </row>
    <row r="1639" spans="1:5">
      <c r="A1639" s="2" t="s">
        <v>353</v>
      </c>
    </row>
    <row r="1640" spans="1:5">
      <c r="A1640" s="32" t="s">
        <v>1754</v>
      </c>
    </row>
    <row r="1641" spans="1:5">
      <c r="A1641" s="32" t="s">
        <v>1755</v>
      </c>
    </row>
    <row r="1642" spans="1:5">
      <c r="A1642" s="32" t="s">
        <v>1756</v>
      </c>
    </row>
    <row r="1643" spans="1:5">
      <c r="A1643" s="33" t="s">
        <v>356</v>
      </c>
      <c r="B1643" s="33" t="s">
        <v>415</v>
      </c>
      <c r="C1643" s="33" t="s">
        <v>415</v>
      </c>
      <c r="D1643" s="33" t="s">
        <v>415</v>
      </c>
    </row>
    <row r="1644" spans="1:5">
      <c r="A1644" s="33" t="s">
        <v>359</v>
      </c>
      <c r="B1644" s="33" t="s">
        <v>1580</v>
      </c>
      <c r="C1644" s="33" t="s">
        <v>418</v>
      </c>
      <c r="D1644" s="33" t="s">
        <v>1581</v>
      </c>
    </row>
    <row r="1646" spans="1:5">
      <c r="B1646" s="15" t="s">
        <v>1749</v>
      </c>
      <c r="C1646" s="15" t="s">
        <v>1597</v>
      </c>
      <c r="D1646" s="15" t="s">
        <v>1598</v>
      </c>
    </row>
    <row r="1647" spans="1:5">
      <c r="A1647" s="4" t="s">
        <v>1757</v>
      </c>
      <c r="B1647" s="38">
        <f>B1636</f>
        <v>0</v>
      </c>
      <c r="C1647" s="28">
        <f>C1395</f>
        <v>0</v>
      </c>
      <c r="D1647" s="28">
        <f>D1395</f>
        <v>0</v>
      </c>
      <c r="E1647" s="17"/>
    </row>
    <row r="1649" spans="1:3" ht="21" customHeight="1">
      <c r="A1649" s="1" t="s">
        <v>1758</v>
      </c>
    </row>
    <row r="1650" spans="1:3">
      <c r="A1650" s="2" t="s">
        <v>353</v>
      </c>
    </row>
    <row r="1651" spans="1:3">
      <c r="A1651" s="32" t="s">
        <v>1601</v>
      </c>
    </row>
    <row r="1652" spans="1:3">
      <c r="A1652" s="32" t="s">
        <v>1602</v>
      </c>
    </row>
    <row r="1653" spans="1:3">
      <c r="A1653" s="32" t="s">
        <v>1603</v>
      </c>
    </row>
    <row r="1654" spans="1:3">
      <c r="A1654" s="32" t="s">
        <v>1759</v>
      </c>
    </row>
    <row r="1655" spans="1:3">
      <c r="A1655" s="32" t="s">
        <v>1605</v>
      </c>
    </row>
    <row r="1656" spans="1:3">
      <c r="A1656" s="32" t="s">
        <v>1760</v>
      </c>
    </row>
    <row r="1657" spans="1:3">
      <c r="A1657" s="32" t="s">
        <v>1607</v>
      </c>
    </row>
    <row r="1658" spans="1:3">
      <c r="A1658" s="32" t="s">
        <v>1761</v>
      </c>
    </row>
    <row r="1659" spans="1:3">
      <c r="A1659" s="2" t="s">
        <v>1609</v>
      </c>
    </row>
    <row r="1661" spans="1:3">
      <c r="B1661" s="15" t="s">
        <v>1610</v>
      </c>
    </row>
    <row r="1662" spans="1:3">
      <c r="A1662" s="4" t="s">
        <v>174</v>
      </c>
      <c r="B1662" s="37">
        <f>IF(F823,(B823+C823*B$1647+D823*C$1647+E823*D$1647)/F823*0.1,0)</f>
        <v>0</v>
      </c>
      <c r="C1662" s="17"/>
    </row>
    <row r="1663" spans="1:3">
      <c r="A1663" s="4" t="s">
        <v>1570</v>
      </c>
      <c r="B1663" s="37">
        <f>IF(F824,(B824+C824*B$1647+D824*C$1647+E824*D$1647)/F824*0.1,0)</f>
        <v>0</v>
      </c>
      <c r="C1663" s="17"/>
    </row>
    <row r="1664" spans="1:3">
      <c r="A1664" s="4" t="s">
        <v>176</v>
      </c>
      <c r="B1664" s="37">
        <f>IF(F825,(B825+C825*B$1647+D825*C$1647+E825*D$1647)/F825*0.1,0)</f>
        <v>0</v>
      </c>
      <c r="C1664" s="17"/>
    </row>
    <row r="1665" spans="1:3">
      <c r="A1665" s="4" t="s">
        <v>1571</v>
      </c>
      <c r="B1665" s="37">
        <f>IF(F826,(B826+C826*B$1647+D826*C$1647+E826*D$1647)/F826*0.1,0)</f>
        <v>0</v>
      </c>
      <c r="C1665" s="17"/>
    </row>
    <row r="1666" spans="1:3">
      <c r="A1666" s="4" t="s">
        <v>178</v>
      </c>
      <c r="B1666" s="37">
        <f>IF(F827,(B827+C827*B$1647+D827*C$1647+E827*D$1647)/F827*0.1,0)</f>
        <v>0</v>
      </c>
      <c r="C1666" s="17"/>
    </row>
    <row r="1667" spans="1:3">
      <c r="A1667" s="4" t="s">
        <v>179</v>
      </c>
      <c r="B1667" s="37">
        <f>IF(F828,(B828+C828*B$1647+D828*C$1647+E828*D$1647)/F828*0.1,0)</f>
        <v>0</v>
      </c>
      <c r="C1667" s="17"/>
    </row>
    <row r="1668" spans="1:3">
      <c r="A1668" s="4" t="s">
        <v>195</v>
      </c>
      <c r="B1668" s="37">
        <f>IF(F829,(B829+C829*B$1647+D829*C$1647+E829*D$1647)/F829*0.1,0)</f>
        <v>0</v>
      </c>
      <c r="C1668" s="17"/>
    </row>
    <row r="1669" spans="1:3">
      <c r="A1669" s="4" t="s">
        <v>180</v>
      </c>
      <c r="B1669" s="37">
        <f>IF(F830,(B830+C830*B$1647+D830*C$1647+E830*D$1647)/F830*0.1,0)</f>
        <v>0</v>
      </c>
      <c r="C1669" s="17"/>
    </row>
    <row r="1670" spans="1:3">
      <c r="A1670" s="4" t="s">
        <v>181</v>
      </c>
      <c r="B1670" s="37">
        <f>IF(F831,(B831+C831*B$1647+D831*C$1647+E831*D$1647)/F831*0.1,0)</f>
        <v>0</v>
      </c>
      <c r="C1670" s="17"/>
    </row>
    <row r="1671" spans="1:3">
      <c r="A1671" s="4" t="s">
        <v>182</v>
      </c>
      <c r="B1671" s="37">
        <f>IF(F832,(B832+C832*B$1647+D832*C$1647+E832*D$1647)/F832*0.1,0)</f>
        <v>0</v>
      </c>
      <c r="C1671" s="17"/>
    </row>
    <row r="1672" spans="1:3">
      <c r="A1672" s="4" t="s">
        <v>183</v>
      </c>
      <c r="B1672" s="37">
        <f>IF(F833,(B833+C833*B$1647+D833*C$1647+E833*D$1647)/F833*0.1,0)</f>
        <v>0</v>
      </c>
      <c r="C1672" s="17"/>
    </row>
    <row r="1673" spans="1:3">
      <c r="A1673" s="4" t="s">
        <v>196</v>
      </c>
      <c r="B1673" s="37">
        <f>IF(F834,(B834+C834*B$1647+D834*C$1647+E834*D$1647)/F834*0.1,0)</f>
        <v>0</v>
      </c>
      <c r="C1673" s="17"/>
    </row>
    <row r="1674" spans="1:3">
      <c r="A1674" s="4" t="s">
        <v>218</v>
      </c>
      <c r="B1674" s="37">
        <f>IF(F835,(B835+C835*B$1647+D835*C$1647+E835*D$1647)/F835*0.1,0)</f>
        <v>0</v>
      </c>
      <c r="C1674" s="17"/>
    </row>
    <row r="1675" spans="1:3">
      <c r="A1675" s="4" t="s">
        <v>219</v>
      </c>
      <c r="B1675" s="37">
        <f>IF(F836,(B836+C836*B$1647+D836*C$1647+E836*D$1647)/F836*0.1,0)</f>
        <v>0</v>
      </c>
      <c r="C1675" s="17"/>
    </row>
    <row r="1676" spans="1:3">
      <c r="A1676" s="4" t="s">
        <v>220</v>
      </c>
      <c r="B1676" s="37">
        <f>IF(F837,(B837+C837*B$1647+D837*C$1647+E837*D$1647)/F837*0.1,0)</f>
        <v>0</v>
      </c>
      <c r="C1676" s="17"/>
    </row>
    <row r="1677" spans="1:3">
      <c r="A1677" s="4" t="s">
        <v>221</v>
      </c>
      <c r="B1677" s="37">
        <f>IF(F838,(B838+C838*B$1647+D838*C$1647+E838*D$1647)/F838*0.1,0)</f>
        <v>0</v>
      </c>
      <c r="C1677" s="17"/>
    </row>
    <row r="1678" spans="1:3">
      <c r="A1678" s="4" t="s">
        <v>222</v>
      </c>
      <c r="B1678" s="37">
        <f>IF(F839,(B839+C839*B$1647+D839*C$1647+E839*D$1647)/F839*0.1,0)</f>
        <v>0</v>
      </c>
      <c r="C1678" s="17"/>
    </row>
    <row r="1679" spans="1:3">
      <c r="A1679" s="4" t="s">
        <v>184</v>
      </c>
      <c r="B1679" s="37">
        <f>IF(F840,(B840+C840*B$1647+D840*C$1647+E840*D$1647)/F840*0.1,0)</f>
        <v>0</v>
      </c>
      <c r="C1679" s="17"/>
    </row>
    <row r="1680" spans="1:3">
      <c r="A1680" s="4" t="s">
        <v>185</v>
      </c>
      <c r="B1680" s="37">
        <f>IF(F841,(B841+C841*B$1647+D841*C$1647+E841*D$1647)/F841*0.1,0)</f>
        <v>0</v>
      </c>
      <c r="C1680" s="17"/>
    </row>
    <row r="1681" spans="1:3">
      <c r="A1681" s="4" t="s">
        <v>186</v>
      </c>
      <c r="B1681" s="37">
        <f>IF(F842,(B842+C842*B$1647+D842*C$1647+E842*D$1647)/F842*0.1,0)</f>
        <v>0</v>
      </c>
      <c r="C1681" s="17"/>
    </row>
    <row r="1682" spans="1:3">
      <c r="A1682" s="4" t="s">
        <v>187</v>
      </c>
      <c r="B1682" s="37">
        <f>IF(F843,(B843+C843*B$1647+D843*C$1647+E843*D$1647)/F843*0.1,0)</f>
        <v>0</v>
      </c>
      <c r="C1682" s="17"/>
    </row>
    <row r="1683" spans="1:3">
      <c r="A1683" s="4" t="s">
        <v>188</v>
      </c>
      <c r="B1683" s="37">
        <f>IF(F844,(B844+C844*B$1647+D844*C$1647+E844*D$1647)/F844*0.1,0)</f>
        <v>0</v>
      </c>
      <c r="C1683" s="17"/>
    </row>
    <row r="1684" spans="1:3">
      <c r="A1684" s="4" t="s">
        <v>189</v>
      </c>
      <c r="B1684" s="37">
        <f>IF(F845,(B845+C845*B$1647+D845*C$1647+E845*D$1647)/F845*0.1,0)</f>
        <v>0</v>
      </c>
      <c r="C1684" s="17"/>
    </row>
    <row r="1685" spans="1:3">
      <c r="A1685" s="4" t="s">
        <v>197</v>
      </c>
      <c r="B1685" s="37">
        <f>IF(F846,(B846+C846*B$1647+D846*C$1647+E846*D$1647)/F846*0.1,0)</f>
        <v>0</v>
      </c>
      <c r="C1685" s="17"/>
    </row>
    <row r="1686" spans="1:3">
      <c r="A1686" s="4" t="s">
        <v>198</v>
      </c>
      <c r="B1686" s="37">
        <f>IF(F847,(B847+C847*B$1647+D847*C$1647+E847*D$1647)/F847*0.1,0)</f>
        <v>0</v>
      </c>
      <c r="C1686" s="17"/>
    </row>
    <row r="1688" spans="1:3" ht="21" customHeight="1">
      <c r="A1688" s="1" t="s">
        <v>1762</v>
      </c>
    </row>
    <row r="1689" spans="1:3">
      <c r="A1689" s="2" t="s">
        <v>353</v>
      </c>
    </row>
    <row r="1690" spans="1:3">
      <c r="A1690" s="32" t="s">
        <v>1763</v>
      </c>
    </row>
    <row r="1691" spans="1:3">
      <c r="A1691" s="32" t="s">
        <v>1613</v>
      </c>
    </row>
    <row r="1692" spans="1:3">
      <c r="A1692" s="2" t="s">
        <v>1614</v>
      </c>
    </row>
    <row r="1694" spans="1:3">
      <c r="B1694" s="15" t="s">
        <v>1615</v>
      </c>
    </row>
    <row r="1695" spans="1:3">
      <c r="A1695" s="29" t="s">
        <v>174</v>
      </c>
      <c r="C1695" s="17"/>
    </row>
    <row r="1696" spans="1:3">
      <c r="A1696" s="4" t="s">
        <v>174</v>
      </c>
      <c r="B1696" s="39">
        <f>IF(B$1662,1-B608/B$1662,0)</f>
        <v>0</v>
      </c>
      <c r="C1696" s="17"/>
    </row>
    <row r="1697" spans="1:3">
      <c r="A1697" s="4" t="s">
        <v>234</v>
      </c>
      <c r="B1697" s="39">
        <f>IF(B$1662,1-B609/B$1662,0)</f>
        <v>0</v>
      </c>
      <c r="C1697" s="17"/>
    </row>
    <row r="1698" spans="1:3">
      <c r="A1698" s="4" t="s">
        <v>235</v>
      </c>
      <c r="B1698" s="39">
        <f>IF(B$1662,1-B610/B$1662,0)</f>
        <v>0</v>
      </c>
      <c r="C1698" s="17"/>
    </row>
    <row r="1699" spans="1:3">
      <c r="A1699" s="29" t="s">
        <v>1570</v>
      </c>
      <c r="C1699" s="17"/>
    </row>
    <row r="1700" spans="1:3">
      <c r="A1700" s="4" t="s">
        <v>175</v>
      </c>
      <c r="B1700" s="39">
        <f>IF(B$1663,1-B612/B$1663,0)</f>
        <v>0</v>
      </c>
      <c r="C1700" s="17"/>
    </row>
    <row r="1701" spans="1:3">
      <c r="A1701" s="4" t="s">
        <v>237</v>
      </c>
      <c r="B1701" s="39">
        <f>IF(B$1663,1-B613/B$1663,0)</f>
        <v>0</v>
      </c>
      <c r="C1701" s="17"/>
    </row>
    <row r="1702" spans="1:3">
      <c r="A1702" s="4" t="s">
        <v>238</v>
      </c>
      <c r="B1702" s="39">
        <f>IF(B$1663,1-B614/B$1663,0)</f>
        <v>0</v>
      </c>
      <c r="C1702" s="17"/>
    </row>
    <row r="1703" spans="1:3">
      <c r="A1703" s="4" t="s">
        <v>216</v>
      </c>
      <c r="B1703" s="39">
        <f>IF(B$1663,1-B615/B$1663,0)</f>
        <v>0</v>
      </c>
      <c r="C1703" s="17"/>
    </row>
    <row r="1704" spans="1:3">
      <c r="A1704" s="4" t="s">
        <v>240</v>
      </c>
      <c r="B1704" s="39">
        <f>IF(B$1663,1-B616/B$1663,0)</f>
        <v>0</v>
      </c>
      <c r="C1704" s="17"/>
    </row>
    <row r="1705" spans="1:3">
      <c r="A1705" s="4" t="s">
        <v>241</v>
      </c>
      <c r="B1705" s="39">
        <f>IF(B$1663,1-B617/B$1663,0)</f>
        <v>0</v>
      </c>
      <c r="C1705" s="17"/>
    </row>
    <row r="1706" spans="1:3">
      <c r="A1706" s="29" t="s">
        <v>176</v>
      </c>
      <c r="C1706" s="17"/>
    </row>
    <row r="1707" spans="1:3">
      <c r="A1707" s="4" t="s">
        <v>176</v>
      </c>
      <c r="B1707" s="39">
        <f>IF(B$1664,1-B619/B$1664,0)</f>
        <v>0</v>
      </c>
      <c r="C1707" s="17"/>
    </row>
    <row r="1708" spans="1:3">
      <c r="A1708" s="4" t="s">
        <v>243</v>
      </c>
      <c r="B1708" s="39">
        <f>IF(B$1664,1-B620/B$1664,0)</f>
        <v>0</v>
      </c>
      <c r="C1708" s="17"/>
    </row>
    <row r="1709" spans="1:3">
      <c r="A1709" s="4" t="s">
        <v>244</v>
      </c>
      <c r="B1709" s="39">
        <f>IF(B$1664,1-B621/B$1664,0)</f>
        <v>0</v>
      </c>
      <c r="C1709" s="17"/>
    </row>
    <row r="1710" spans="1:3">
      <c r="A1710" s="29" t="s">
        <v>1571</v>
      </c>
      <c r="C1710" s="17"/>
    </row>
    <row r="1711" spans="1:3">
      <c r="A1711" s="4" t="s">
        <v>177</v>
      </c>
      <c r="B1711" s="39">
        <f>IF(B$1665,1-B623/B$1665,0)</f>
        <v>0</v>
      </c>
      <c r="C1711" s="17"/>
    </row>
    <row r="1712" spans="1:3">
      <c r="A1712" s="4" t="s">
        <v>246</v>
      </c>
      <c r="B1712" s="39">
        <f>IF(B$1665,1-B624/B$1665,0)</f>
        <v>0</v>
      </c>
      <c r="C1712" s="17"/>
    </row>
    <row r="1713" spans="1:3">
      <c r="A1713" s="4" t="s">
        <v>247</v>
      </c>
      <c r="B1713" s="39">
        <f>IF(B$1665,1-B625/B$1665,0)</f>
        <v>0</v>
      </c>
      <c r="C1713" s="17"/>
    </row>
    <row r="1714" spans="1:3">
      <c r="A1714" s="4" t="s">
        <v>217</v>
      </c>
      <c r="B1714" s="39">
        <f>IF(B$1665,1-B626/B$1665,0)</f>
        <v>0</v>
      </c>
      <c r="C1714" s="17"/>
    </row>
    <row r="1715" spans="1:3">
      <c r="A1715" s="4" t="s">
        <v>249</v>
      </c>
      <c r="B1715" s="39">
        <f>IF(B$1665,1-B627/B$1665,0)</f>
        <v>0</v>
      </c>
      <c r="C1715" s="17"/>
    </row>
    <row r="1716" spans="1:3">
      <c r="A1716" s="4" t="s">
        <v>250</v>
      </c>
      <c r="B1716" s="39">
        <f>IF(B$1665,1-B628/B$1665,0)</f>
        <v>0</v>
      </c>
      <c r="C1716" s="17"/>
    </row>
    <row r="1717" spans="1:3">
      <c r="A1717" s="29" t="s">
        <v>178</v>
      </c>
      <c r="C1717" s="17"/>
    </row>
    <row r="1718" spans="1:3">
      <c r="A1718" s="4" t="s">
        <v>178</v>
      </c>
      <c r="B1718" s="39">
        <f>IF(B$1666,1-B630/B$1666,0)</f>
        <v>0</v>
      </c>
      <c r="C1718" s="17"/>
    </row>
    <row r="1719" spans="1:3">
      <c r="A1719" s="4" t="s">
        <v>252</v>
      </c>
      <c r="B1719" s="39">
        <f>IF(B$1666,1-B631/B$1666,0)</f>
        <v>0</v>
      </c>
      <c r="C1719" s="17"/>
    </row>
    <row r="1720" spans="1:3">
      <c r="A1720" s="4" t="s">
        <v>253</v>
      </c>
      <c r="B1720" s="39">
        <f>IF(B$1666,1-B632/B$1666,0)</f>
        <v>0</v>
      </c>
      <c r="C1720" s="17"/>
    </row>
    <row r="1721" spans="1:3">
      <c r="A1721" s="29" t="s">
        <v>179</v>
      </c>
      <c r="C1721" s="17"/>
    </row>
    <row r="1722" spans="1:3">
      <c r="A1722" s="4" t="s">
        <v>179</v>
      </c>
      <c r="B1722" s="39">
        <f>IF(B$1667,1-B634/B$1667,0)</f>
        <v>0</v>
      </c>
      <c r="C1722" s="17"/>
    </row>
    <row r="1723" spans="1:3">
      <c r="A1723" s="29" t="s">
        <v>195</v>
      </c>
      <c r="C1723" s="17"/>
    </row>
    <row r="1724" spans="1:3">
      <c r="A1724" s="4" t="s">
        <v>195</v>
      </c>
      <c r="B1724" s="39">
        <f>IF(B$1668,1-B636/B$1668,0)</f>
        <v>0</v>
      </c>
      <c r="C1724" s="17"/>
    </row>
    <row r="1725" spans="1:3">
      <c r="A1725" s="29" t="s">
        <v>180</v>
      </c>
      <c r="C1725" s="17"/>
    </row>
    <row r="1726" spans="1:3">
      <c r="A1726" s="4" t="s">
        <v>180</v>
      </c>
      <c r="B1726" s="39">
        <f>IF(B$1669,1-B638/B$1669,0)</f>
        <v>0</v>
      </c>
      <c r="C1726" s="17"/>
    </row>
    <row r="1727" spans="1:3">
      <c r="A1727" s="4" t="s">
        <v>257</v>
      </c>
      <c r="B1727" s="39">
        <f>IF(B$1669,1-B639/B$1669,0)</f>
        <v>0</v>
      </c>
      <c r="C1727" s="17"/>
    </row>
    <row r="1728" spans="1:3">
      <c r="A1728" s="4" t="s">
        <v>258</v>
      </c>
      <c r="B1728" s="39">
        <f>IF(B$1669,1-B640/B$1669,0)</f>
        <v>0</v>
      </c>
      <c r="C1728" s="17"/>
    </row>
    <row r="1729" spans="1:3">
      <c r="A1729" s="29" t="s">
        <v>181</v>
      </c>
      <c r="C1729" s="17"/>
    </row>
    <row r="1730" spans="1:3">
      <c r="A1730" s="4" t="s">
        <v>181</v>
      </c>
      <c r="B1730" s="39">
        <f>IF(B$1670,1-B642/B$1670,0)</f>
        <v>0</v>
      </c>
      <c r="C1730" s="17"/>
    </row>
    <row r="1731" spans="1:3">
      <c r="A1731" s="4" t="s">
        <v>260</v>
      </c>
      <c r="B1731" s="39">
        <f>IF(B$1670,1-B643/B$1670,0)</f>
        <v>0</v>
      </c>
      <c r="C1731" s="17"/>
    </row>
    <row r="1732" spans="1:3">
      <c r="A1732" s="4" t="s">
        <v>261</v>
      </c>
      <c r="B1732" s="39">
        <f>IF(B$1670,1-B644/B$1670,0)</f>
        <v>0</v>
      </c>
      <c r="C1732" s="17"/>
    </row>
    <row r="1733" spans="1:3">
      <c r="A1733" s="29" t="s">
        <v>182</v>
      </c>
      <c r="C1733" s="17"/>
    </row>
    <row r="1734" spans="1:3">
      <c r="A1734" s="4" t="s">
        <v>182</v>
      </c>
      <c r="B1734" s="39">
        <f>IF(B$1671,1-B646/B$1671,0)</f>
        <v>0</v>
      </c>
      <c r="C1734" s="17"/>
    </row>
    <row r="1735" spans="1:3">
      <c r="A1735" s="4" t="s">
        <v>263</v>
      </c>
      <c r="B1735" s="39">
        <f>IF(B$1671,1-B647/B$1671,0)</f>
        <v>0</v>
      </c>
      <c r="C1735" s="17"/>
    </row>
    <row r="1736" spans="1:3">
      <c r="A1736" s="4" t="s">
        <v>264</v>
      </c>
      <c r="B1736" s="39">
        <f>IF(B$1671,1-B648/B$1671,0)</f>
        <v>0</v>
      </c>
      <c r="C1736" s="17"/>
    </row>
    <row r="1737" spans="1:3">
      <c r="A1737" s="29" t="s">
        <v>183</v>
      </c>
      <c r="C1737" s="17"/>
    </row>
    <row r="1738" spans="1:3">
      <c r="A1738" s="4" t="s">
        <v>183</v>
      </c>
      <c r="B1738" s="39">
        <f>IF(B$1672,1-B650/B$1672,0)</f>
        <v>0</v>
      </c>
      <c r="C1738" s="17"/>
    </row>
    <row r="1739" spans="1:3">
      <c r="A1739" s="4" t="s">
        <v>266</v>
      </c>
      <c r="B1739" s="39">
        <f>IF(B$1672,1-B651/B$1672,0)</f>
        <v>0</v>
      </c>
      <c r="C1739" s="17"/>
    </row>
    <row r="1740" spans="1:3">
      <c r="A1740" s="29" t="s">
        <v>196</v>
      </c>
      <c r="C1740" s="17"/>
    </row>
    <row r="1741" spans="1:3">
      <c r="A1741" s="4" t="s">
        <v>196</v>
      </c>
      <c r="B1741" s="39">
        <f>IF(B$1673,1-B653/B$1673,0)</f>
        <v>0</v>
      </c>
      <c r="C1741" s="17"/>
    </row>
    <row r="1742" spans="1:3">
      <c r="A1742" s="4" t="s">
        <v>268</v>
      </c>
      <c r="B1742" s="39">
        <f>IF(B$1673,1-B654/B$1673,0)</f>
        <v>0</v>
      </c>
      <c r="C1742" s="17"/>
    </row>
    <row r="1743" spans="1:3">
      <c r="A1743" s="29" t="s">
        <v>218</v>
      </c>
      <c r="C1743" s="17"/>
    </row>
    <row r="1744" spans="1:3">
      <c r="A1744" s="4" t="s">
        <v>218</v>
      </c>
      <c r="B1744" s="39">
        <f>IF(B$1674,1-B656/B$1674,0)</f>
        <v>0</v>
      </c>
      <c r="C1744" s="17"/>
    </row>
    <row r="1745" spans="1:3">
      <c r="A1745" s="4" t="s">
        <v>270</v>
      </c>
      <c r="B1745" s="39">
        <f>IF(B$1674,1-B657/B$1674,0)</f>
        <v>0</v>
      </c>
      <c r="C1745" s="17"/>
    </row>
    <row r="1746" spans="1:3">
      <c r="A1746" s="4" t="s">
        <v>271</v>
      </c>
      <c r="B1746" s="39">
        <f>IF(B$1674,1-B658/B$1674,0)</f>
        <v>0</v>
      </c>
      <c r="C1746" s="17"/>
    </row>
    <row r="1747" spans="1:3">
      <c r="A1747" s="29" t="s">
        <v>219</v>
      </c>
      <c r="C1747" s="17"/>
    </row>
    <row r="1748" spans="1:3">
      <c r="A1748" s="4" t="s">
        <v>219</v>
      </c>
      <c r="B1748" s="39">
        <f>IF(B$1675,1-B660/B$1675,0)</f>
        <v>0</v>
      </c>
      <c r="C1748" s="17"/>
    </row>
    <row r="1749" spans="1:3">
      <c r="A1749" s="4" t="s">
        <v>273</v>
      </c>
      <c r="B1749" s="39">
        <f>IF(B$1675,1-B661/B$1675,0)</f>
        <v>0</v>
      </c>
      <c r="C1749" s="17"/>
    </row>
    <row r="1750" spans="1:3">
      <c r="A1750" s="4" t="s">
        <v>274</v>
      </c>
      <c r="B1750" s="39">
        <f>IF(B$1675,1-B662/B$1675,0)</f>
        <v>0</v>
      </c>
      <c r="C1750" s="17"/>
    </row>
    <row r="1751" spans="1:3">
      <c r="A1751" s="29" t="s">
        <v>220</v>
      </c>
      <c r="C1751" s="17"/>
    </row>
    <row r="1752" spans="1:3">
      <c r="A1752" s="4" t="s">
        <v>220</v>
      </c>
      <c r="B1752" s="39">
        <f>IF(B$1676,1-B664/B$1676,0)</f>
        <v>0</v>
      </c>
      <c r="C1752" s="17"/>
    </row>
    <row r="1753" spans="1:3">
      <c r="A1753" s="4" t="s">
        <v>276</v>
      </c>
      <c r="B1753" s="39">
        <f>IF(B$1676,1-B665/B$1676,0)</f>
        <v>0</v>
      </c>
      <c r="C1753" s="17"/>
    </row>
    <row r="1754" spans="1:3">
      <c r="A1754" s="4" t="s">
        <v>277</v>
      </c>
      <c r="B1754" s="39">
        <f>IF(B$1676,1-B666/B$1676,0)</f>
        <v>0</v>
      </c>
      <c r="C1754" s="17"/>
    </row>
    <row r="1755" spans="1:3">
      <c r="A1755" s="29" t="s">
        <v>221</v>
      </c>
      <c r="C1755" s="17"/>
    </row>
    <row r="1756" spans="1:3">
      <c r="A1756" s="4" t="s">
        <v>221</v>
      </c>
      <c r="B1756" s="39">
        <f>IF(B$1677,1-B668/B$1677,0)</f>
        <v>0</v>
      </c>
      <c r="C1756" s="17"/>
    </row>
    <row r="1757" spans="1:3">
      <c r="A1757" s="4" t="s">
        <v>279</v>
      </c>
      <c r="B1757" s="39">
        <f>IF(B$1677,1-B669/B$1677,0)</f>
        <v>0</v>
      </c>
      <c r="C1757" s="17"/>
    </row>
    <row r="1758" spans="1:3">
      <c r="A1758" s="4" t="s">
        <v>280</v>
      </c>
      <c r="B1758" s="39">
        <f>IF(B$1677,1-B670/B$1677,0)</f>
        <v>0</v>
      </c>
      <c r="C1758" s="17"/>
    </row>
    <row r="1759" spans="1:3">
      <c r="A1759" s="29" t="s">
        <v>222</v>
      </c>
      <c r="C1759" s="17"/>
    </row>
    <row r="1760" spans="1:3">
      <c r="A1760" s="4" t="s">
        <v>222</v>
      </c>
      <c r="B1760" s="39">
        <f>IF(B$1678,1-B672/B$1678,0)</f>
        <v>0</v>
      </c>
      <c r="C1760" s="17"/>
    </row>
    <row r="1761" spans="1:3">
      <c r="A1761" s="4" t="s">
        <v>282</v>
      </c>
      <c r="B1761" s="39">
        <f>IF(B$1678,1-B673/B$1678,0)</f>
        <v>0</v>
      </c>
      <c r="C1761" s="17"/>
    </row>
    <row r="1762" spans="1:3">
      <c r="A1762" s="4" t="s">
        <v>283</v>
      </c>
      <c r="B1762" s="39">
        <f>IF(B$1678,1-B674/B$1678,0)</f>
        <v>0</v>
      </c>
      <c r="C1762" s="17"/>
    </row>
    <row r="1763" spans="1:3">
      <c r="A1763" s="29" t="s">
        <v>184</v>
      </c>
      <c r="C1763" s="17"/>
    </row>
    <row r="1764" spans="1:3">
      <c r="A1764" s="4" t="s">
        <v>184</v>
      </c>
      <c r="B1764" s="39">
        <f>IF(B$1679,1-B676/B$1679,0)</f>
        <v>0</v>
      </c>
      <c r="C1764" s="17"/>
    </row>
    <row r="1765" spans="1:3">
      <c r="A1765" s="4" t="s">
        <v>285</v>
      </c>
      <c r="B1765" s="39">
        <f>IF(B$1679,1-B677/B$1679,0)</f>
        <v>0</v>
      </c>
      <c r="C1765" s="17"/>
    </row>
    <row r="1766" spans="1:3">
      <c r="A1766" s="4" t="s">
        <v>286</v>
      </c>
      <c r="B1766" s="39">
        <f>IF(B$1679,1-B678/B$1679,0)</f>
        <v>0</v>
      </c>
      <c r="C1766" s="17"/>
    </row>
    <row r="1767" spans="1:3">
      <c r="A1767" s="29" t="s">
        <v>185</v>
      </c>
      <c r="C1767" s="17"/>
    </row>
    <row r="1768" spans="1:3">
      <c r="A1768" s="4" t="s">
        <v>185</v>
      </c>
      <c r="B1768" s="39">
        <f>IF(B$1680,1-B680/B$1680,0)</f>
        <v>0</v>
      </c>
      <c r="C1768" s="17"/>
    </row>
    <row r="1769" spans="1:3">
      <c r="A1769" s="4" t="s">
        <v>288</v>
      </c>
      <c r="B1769" s="39">
        <f>IF(B$1680,1-B681/B$1680,0)</f>
        <v>0</v>
      </c>
      <c r="C1769" s="17"/>
    </row>
    <row r="1770" spans="1:3">
      <c r="A1770" s="29" t="s">
        <v>186</v>
      </c>
      <c r="C1770" s="17"/>
    </row>
    <row r="1771" spans="1:3">
      <c r="A1771" s="4" t="s">
        <v>186</v>
      </c>
      <c r="B1771" s="39">
        <f>IF(B$1681,1-B683/B$1681,0)</f>
        <v>0</v>
      </c>
      <c r="C1771" s="17"/>
    </row>
    <row r="1772" spans="1:3">
      <c r="A1772" s="4" t="s">
        <v>290</v>
      </c>
      <c r="B1772" s="39">
        <f>IF(B$1681,1-B684/B$1681,0)</f>
        <v>0</v>
      </c>
      <c r="C1772" s="17"/>
    </row>
    <row r="1773" spans="1:3">
      <c r="A1773" s="4" t="s">
        <v>291</v>
      </c>
      <c r="B1773" s="39">
        <f>IF(B$1681,1-B685/B$1681,0)</f>
        <v>0</v>
      </c>
      <c r="C1773" s="17"/>
    </row>
    <row r="1774" spans="1:3">
      <c r="A1774" s="29" t="s">
        <v>187</v>
      </c>
      <c r="C1774" s="17"/>
    </row>
    <row r="1775" spans="1:3">
      <c r="A1775" s="4" t="s">
        <v>187</v>
      </c>
      <c r="B1775" s="39">
        <f>IF(B$1682,1-B687/B$1682,0)</f>
        <v>0</v>
      </c>
      <c r="C1775" s="17"/>
    </row>
    <row r="1776" spans="1:3">
      <c r="A1776" s="4" t="s">
        <v>293</v>
      </c>
      <c r="B1776" s="39">
        <f>IF(B$1682,1-B688/B$1682,0)</f>
        <v>0</v>
      </c>
      <c r="C1776" s="17"/>
    </row>
    <row r="1777" spans="1:3">
      <c r="A1777" s="4" t="s">
        <v>294</v>
      </c>
      <c r="B1777" s="39">
        <f>IF(B$1682,1-B689/B$1682,0)</f>
        <v>0</v>
      </c>
      <c r="C1777" s="17"/>
    </row>
    <row r="1778" spans="1:3">
      <c r="A1778" s="29" t="s">
        <v>188</v>
      </c>
      <c r="C1778" s="17"/>
    </row>
    <row r="1779" spans="1:3">
      <c r="A1779" s="4" t="s">
        <v>188</v>
      </c>
      <c r="B1779" s="39">
        <f>IF(B$1683,1-B691/B$1683,0)</f>
        <v>0</v>
      </c>
      <c r="C1779" s="17"/>
    </row>
    <row r="1780" spans="1:3">
      <c r="A1780" s="4" t="s">
        <v>296</v>
      </c>
      <c r="B1780" s="39">
        <f>IF(B$1683,1-B692/B$1683,0)</f>
        <v>0</v>
      </c>
      <c r="C1780" s="17"/>
    </row>
    <row r="1781" spans="1:3">
      <c r="A1781" s="29" t="s">
        <v>189</v>
      </c>
      <c r="C1781" s="17"/>
    </row>
    <row r="1782" spans="1:3">
      <c r="A1782" s="4" t="s">
        <v>189</v>
      </c>
      <c r="B1782" s="39">
        <f>IF(B$1684,1-B694/B$1684,0)</f>
        <v>0</v>
      </c>
      <c r="C1782" s="17"/>
    </row>
    <row r="1783" spans="1:3">
      <c r="A1783" s="4" t="s">
        <v>298</v>
      </c>
      <c r="B1783" s="39">
        <f>IF(B$1684,1-B695/B$1684,0)</f>
        <v>0</v>
      </c>
      <c r="C1783" s="17"/>
    </row>
    <row r="1784" spans="1:3">
      <c r="A1784" s="29" t="s">
        <v>197</v>
      </c>
      <c r="C1784" s="17"/>
    </row>
    <row r="1785" spans="1:3">
      <c r="A1785" s="4" t="s">
        <v>197</v>
      </c>
      <c r="B1785" s="39">
        <f>IF(B$1685,1-B697/B$1685,0)</f>
        <v>0</v>
      </c>
      <c r="C1785" s="17"/>
    </row>
    <row r="1786" spans="1:3">
      <c r="A1786" s="4" t="s">
        <v>300</v>
      </c>
      <c r="B1786" s="39">
        <f>IF(B$1685,1-B698/B$1685,0)</f>
        <v>0</v>
      </c>
      <c r="C1786" s="17"/>
    </row>
    <row r="1787" spans="1:3">
      <c r="A1787" s="29" t="s">
        <v>198</v>
      </c>
      <c r="C1787" s="17"/>
    </row>
    <row r="1788" spans="1:3">
      <c r="A1788" s="4" t="s">
        <v>198</v>
      </c>
      <c r="B1788" s="39">
        <f>IF(B$1686,1-B700/B$1686,0)</f>
        <v>0</v>
      </c>
      <c r="C1788" s="17"/>
    </row>
    <row r="1789" spans="1:3">
      <c r="A1789" s="4" t="s">
        <v>302</v>
      </c>
      <c r="B1789" s="39">
        <f>IF(B$1686,1-B701/B$1686,0)</f>
        <v>0</v>
      </c>
      <c r="C1789" s="17"/>
    </row>
    <row r="1791" spans="1:3" ht="21" customHeight="1">
      <c r="A1791" s="1" t="s">
        <v>1764</v>
      </c>
    </row>
    <row r="1792" spans="1:3">
      <c r="A1792" s="2" t="s">
        <v>353</v>
      </c>
    </row>
    <row r="1793" spans="1:6">
      <c r="A1793" s="32" t="s">
        <v>1765</v>
      </c>
    </row>
    <row r="1794" spans="1:6">
      <c r="A1794" s="32" t="s">
        <v>1618</v>
      </c>
    </row>
    <row r="1795" spans="1:6">
      <c r="A1795" s="32" t="s">
        <v>1619</v>
      </c>
    </row>
    <row r="1796" spans="1:6">
      <c r="A1796" s="32" t="s">
        <v>1620</v>
      </c>
    </row>
    <row r="1797" spans="1:6">
      <c r="A1797" s="32" t="s">
        <v>1621</v>
      </c>
    </row>
    <row r="1798" spans="1:6">
      <c r="A1798" s="33" t="s">
        <v>356</v>
      </c>
      <c r="B1798" s="33" t="s">
        <v>358</v>
      </c>
      <c r="C1798" s="33" t="s">
        <v>358</v>
      </c>
      <c r="D1798" s="33" t="s">
        <v>358</v>
      </c>
      <c r="E1798" s="33" t="s">
        <v>358</v>
      </c>
    </row>
    <row r="1799" spans="1:6">
      <c r="A1799" s="33" t="s">
        <v>359</v>
      </c>
      <c r="B1799" s="33" t="s">
        <v>361</v>
      </c>
      <c r="C1799" s="33" t="s">
        <v>1622</v>
      </c>
      <c r="D1799" s="33" t="s">
        <v>1623</v>
      </c>
      <c r="E1799" s="33" t="s">
        <v>1624</v>
      </c>
    </row>
    <row r="1801" spans="1:6">
      <c r="B1801" s="15" t="s">
        <v>1565</v>
      </c>
      <c r="C1801" s="15" t="s">
        <v>1566</v>
      </c>
      <c r="D1801" s="15" t="s">
        <v>1567</v>
      </c>
      <c r="E1801" s="15" t="s">
        <v>1568</v>
      </c>
    </row>
    <row r="1802" spans="1:6">
      <c r="A1802" s="4" t="s">
        <v>1625</v>
      </c>
      <c r="B1802" s="21">
        <f>SUMPRODUCT(B$1695:B$1789,$B$716:$B$810)</f>
        <v>0</v>
      </c>
      <c r="C1802" s="21">
        <f>SUMPRODUCT(B$1695:B$1789,$C$716:$C$810)</f>
        <v>0</v>
      </c>
      <c r="D1802" s="21">
        <f>SUMPRODUCT(B$1695:B$1789,$D$716:$D$810)</f>
        <v>0</v>
      </c>
      <c r="E1802" s="21">
        <f>SUMPRODUCT(B$1695:B$1789,$E$716:$E$810)</f>
        <v>0</v>
      </c>
      <c r="F1802" s="17"/>
    </row>
    <row r="1804" spans="1:6" ht="21" customHeight="1">
      <c r="A1804" s="1" t="s">
        <v>1766</v>
      </c>
    </row>
    <row r="1805" spans="1:6">
      <c r="A1805" s="2" t="s">
        <v>353</v>
      </c>
    </row>
    <row r="1806" spans="1:6">
      <c r="A1806" s="32" t="s">
        <v>1767</v>
      </c>
    </row>
    <row r="1807" spans="1:6">
      <c r="A1807" s="32" t="s">
        <v>1768</v>
      </c>
    </row>
    <row r="1808" spans="1:6">
      <c r="A1808" s="32" t="s">
        <v>1629</v>
      </c>
    </row>
    <row r="1809" spans="1:5">
      <c r="A1809" s="32" t="s">
        <v>1769</v>
      </c>
    </row>
    <row r="1810" spans="1:5">
      <c r="A1810" s="32" t="s">
        <v>1770</v>
      </c>
    </row>
    <row r="1811" spans="1:5">
      <c r="A1811" s="32" t="s">
        <v>1632</v>
      </c>
    </row>
    <row r="1812" spans="1:5">
      <c r="A1812" s="32" t="s">
        <v>1771</v>
      </c>
    </row>
    <row r="1813" spans="1:5">
      <c r="A1813" s="32" t="s">
        <v>1761</v>
      </c>
    </row>
    <row r="1814" spans="1:5">
      <c r="A1814" s="32" t="s">
        <v>1634</v>
      </c>
    </row>
    <row r="1815" spans="1:5">
      <c r="A1815" s="32" t="s">
        <v>1772</v>
      </c>
    </row>
    <row r="1816" spans="1:5">
      <c r="A1816" s="32" t="s">
        <v>1636</v>
      </c>
    </row>
    <row r="1817" spans="1:5">
      <c r="A1817" s="32" t="s">
        <v>1773</v>
      </c>
    </row>
    <row r="1818" spans="1:5">
      <c r="A1818" s="32" t="s">
        <v>1774</v>
      </c>
    </row>
    <row r="1819" spans="1:5">
      <c r="A1819" s="33" t="s">
        <v>356</v>
      </c>
      <c r="B1819" s="33" t="s">
        <v>486</v>
      </c>
      <c r="C1819" s="33" t="s">
        <v>486</v>
      </c>
      <c r="D1819" s="33" t="s">
        <v>486</v>
      </c>
    </row>
    <row r="1820" spans="1:5">
      <c r="A1820" s="33" t="s">
        <v>359</v>
      </c>
      <c r="B1820" s="33" t="s">
        <v>1639</v>
      </c>
      <c r="C1820" s="33" t="s">
        <v>1640</v>
      </c>
      <c r="D1820" s="33" t="s">
        <v>1641</v>
      </c>
    </row>
    <row r="1822" spans="1:5">
      <c r="B1822" s="15" t="s">
        <v>1642</v>
      </c>
      <c r="C1822" s="15" t="s">
        <v>1643</v>
      </c>
      <c r="D1822" s="15" t="s">
        <v>1644</v>
      </c>
    </row>
    <row r="1823" spans="1:5">
      <c r="A1823" s="4" t="s">
        <v>1775</v>
      </c>
      <c r="B1823" s="44">
        <f>C1802*B1647-C256</f>
        <v>0</v>
      </c>
      <c r="C1823" s="44">
        <f>D1802*C1647-D256</f>
        <v>0</v>
      </c>
      <c r="D1823" s="44">
        <f>E1802*D1647-E256+B1802-B256+B1823+C1823</f>
        <v>0</v>
      </c>
      <c r="E1823" s="17"/>
    </row>
    <row r="1825" spans="1:5" ht="21" customHeight="1">
      <c r="A1825" s="1" t="s">
        <v>1776</v>
      </c>
    </row>
    <row r="1826" spans="1:5">
      <c r="A1826" s="2" t="s">
        <v>353</v>
      </c>
    </row>
    <row r="1827" spans="1:5">
      <c r="A1827" s="32" t="s">
        <v>1754</v>
      </c>
    </row>
    <row r="1828" spans="1:5">
      <c r="A1828" s="32" t="s">
        <v>1777</v>
      </c>
    </row>
    <row r="1829" spans="1:5">
      <c r="A1829" s="32" t="s">
        <v>1756</v>
      </c>
    </row>
    <row r="1830" spans="1:5">
      <c r="A1830" s="33" t="s">
        <v>356</v>
      </c>
      <c r="B1830" s="33" t="s">
        <v>415</v>
      </c>
      <c r="C1830" s="33" t="s">
        <v>415</v>
      </c>
      <c r="D1830" s="33" t="s">
        <v>415</v>
      </c>
    </row>
    <row r="1831" spans="1:5">
      <c r="A1831" s="33" t="s">
        <v>359</v>
      </c>
      <c r="B1831" s="33" t="s">
        <v>1580</v>
      </c>
      <c r="C1831" s="33" t="s">
        <v>418</v>
      </c>
      <c r="D1831" s="33" t="s">
        <v>1581</v>
      </c>
    </row>
    <row r="1833" spans="1:5">
      <c r="B1833" s="15" t="s">
        <v>1749</v>
      </c>
      <c r="C1833" s="15" t="s">
        <v>1750</v>
      </c>
      <c r="D1833" s="15" t="s">
        <v>1598</v>
      </c>
    </row>
    <row r="1834" spans="1:5">
      <c r="A1834" s="4" t="s">
        <v>1778</v>
      </c>
      <c r="B1834" s="38">
        <f>B1636</f>
        <v>0</v>
      </c>
      <c r="C1834" s="38">
        <f>C1636</f>
        <v>0</v>
      </c>
      <c r="D1834" s="28">
        <f>D1395</f>
        <v>0</v>
      </c>
      <c r="E1834" s="17"/>
    </row>
    <row r="1836" spans="1:5" ht="21" customHeight="1">
      <c r="A1836" s="1" t="s">
        <v>1779</v>
      </c>
    </row>
    <row r="1837" spans="1:5">
      <c r="A1837" s="2" t="s">
        <v>353</v>
      </c>
    </row>
    <row r="1838" spans="1:5">
      <c r="A1838" s="32" t="s">
        <v>1601</v>
      </c>
    </row>
    <row r="1839" spans="1:5">
      <c r="A1839" s="32" t="s">
        <v>1602</v>
      </c>
    </row>
    <row r="1840" spans="1:5">
      <c r="A1840" s="32" t="s">
        <v>1603</v>
      </c>
    </row>
    <row r="1841" spans="1:3">
      <c r="A1841" s="32" t="s">
        <v>1780</v>
      </c>
    </row>
    <row r="1842" spans="1:3">
      <c r="A1842" s="32" t="s">
        <v>1605</v>
      </c>
    </row>
    <row r="1843" spans="1:3">
      <c r="A1843" s="32" t="s">
        <v>1781</v>
      </c>
    </row>
    <row r="1844" spans="1:3">
      <c r="A1844" s="32" t="s">
        <v>1607</v>
      </c>
    </row>
    <row r="1845" spans="1:3">
      <c r="A1845" s="32" t="s">
        <v>1782</v>
      </c>
    </row>
    <row r="1846" spans="1:3">
      <c r="A1846" s="2" t="s">
        <v>1609</v>
      </c>
    </row>
    <row r="1848" spans="1:3">
      <c r="B1848" s="15" t="s">
        <v>1610</v>
      </c>
    </row>
    <row r="1849" spans="1:3">
      <c r="A1849" s="4" t="s">
        <v>174</v>
      </c>
      <c r="B1849" s="37">
        <f>IF(F823,(B823+C823*B$1834+D823*C$1834+E823*D$1834)/F823*0.1,0)</f>
        <v>0</v>
      </c>
      <c r="C1849" s="17"/>
    </row>
    <row r="1850" spans="1:3">
      <c r="A1850" s="4" t="s">
        <v>1570</v>
      </c>
      <c r="B1850" s="37">
        <f>IF(F824,(B824+C824*B$1834+D824*C$1834+E824*D$1834)/F824*0.1,0)</f>
        <v>0</v>
      </c>
      <c r="C1850" s="17"/>
    </row>
    <row r="1851" spans="1:3">
      <c r="A1851" s="4" t="s">
        <v>176</v>
      </c>
      <c r="B1851" s="37">
        <f>IF(F825,(B825+C825*B$1834+D825*C$1834+E825*D$1834)/F825*0.1,0)</f>
        <v>0</v>
      </c>
      <c r="C1851" s="17"/>
    </row>
    <row r="1852" spans="1:3">
      <c r="A1852" s="4" t="s">
        <v>1571</v>
      </c>
      <c r="B1852" s="37">
        <f>IF(F826,(B826+C826*B$1834+D826*C$1834+E826*D$1834)/F826*0.1,0)</f>
        <v>0</v>
      </c>
      <c r="C1852" s="17"/>
    </row>
    <row r="1853" spans="1:3">
      <c r="A1853" s="4" t="s">
        <v>178</v>
      </c>
      <c r="B1853" s="37">
        <f>IF(F827,(B827+C827*B$1834+D827*C$1834+E827*D$1834)/F827*0.1,0)</f>
        <v>0</v>
      </c>
      <c r="C1853" s="17"/>
    </row>
    <row r="1854" spans="1:3">
      <c r="A1854" s="4" t="s">
        <v>179</v>
      </c>
      <c r="B1854" s="37">
        <f>IF(F828,(B828+C828*B$1834+D828*C$1834+E828*D$1834)/F828*0.1,0)</f>
        <v>0</v>
      </c>
      <c r="C1854" s="17"/>
    </row>
    <row r="1855" spans="1:3">
      <c r="A1855" s="4" t="s">
        <v>195</v>
      </c>
      <c r="B1855" s="37">
        <f>IF(F829,(B829+C829*B$1834+D829*C$1834+E829*D$1834)/F829*0.1,0)</f>
        <v>0</v>
      </c>
      <c r="C1855" s="17"/>
    </row>
    <row r="1856" spans="1:3">
      <c r="A1856" s="4" t="s">
        <v>180</v>
      </c>
      <c r="B1856" s="37">
        <f>IF(F830,(B830+C830*B$1834+D830*C$1834+E830*D$1834)/F830*0.1,0)</f>
        <v>0</v>
      </c>
      <c r="C1856" s="17"/>
    </row>
    <row r="1857" spans="1:3">
      <c r="A1857" s="4" t="s">
        <v>181</v>
      </c>
      <c r="B1857" s="37">
        <f>IF(F831,(B831+C831*B$1834+D831*C$1834+E831*D$1834)/F831*0.1,0)</f>
        <v>0</v>
      </c>
      <c r="C1857" s="17"/>
    </row>
    <row r="1858" spans="1:3">
      <c r="A1858" s="4" t="s">
        <v>182</v>
      </c>
      <c r="B1858" s="37">
        <f>IF(F832,(B832+C832*B$1834+D832*C$1834+E832*D$1834)/F832*0.1,0)</f>
        <v>0</v>
      </c>
      <c r="C1858" s="17"/>
    </row>
    <row r="1859" spans="1:3">
      <c r="A1859" s="4" t="s">
        <v>183</v>
      </c>
      <c r="B1859" s="37">
        <f>IF(F833,(B833+C833*B$1834+D833*C$1834+E833*D$1834)/F833*0.1,0)</f>
        <v>0</v>
      </c>
      <c r="C1859" s="17"/>
    </row>
    <row r="1860" spans="1:3">
      <c r="A1860" s="4" t="s">
        <v>196</v>
      </c>
      <c r="B1860" s="37">
        <f>IF(F834,(B834+C834*B$1834+D834*C$1834+E834*D$1834)/F834*0.1,0)</f>
        <v>0</v>
      </c>
      <c r="C1860" s="17"/>
    </row>
    <row r="1861" spans="1:3">
      <c r="A1861" s="4" t="s">
        <v>218</v>
      </c>
      <c r="B1861" s="37">
        <f>IF(F835,(B835+C835*B$1834+D835*C$1834+E835*D$1834)/F835*0.1,0)</f>
        <v>0</v>
      </c>
      <c r="C1861" s="17"/>
    </row>
    <row r="1862" spans="1:3">
      <c r="A1862" s="4" t="s">
        <v>219</v>
      </c>
      <c r="B1862" s="37">
        <f>IF(F836,(B836+C836*B$1834+D836*C$1834+E836*D$1834)/F836*0.1,0)</f>
        <v>0</v>
      </c>
      <c r="C1862" s="17"/>
    </row>
    <row r="1863" spans="1:3">
      <c r="A1863" s="4" t="s">
        <v>220</v>
      </c>
      <c r="B1863" s="37">
        <f>IF(F837,(B837+C837*B$1834+D837*C$1834+E837*D$1834)/F837*0.1,0)</f>
        <v>0</v>
      </c>
      <c r="C1863" s="17"/>
    </row>
    <row r="1864" spans="1:3">
      <c r="A1864" s="4" t="s">
        <v>221</v>
      </c>
      <c r="B1864" s="37">
        <f>IF(F838,(B838+C838*B$1834+D838*C$1834+E838*D$1834)/F838*0.1,0)</f>
        <v>0</v>
      </c>
      <c r="C1864" s="17"/>
    </row>
    <row r="1865" spans="1:3">
      <c r="A1865" s="4" t="s">
        <v>222</v>
      </c>
      <c r="B1865" s="37">
        <f>IF(F839,(B839+C839*B$1834+D839*C$1834+E839*D$1834)/F839*0.1,0)</f>
        <v>0</v>
      </c>
      <c r="C1865" s="17"/>
    </row>
    <row r="1866" spans="1:3">
      <c r="A1866" s="4" t="s">
        <v>184</v>
      </c>
      <c r="B1866" s="37">
        <f>IF(F840,(B840+C840*B$1834+D840*C$1834+E840*D$1834)/F840*0.1,0)</f>
        <v>0</v>
      </c>
      <c r="C1866" s="17"/>
    </row>
    <row r="1867" spans="1:3">
      <c r="A1867" s="4" t="s">
        <v>185</v>
      </c>
      <c r="B1867" s="37">
        <f>IF(F841,(B841+C841*B$1834+D841*C$1834+E841*D$1834)/F841*0.1,0)</f>
        <v>0</v>
      </c>
      <c r="C1867" s="17"/>
    </row>
    <row r="1868" spans="1:3">
      <c r="A1868" s="4" t="s">
        <v>186</v>
      </c>
      <c r="B1868" s="37">
        <f>IF(F842,(B842+C842*B$1834+D842*C$1834+E842*D$1834)/F842*0.1,0)</f>
        <v>0</v>
      </c>
      <c r="C1868" s="17"/>
    </row>
    <row r="1869" spans="1:3">
      <c r="A1869" s="4" t="s">
        <v>187</v>
      </c>
      <c r="B1869" s="37">
        <f>IF(F843,(B843+C843*B$1834+D843*C$1834+E843*D$1834)/F843*0.1,0)</f>
        <v>0</v>
      </c>
      <c r="C1869" s="17"/>
    </row>
    <row r="1870" spans="1:3">
      <c r="A1870" s="4" t="s">
        <v>188</v>
      </c>
      <c r="B1870" s="37">
        <f>IF(F844,(B844+C844*B$1834+D844*C$1834+E844*D$1834)/F844*0.1,0)</f>
        <v>0</v>
      </c>
      <c r="C1870" s="17"/>
    </row>
    <row r="1871" spans="1:3">
      <c r="A1871" s="4" t="s">
        <v>189</v>
      </c>
      <c r="B1871" s="37">
        <f>IF(F845,(B845+C845*B$1834+D845*C$1834+E845*D$1834)/F845*0.1,0)</f>
        <v>0</v>
      </c>
      <c r="C1871" s="17"/>
    </row>
    <row r="1872" spans="1:3">
      <c r="A1872" s="4" t="s">
        <v>197</v>
      </c>
      <c r="B1872" s="37">
        <f>IF(F846,(B846+C846*B$1834+D846*C$1834+E846*D$1834)/F846*0.1,0)</f>
        <v>0</v>
      </c>
      <c r="C1872" s="17"/>
    </row>
    <row r="1873" spans="1:3">
      <c r="A1873" s="4" t="s">
        <v>198</v>
      </c>
      <c r="B1873" s="37">
        <f>IF(F847,(B847+C847*B$1834+D847*C$1834+E847*D$1834)/F847*0.1,0)</f>
        <v>0</v>
      </c>
      <c r="C1873" s="17"/>
    </row>
    <row r="1875" spans="1:3" ht="21" customHeight="1">
      <c r="A1875" s="1" t="s">
        <v>1783</v>
      </c>
    </row>
    <row r="1876" spans="1:3">
      <c r="A1876" s="2" t="s">
        <v>353</v>
      </c>
    </row>
    <row r="1877" spans="1:3">
      <c r="A1877" s="32" t="s">
        <v>1784</v>
      </c>
    </row>
    <row r="1878" spans="1:3">
      <c r="A1878" s="32" t="s">
        <v>1613</v>
      </c>
    </row>
    <row r="1879" spans="1:3">
      <c r="A1879" s="2" t="s">
        <v>1614</v>
      </c>
    </row>
    <row r="1881" spans="1:3">
      <c r="B1881" s="15" t="s">
        <v>1615</v>
      </c>
    </row>
    <row r="1882" spans="1:3">
      <c r="A1882" s="29" t="s">
        <v>174</v>
      </c>
      <c r="C1882" s="17"/>
    </row>
    <row r="1883" spans="1:3">
      <c r="A1883" s="4" t="s">
        <v>174</v>
      </c>
      <c r="B1883" s="39">
        <f>IF(B$1849,1-B608/B$1849,0)</f>
        <v>0</v>
      </c>
      <c r="C1883" s="17"/>
    </row>
    <row r="1884" spans="1:3">
      <c r="A1884" s="4" t="s">
        <v>234</v>
      </c>
      <c r="B1884" s="39">
        <f>IF(B$1849,1-B609/B$1849,0)</f>
        <v>0</v>
      </c>
      <c r="C1884" s="17"/>
    </row>
    <row r="1885" spans="1:3">
      <c r="A1885" s="4" t="s">
        <v>235</v>
      </c>
      <c r="B1885" s="39">
        <f>IF(B$1849,1-B610/B$1849,0)</f>
        <v>0</v>
      </c>
      <c r="C1885" s="17"/>
    </row>
    <row r="1886" spans="1:3">
      <c r="A1886" s="29" t="s">
        <v>1570</v>
      </c>
      <c r="C1886" s="17"/>
    </row>
    <row r="1887" spans="1:3">
      <c r="A1887" s="4" t="s">
        <v>175</v>
      </c>
      <c r="B1887" s="39">
        <f>IF(B$1850,1-B612/B$1850,0)</f>
        <v>0</v>
      </c>
      <c r="C1887" s="17"/>
    </row>
    <row r="1888" spans="1:3">
      <c r="A1888" s="4" t="s">
        <v>237</v>
      </c>
      <c r="B1888" s="39">
        <f>IF(B$1850,1-B613/B$1850,0)</f>
        <v>0</v>
      </c>
      <c r="C1888" s="17"/>
    </row>
    <row r="1889" spans="1:3">
      <c r="A1889" s="4" t="s">
        <v>238</v>
      </c>
      <c r="B1889" s="39">
        <f>IF(B$1850,1-B614/B$1850,0)</f>
        <v>0</v>
      </c>
      <c r="C1889" s="17"/>
    </row>
    <row r="1890" spans="1:3">
      <c r="A1890" s="4" t="s">
        <v>216</v>
      </c>
      <c r="B1890" s="39">
        <f>IF(B$1850,1-B615/B$1850,0)</f>
        <v>0</v>
      </c>
      <c r="C1890" s="17"/>
    </row>
    <row r="1891" spans="1:3">
      <c r="A1891" s="4" t="s">
        <v>240</v>
      </c>
      <c r="B1891" s="39">
        <f>IF(B$1850,1-B616/B$1850,0)</f>
        <v>0</v>
      </c>
      <c r="C1891" s="17"/>
    </row>
    <row r="1892" spans="1:3">
      <c r="A1892" s="4" t="s">
        <v>241</v>
      </c>
      <c r="B1892" s="39">
        <f>IF(B$1850,1-B617/B$1850,0)</f>
        <v>0</v>
      </c>
      <c r="C1892" s="17"/>
    </row>
    <row r="1893" spans="1:3">
      <c r="A1893" s="29" t="s">
        <v>176</v>
      </c>
      <c r="C1893" s="17"/>
    </row>
    <row r="1894" spans="1:3">
      <c r="A1894" s="4" t="s">
        <v>176</v>
      </c>
      <c r="B1894" s="39">
        <f>IF(B$1851,1-B619/B$1851,0)</f>
        <v>0</v>
      </c>
      <c r="C1894" s="17"/>
    </row>
    <row r="1895" spans="1:3">
      <c r="A1895" s="4" t="s">
        <v>243</v>
      </c>
      <c r="B1895" s="39">
        <f>IF(B$1851,1-B620/B$1851,0)</f>
        <v>0</v>
      </c>
      <c r="C1895" s="17"/>
    </row>
    <row r="1896" spans="1:3">
      <c r="A1896" s="4" t="s">
        <v>244</v>
      </c>
      <c r="B1896" s="39">
        <f>IF(B$1851,1-B621/B$1851,0)</f>
        <v>0</v>
      </c>
      <c r="C1896" s="17"/>
    </row>
    <row r="1897" spans="1:3">
      <c r="A1897" s="29" t="s">
        <v>1571</v>
      </c>
      <c r="C1897" s="17"/>
    </row>
    <row r="1898" spans="1:3">
      <c r="A1898" s="4" t="s">
        <v>177</v>
      </c>
      <c r="B1898" s="39">
        <f>IF(B$1852,1-B623/B$1852,0)</f>
        <v>0</v>
      </c>
      <c r="C1898" s="17"/>
    </row>
    <row r="1899" spans="1:3">
      <c r="A1899" s="4" t="s">
        <v>246</v>
      </c>
      <c r="B1899" s="39">
        <f>IF(B$1852,1-B624/B$1852,0)</f>
        <v>0</v>
      </c>
      <c r="C1899" s="17"/>
    </row>
    <row r="1900" spans="1:3">
      <c r="A1900" s="4" t="s">
        <v>247</v>
      </c>
      <c r="B1900" s="39">
        <f>IF(B$1852,1-B625/B$1852,0)</f>
        <v>0</v>
      </c>
      <c r="C1900" s="17"/>
    </row>
    <row r="1901" spans="1:3">
      <c r="A1901" s="4" t="s">
        <v>217</v>
      </c>
      <c r="B1901" s="39">
        <f>IF(B$1852,1-B626/B$1852,0)</f>
        <v>0</v>
      </c>
      <c r="C1901" s="17"/>
    </row>
    <row r="1902" spans="1:3">
      <c r="A1902" s="4" t="s">
        <v>249</v>
      </c>
      <c r="B1902" s="39">
        <f>IF(B$1852,1-B627/B$1852,0)</f>
        <v>0</v>
      </c>
      <c r="C1902" s="17"/>
    </row>
    <row r="1903" spans="1:3">
      <c r="A1903" s="4" t="s">
        <v>250</v>
      </c>
      <c r="B1903" s="39">
        <f>IF(B$1852,1-B628/B$1852,0)</f>
        <v>0</v>
      </c>
      <c r="C1903" s="17"/>
    </row>
    <row r="1904" spans="1:3">
      <c r="A1904" s="29" t="s">
        <v>178</v>
      </c>
      <c r="C1904" s="17"/>
    </row>
    <row r="1905" spans="1:3">
      <c r="A1905" s="4" t="s">
        <v>178</v>
      </c>
      <c r="B1905" s="39">
        <f>IF(B$1853,1-B630/B$1853,0)</f>
        <v>0</v>
      </c>
      <c r="C1905" s="17"/>
    </row>
    <row r="1906" spans="1:3">
      <c r="A1906" s="4" t="s">
        <v>252</v>
      </c>
      <c r="B1906" s="39">
        <f>IF(B$1853,1-B631/B$1853,0)</f>
        <v>0</v>
      </c>
      <c r="C1906" s="17"/>
    </row>
    <row r="1907" spans="1:3">
      <c r="A1907" s="4" t="s">
        <v>253</v>
      </c>
      <c r="B1907" s="39">
        <f>IF(B$1853,1-B632/B$1853,0)</f>
        <v>0</v>
      </c>
      <c r="C1907" s="17"/>
    </row>
    <row r="1908" spans="1:3">
      <c r="A1908" s="29" t="s">
        <v>179</v>
      </c>
      <c r="C1908" s="17"/>
    </row>
    <row r="1909" spans="1:3">
      <c r="A1909" s="4" t="s">
        <v>179</v>
      </c>
      <c r="B1909" s="39">
        <f>IF(B$1854,1-B634/B$1854,0)</f>
        <v>0</v>
      </c>
      <c r="C1909" s="17"/>
    </row>
    <row r="1910" spans="1:3">
      <c r="A1910" s="29" t="s">
        <v>195</v>
      </c>
      <c r="C1910" s="17"/>
    </row>
    <row r="1911" spans="1:3">
      <c r="A1911" s="4" t="s">
        <v>195</v>
      </c>
      <c r="B1911" s="39">
        <f>IF(B$1855,1-B636/B$1855,0)</f>
        <v>0</v>
      </c>
      <c r="C1911" s="17"/>
    </row>
    <row r="1912" spans="1:3">
      <c r="A1912" s="29" t="s">
        <v>180</v>
      </c>
      <c r="C1912" s="17"/>
    </row>
    <row r="1913" spans="1:3">
      <c r="A1913" s="4" t="s">
        <v>180</v>
      </c>
      <c r="B1913" s="39">
        <f>IF(B$1856,1-B638/B$1856,0)</f>
        <v>0</v>
      </c>
      <c r="C1913" s="17"/>
    </row>
    <row r="1914" spans="1:3">
      <c r="A1914" s="4" t="s">
        <v>257</v>
      </c>
      <c r="B1914" s="39">
        <f>IF(B$1856,1-B639/B$1856,0)</f>
        <v>0</v>
      </c>
      <c r="C1914" s="17"/>
    </row>
    <row r="1915" spans="1:3">
      <c r="A1915" s="4" t="s">
        <v>258</v>
      </c>
      <c r="B1915" s="39">
        <f>IF(B$1856,1-B640/B$1856,0)</f>
        <v>0</v>
      </c>
      <c r="C1915" s="17"/>
    </row>
    <row r="1916" spans="1:3">
      <c r="A1916" s="29" t="s">
        <v>181</v>
      </c>
      <c r="C1916" s="17"/>
    </row>
    <row r="1917" spans="1:3">
      <c r="A1917" s="4" t="s">
        <v>181</v>
      </c>
      <c r="B1917" s="39">
        <f>IF(B$1857,1-B642/B$1857,0)</f>
        <v>0</v>
      </c>
      <c r="C1917" s="17"/>
    </row>
    <row r="1918" spans="1:3">
      <c r="A1918" s="4" t="s">
        <v>260</v>
      </c>
      <c r="B1918" s="39">
        <f>IF(B$1857,1-B643/B$1857,0)</f>
        <v>0</v>
      </c>
      <c r="C1918" s="17"/>
    </row>
    <row r="1919" spans="1:3">
      <c r="A1919" s="4" t="s">
        <v>261</v>
      </c>
      <c r="B1919" s="39">
        <f>IF(B$1857,1-B644/B$1857,0)</f>
        <v>0</v>
      </c>
      <c r="C1919" s="17"/>
    </row>
    <row r="1920" spans="1:3">
      <c r="A1920" s="29" t="s">
        <v>182</v>
      </c>
      <c r="C1920" s="17"/>
    </row>
    <row r="1921" spans="1:3">
      <c r="A1921" s="4" t="s">
        <v>182</v>
      </c>
      <c r="B1921" s="39">
        <f>IF(B$1858,1-B646/B$1858,0)</f>
        <v>0</v>
      </c>
      <c r="C1921" s="17"/>
    </row>
    <row r="1922" spans="1:3">
      <c r="A1922" s="4" t="s">
        <v>263</v>
      </c>
      <c r="B1922" s="39">
        <f>IF(B$1858,1-B647/B$1858,0)</f>
        <v>0</v>
      </c>
      <c r="C1922" s="17"/>
    </row>
    <row r="1923" spans="1:3">
      <c r="A1923" s="4" t="s">
        <v>264</v>
      </c>
      <c r="B1923" s="39">
        <f>IF(B$1858,1-B648/B$1858,0)</f>
        <v>0</v>
      </c>
      <c r="C1923" s="17"/>
    </row>
    <row r="1924" spans="1:3">
      <c r="A1924" s="29" t="s">
        <v>183</v>
      </c>
      <c r="C1924" s="17"/>
    </row>
    <row r="1925" spans="1:3">
      <c r="A1925" s="4" t="s">
        <v>183</v>
      </c>
      <c r="B1925" s="39">
        <f>IF(B$1859,1-B650/B$1859,0)</f>
        <v>0</v>
      </c>
      <c r="C1925" s="17"/>
    </row>
    <row r="1926" spans="1:3">
      <c r="A1926" s="4" t="s">
        <v>266</v>
      </c>
      <c r="B1926" s="39">
        <f>IF(B$1859,1-B651/B$1859,0)</f>
        <v>0</v>
      </c>
      <c r="C1926" s="17"/>
    </row>
    <row r="1927" spans="1:3">
      <c r="A1927" s="29" t="s">
        <v>196</v>
      </c>
      <c r="C1927" s="17"/>
    </row>
    <row r="1928" spans="1:3">
      <c r="A1928" s="4" t="s">
        <v>196</v>
      </c>
      <c r="B1928" s="39">
        <f>IF(B$1860,1-B653/B$1860,0)</f>
        <v>0</v>
      </c>
      <c r="C1928" s="17"/>
    </row>
    <row r="1929" spans="1:3">
      <c r="A1929" s="4" t="s">
        <v>268</v>
      </c>
      <c r="B1929" s="39">
        <f>IF(B$1860,1-B654/B$1860,0)</f>
        <v>0</v>
      </c>
      <c r="C1929" s="17"/>
    </row>
    <row r="1930" spans="1:3">
      <c r="A1930" s="29" t="s">
        <v>218</v>
      </c>
      <c r="C1930" s="17"/>
    </row>
    <row r="1931" spans="1:3">
      <c r="A1931" s="4" t="s">
        <v>218</v>
      </c>
      <c r="B1931" s="39">
        <f>IF(B$1861,1-B656/B$1861,0)</f>
        <v>0</v>
      </c>
      <c r="C1931" s="17"/>
    </row>
    <row r="1932" spans="1:3">
      <c r="A1932" s="4" t="s">
        <v>270</v>
      </c>
      <c r="B1932" s="39">
        <f>IF(B$1861,1-B657/B$1861,0)</f>
        <v>0</v>
      </c>
      <c r="C1932" s="17"/>
    </row>
    <row r="1933" spans="1:3">
      <c r="A1933" s="4" t="s">
        <v>271</v>
      </c>
      <c r="B1933" s="39">
        <f>IF(B$1861,1-B658/B$1861,0)</f>
        <v>0</v>
      </c>
      <c r="C1933" s="17"/>
    </row>
    <row r="1934" spans="1:3">
      <c r="A1934" s="29" t="s">
        <v>219</v>
      </c>
      <c r="C1934" s="17"/>
    </row>
    <row r="1935" spans="1:3">
      <c r="A1935" s="4" t="s">
        <v>219</v>
      </c>
      <c r="B1935" s="39">
        <f>IF(B$1862,1-B660/B$1862,0)</f>
        <v>0</v>
      </c>
      <c r="C1935" s="17"/>
    </row>
    <row r="1936" spans="1:3">
      <c r="A1936" s="4" t="s">
        <v>273</v>
      </c>
      <c r="B1936" s="39">
        <f>IF(B$1862,1-B661/B$1862,0)</f>
        <v>0</v>
      </c>
      <c r="C1936" s="17"/>
    </row>
    <row r="1937" spans="1:3">
      <c r="A1937" s="4" t="s">
        <v>274</v>
      </c>
      <c r="B1937" s="39">
        <f>IF(B$1862,1-B662/B$1862,0)</f>
        <v>0</v>
      </c>
      <c r="C1937" s="17"/>
    </row>
    <row r="1938" spans="1:3">
      <c r="A1938" s="29" t="s">
        <v>220</v>
      </c>
      <c r="C1938" s="17"/>
    </row>
    <row r="1939" spans="1:3">
      <c r="A1939" s="4" t="s">
        <v>220</v>
      </c>
      <c r="B1939" s="39">
        <f>IF(B$1863,1-B664/B$1863,0)</f>
        <v>0</v>
      </c>
      <c r="C1939" s="17"/>
    </row>
    <row r="1940" spans="1:3">
      <c r="A1940" s="4" t="s">
        <v>276</v>
      </c>
      <c r="B1940" s="39">
        <f>IF(B$1863,1-B665/B$1863,0)</f>
        <v>0</v>
      </c>
      <c r="C1940" s="17"/>
    </row>
    <row r="1941" spans="1:3">
      <c r="A1941" s="4" t="s">
        <v>277</v>
      </c>
      <c r="B1941" s="39">
        <f>IF(B$1863,1-B666/B$1863,0)</f>
        <v>0</v>
      </c>
      <c r="C1941" s="17"/>
    </row>
    <row r="1942" spans="1:3">
      <c r="A1942" s="29" t="s">
        <v>221</v>
      </c>
      <c r="C1942" s="17"/>
    </row>
    <row r="1943" spans="1:3">
      <c r="A1943" s="4" t="s">
        <v>221</v>
      </c>
      <c r="B1943" s="39">
        <f>IF(B$1864,1-B668/B$1864,0)</f>
        <v>0</v>
      </c>
      <c r="C1943" s="17"/>
    </row>
    <row r="1944" spans="1:3">
      <c r="A1944" s="4" t="s">
        <v>279</v>
      </c>
      <c r="B1944" s="39">
        <f>IF(B$1864,1-B669/B$1864,0)</f>
        <v>0</v>
      </c>
      <c r="C1944" s="17"/>
    </row>
    <row r="1945" spans="1:3">
      <c r="A1945" s="4" t="s">
        <v>280</v>
      </c>
      <c r="B1945" s="39">
        <f>IF(B$1864,1-B670/B$1864,0)</f>
        <v>0</v>
      </c>
      <c r="C1945" s="17"/>
    </row>
    <row r="1946" spans="1:3">
      <c r="A1946" s="29" t="s">
        <v>222</v>
      </c>
      <c r="C1946" s="17"/>
    </row>
    <row r="1947" spans="1:3">
      <c r="A1947" s="4" t="s">
        <v>222</v>
      </c>
      <c r="B1947" s="39">
        <f>IF(B$1865,1-B672/B$1865,0)</f>
        <v>0</v>
      </c>
      <c r="C1947" s="17"/>
    </row>
    <row r="1948" spans="1:3">
      <c r="A1948" s="4" t="s">
        <v>282</v>
      </c>
      <c r="B1948" s="39">
        <f>IF(B$1865,1-B673/B$1865,0)</f>
        <v>0</v>
      </c>
      <c r="C1948" s="17"/>
    </row>
    <row r="1949" spans="1:3">
      <c r="A1949" s="4" t="s">
        <v>283</v>
      </c>
      <c r="B1949" s="39">
        <f>IF(B$1865,1-B674/B$1865,0)</f>
        <v>0</v>
      </c>
      <c r="C1949" s="17"/>
    </row>
    <row r="1950" spans="1:3">
      <c r="A1950" s="29" t="s">
        <v>184</v>
      </c>
      <c r="C1950" s="17"/>
    </row>
    <row r="1951" spans="1:3">
      <c r="A1951" s="4" t="s">
        <v>184</v>
      </c>
      <c r="B1951" s="39">
        <f>IF(B$1866,1-B676/B$1866,0)</f>
        <v>0</v>
      </c>
      <c r="C1951" s="17"/>
    </row>
    <row r="1952" spans="1:3">
      <c r="A1952" s="4" t="s">
        <v>285</v>
      </c>
      <c r="B1952" s="39">
        <f>IF(B$1866,1-B677/B$1866,0)</f>
        <v>0</v>
      </c>
      <c r="C1952" s="17"/>
    </row>
    <row r="1953" spans="1:3">
      <c r="A1953" s="4" t="s">
        <v>286</v>
      </c>
      <c r="B1953" s="39">
        <f>IF(B$1866,1-B678/B$1866,0)</f>
        <v>0</v>
      </c>
      <c r="C1953" s="17"/>
    </row>
    <row r="1954" spans="1:3">
      <c r="A1954" s="29" t="s">
        <v>185</v>
      </c>
      <c r="C1954" s="17"/>
    </row>
    <row r="1955" spans="1:3">
      <c r="A1955" s="4" t="s">
        <v>185</v>
      </c>
      <c r="B1955" s="39">
        <f>IF(B$1867,1-B680/B$1867,0)</f>
        <v>0</v>
      </c>
      <c r="C1955" s="17"/>
    </row>
    <row r="1956" spans="1:3">
      <c r="A1956" s="4" t="s">
        <v>288</v>
      </c>
      <c r="B1956" s="39">
        <f>IF(B$1867,1-B681/B$1867,0)</f>
        <v>0</v>
      </c>
      <c r="C1956" s="17"/>
    </row>
    <row r="1957" spans="1:3">
      <c r="A1957" s="29" t="s">
        <v>186</v>
      </c>
      <c r="C1957" s="17"/>
    </row>
    <row r="1958" spans="1:3">
      <c r="A1958" s="4" t="s">
        <v>186</v>
      </c>
      <c r="B1958" s="39">
        <f>IF(B$1868,1-B683/B$1868,0)</f>
        <v>0</v>
      </c>
      <c r="C1958" s="17"/>
    </row>
    <row r="1959" spans="1:3">
      <c r="A1959" s="4" t="s">
        <v>290</v>
      </c>
      <c r="B1959" s="39">
        <f>IF(B$1868,1-B684/B$1868,0)</f>
        <v>0</v>
      </c>
      <c r="C1959" s="17"/>
    </row>
    <row r="1960" spans="1:3">
      <c r="A1960" s="4" t="s">
        <v>291</v>
      </c>
      <c r="B1960" s="39">
        <f>IF(B$1868,1-B685/B$1868,0)</f>
        <v>0</v>
      </c>
      <c r="C1960" s="17"/>
    </row>
    <row r="1961" spans="1:3">
      <c r="A1961" s="29" t="s">
        <v>187</v>
      </c>
      <c r="C1961" s="17"/>
    </row>
    <row r="1962" spans="1:3">
      <c r="A1962" s="4" t="s">
        <v>187</v>
      </c>
      <c r="B1962" s="39">
        <f>IF(B$1869,1-B687/B$1869,0)</f>
        <v>0</v>
      </c>
      <c r="C1962" s="17"/>
    </row>
    <row r="1963" spans="1:3">
      <c r="A1963" s="4" t="s">
        <v>293</v>
      </c>
      <c r="B1963" s="39">
        <f>IF(B$1869,1-B688/B$1869,0)</f>
        <v>0</v>
      </c>
      <c r="C1963" s="17"/>
    </row>
    <row r="1964" spans="1:3">
      <c r="A1964" s="4" t="s">
        <v>294</v>
      </c>
      <c r="B1964" s="39">
        <f>IF(B$1869,1-B689/B$1869,0)</f>
        <v>0</v>
      </c>
      <c r="C1964" s="17"/>
    </row>
    <row r="1965" spans="1:3">
      <c r="A1965" s="29" t="s">
        <v>188</v>
      </c>
      <c r="C1965" s="17"/>
    </row>
    <row r="1966" spans="1:3">
      <c r="A1966" s="4" t="s">
        <v>188</v>
      </c>
      <c r="B1966" s="39">
        <f>IF(B$1870,1-B691/B$1870,0)</f>
        <v>0</v>
      </c>
      <c r="C1966" s="17"/>
    </row>
    <row r="1967" spans="1:3">
      <c r="A1967" s="4" t="s">
        <v>296</v>
      </c>
      <c r="B1967" s="39">
        <f>IF(B$1870,1-B692/B$1870,0)</f>
        <v>0</v>
      </c>
      <c r="C1967" s="17"/>
    </row>
    <row r="1968" spans="1:3">
      <c r="A1968" s="29" t="s">
        <v>189</v>
      </c>
      <c r="C1968" s="17"/>
    </row>
    <row r="1969" spans="1:3">
      <c r="A1969" s="4" t="s">
        <v>189</v>
      </c>
      <c r="B1969" s="39">
        <f>IF(B$1871,1-B694/B$1871,0)</f>
        <v>0</v>
      </c>
      <c r="C1969" s="17"/>
    </row>
    <row r="1970" spans="1:3">
      <c r="A1970" s="4" t="s">
        <v>298</v>
      </c>
      <c r="B1970" s="39">
        <f>IF(B$1871,1-B695/B$1871,0)</f>
        <v>0</v>
      </c>
      <c r="C1970" s="17"/>
    </row>
    <row r="1971" spans="1:3">
      <c r="A1971" s="29" t="s">
        <v>197</v>
      </c>
      <c r="C1971" s="17"/>
    </row>
    <row r="1972" spans="1:3">
      <c r="A1972" s="4" t="s">
        <v>197</v>
      </c>
      <c r="B1972" s="39">
        <f>IF(B$1872,1-B697/B$1872,0)</f>
        <v>0</v>
      </c>
      <c r="C1972" s="17"/>
    </row>
    <row r="1973" spans="1:3">
      <c r="A1973" s="4" t="s">
        <v>300</v>
      </c>
      <c r="B1973" s="39">
        <f>IF(B$1872,1-B698/B$1872,0)</f>
        <v>0</v>
      </c>
      <c r="C1973" s="17"/>
    </row>
    <row r="1974" spans="1:3">
      <c r="A1974" s="29" t="s">
        <v>198</v>
      </c>
      <c r="C1974" s="17"/>
    </row>
    <row r="1975" spans="1:3">
      <c r="A1975" s="4" t="s">
        <v>198</v>
      </c>
      <c r="B1975" s="39">
        <f>IF(B$1873,1-B700/B$1873,0)</f>
        <v>0</v>
      </c>
      <c r="C1975" s="17"/>
    </row>
    <row r="1976" spans="1:3">
      <c r="A1976" s="4" t="s">
        <v>302</v>
      </c>
      <c r="B1976" s="39">
        <f>IF(B$1873,1-B701/B$1873,0)</f>
        <v>0</v>
      </c>
      <c r="C1976" s="17"/>
    </row>
    <row r="1978" spans="1:3" ht="21" customHeight="1">
      <c r="A1978" s="1" t="s">
        <v>1785</v>
      </c>
    </row>
    <row r="1979" spans="1:3">
      <c r="A1979" s="2" t="s">
        <v>353</v>
      </c>
    </row>
    <row r="1980" spans="1:3">
      <c r="A1980" s="32" t="s">
        <v>1786</v>
      </c>
    </row>
    <row r="1981" spans="1:3">
      <c r="A1981" s="32" t="s">
        <v>1618</v>
      </c>
    </row>
    <row r="1982" spans="1:3">
      <c r="A1982" s="32" t="s">
        <v>1619</v>
      </c>
    </row>
    <row r="1983" spans="1:3">
      <c r="A1983" s="32" t="s">
        <v>1620</v>
      </c>
    </row>
    <row r="1984" spans="1:3">
      <c r="A1984" s="32" t="s">
        <v>1621</v>
      </c>
    </row>
    <row r="1985" spans="1:6">
      <c r="A1985" s="33" t="s">
        <v>356</v>
      </c>
      <c r="B1985" s="33" t="s">
        <v>358</v>
      </c>
      <c r="C1985" s="33" t="s">
        <v>358</v>
      </c>
      <c r="D1985" s="33" t="s">
        <v>358</v>
      </c>
      <c r="E1985" s="33" t="s">
        <v>358</v>
      </c>
    </row>
    <row r="1986" spans="1:6">
      <c r="A1986" s="33" t="s">
        <v>359</v>
      </c>
      <c r="B1986" s="33" t="s">
        <v>361</v>
      </c>
      <c r="C1986" s="33" t="s">
        <v>1622</v>
      </c>
      <c r="D1986" s="33" t="s">
        <v>1623</v>
      </c>
      <c r="E1986" s="33" t="s">
        <v>1624</v>
      </c>
    </row>
    <row r="1988" spans="1:6">
      <c r="B1988" s="15" t="s">
        <v>1565</v>
      </c>
      <c r="C1988" s="15" t="s">
        <v>1566</v>
      </c>
      <c r="D1988" s="15" t="s">
        <v>1567</v>
      </c>
      <c r="E1988" s="15" t="s">
        <v>1568</v>
      </c>
    </row>
    <row r="1989" spans="1:6">
      <c r="A1989" s="4" t="s">
        <v>1625</v>
      </c>
      <c r="B1989" s="21">
        <f>SUMPRODUCT(B$1882:B$1976,$B$716:$B$810)</f>
        <v>0</v>
      </c>
      <c r="C1989" s="21">
        <f>SUMPRODUCT(B$1882:B$1976,$C$716:$C$810)</f>
        <v>0</v>
      </c>
      <c r="D1989" s="21">
        <f>SUMPRODUCT(B$1882:B$1976,$D$716:$D$810)</f>
        <v>0</v>
      </c>
      <c r="E1989" s="21">
        <f>SUMPRODUCT(B$1882:B$1976,$E$716:$E$810)</f>
        <v>0</v>
      </c>
      <c r="F1989" s="17"/>
    </row>
    <row r="1991" spans="1:6" ht="21" customHeight="1">
      <c r="A1991" s="1" t="s">
        <v>1787</v>
      </c>
    </row>
    <row r="1992" spans="1:6">
      <c r="A1992" s="2" t="s">
        <v>353</v>
      </c>
    </row>
    <row r="1993" spans="1:6">
      <c r="A1993" s="32" t="s">
        <v>1788</v>
      </c>
    </row>
    <row r="1994" spans="1:6">
      <c r="A1994" s="32" t="s">
        <v>1789</v>
      </c>
    </row>
    <row r="1995" spans="1:6">
      <c r="A1995" s="32" t="s">
        <v>1629</v>
      </c>
    </row>
    <row r="1996" spans="1:6">
      <c r="A1996" s="32" t="s">
        <v>1790</v>
      </c>
    </row>
    <row r="1997" spans="1:6">
      <c r="A1997" s="32" t="s">
        <v>1791</v>
      </c>
    </row>
    <row r="1998" spans="1:6">
      <c r="A1998" s="32" t="s">
        <v>1632</v>
      </c>
    </row>
    <row r="1999" spans="1:6">
      <c r="A1999" s="32" t="s">
        <v>1792</v>
      </c>
    </row>
    <row r="2000" spans="1:6">
      <c r="A2000" s="32" t="s">
        <v>1782</v>
      </c>
    </row>
    <row r="2001" spans="1:5">
      <c r="A2001" s="32" t="s">
        <v>1634</v>
      </c>
    </row>
    <row r="2002" spans="1:5">
      <c r="A2002" s="32" t="s">
        <v>1793</v>
      </c>
    </row>
    <row r="2003" spans="1:5">
      <c r="A2003" s="32" t="s">
        <v>1636</v>
      </c>
    </row>
    <row r="2004" spans="1:5">
      <c r="A2004" s="32" t="s">
        <v>1794</v>
      </c>
    </row>
    <row r="2005" spans="1:5">
      <c r="A2005" s="32" t="s">
        <v>1795</v>
      </c>
    </row>
    <row r="2006" spans="1:5">
      <c r="A2006" s="33" t="s">
        <v>356</v>
      </c>
      <c r="B2006" s="33" t="s">
        <v>486</v>
      </c>
      <c r="C2006" s="33" t="s">
        <v>486</v>
      </c>
      <c r="D2006" s="33" t="s">
        <v>486</v>
      </c>
    </row>
    <row r="2007" spans="1:5">
      <c r="A2007" s="33" t="s">
        <v>359</v>
      </c>
      <c r="B2007" s="33" t="s">
        <v>1639</v>
      </c>
      <c r="C2007" s="33" t="s">
        <v>1640</v>
      </c>
      <c r="D2007" s="33" t="s">
        <v>1641</v>
      </c>
    </row>
    <row r="2009" spans="1:5">
      <c r="B2009" s="15" t="s">
        <v>1642</v>
      </c>
      <c r="C2009" s="15" t="s">
        <v>1643</v>
      </c>
      <c r="D2009" s="15" t="s">
        <v>1644</v>
      </c>
    </row>
    <row r="2010" spans="1:5">
      <c r="A2010" s="4" t="s">
        <v>1796</v>
      </c>
      <c r="B2010" s="44">
        <f>C1989*B1834-C256</f>
        <v>0</v>
      </c>
      <c r="C2010" s="44">
        <f>D1989*C1834-D256</f>
        <v>0</v>
      </c>
      <c r="D2010" s="44">
        <f>E1989*D1834-E256+B1989-B256+B2010+C2010</f>
        <v>0</v>
      </c>
      <c r="E2010" s="17"/>
    </row>
    <row r="2012" spans="1:5" ht="21" customHeight="1">
      <c r="A2012" s="1" t="s">
        <v>1797</v>
      </c>
    </row>
    <row r="2013" spans="1:5">
      <c r="A2013" s="2" t="s">
        <v>353</v>
      </c>
    </row>
    <row r="2014" spans="1:5">
      <c r="A2014" s="32" t="s">
        <v>1601</v>
      </c>
    </row>
    <row r="2015" spans="1:5">
      <c r="A2015" s="32" t="s">
        <v>1602</v>
      </c>
    </row>
    <row r="2016" spans="1:5">
      <c r="A2016" s="32" t="s">
        <v>1603</v>
      </c>
    </row>
    <row r="2017" spans="1:3">
      <c r="A2017" s="32" t="s">
        <v>1798</v>
      </c>
    </row>
    <row r="2018" spans="1:3">
      <c r="A2018" s="32" t="s">
        <v>1605</v>
      </c>
    </row>
    <row r="2019" spans="1:3">
      <c r="A2019" s="32" t="s">
        <v>1799</v>
      </c>
    </row>
    <row r="2020" spans="1:3">
      <c r="A2020" s="32" t="s">
        <v>1607</v>
      </c>
    </row>
    <row r="2021" spans="1:3">
      <c r="A2021" s="32" t="s">
        <v>1800</v>
      </c>
    </row>
    <row r="2022" spans="1:3">
      <c r="A2022" s="2" t="s">
        <v>1609</v>
      </c>
    </row>
    <row r="2024" spans="1:3">
      <c r="B2024" s="15" t="s">
        <v>1610</v>
      </c>
    </row>
    <row r="2025" spans="1:3">
      <c r="A2025" s="4" t="s">
        <v>174</v>
      </c>
      <c r="B2025" s="37">
        <f>IF(F823,(B823+C823*B$1636+D823*C$1636+E823*D$1636)/F823*0.1,0)</f>
        <v>0</v>
      </c>
      <c r="C2025" s="17"/>
    </row>
    <row r="2026" spans="1:3">
      <c r="A2026" s="4" t="s">
        <v>1570</v>
      </c>
      <c r="B2026" s="37">
        <f>IF(F824,(B824+C824*B$1636+D824*C$1636+E824*D$1636)/F824*0.1,0)</f>
        <v>0</v>
      </c>
      <c r="C2026" s="17"/>
    </row>
    <row r="2027" spans="1:3">
      <c r="A2027" s="4" t="s">
        <v>176</v>
      </c>
      <c r="B2027" s="37">
        <f>IF(F825,(B825+C825*B$1636+D825*C$1636+E825*D$1636)/F825*0.1,0)</f>
        <v>0</v>
      </c>
      <c r="C2027" s="17"/>
    </row>
    <row r="2028" spans="1:3">
      <c r="A2028" s="4" t="s">
        <v>1571</v>
      </c>
      <c r="B2028" s="37">
        <f>IF(F826,(B826+C826*B$1636+D826*C$1636+E826*D$1636)/F826*0.1,0)</f>
        <v>0</v>
      </c>
      <c r="C2028" s="17"/>
    </row>
    <row r="2029" spans="1:3">
      <c r="A2029" s="4" t="s">
        <v>178</v>
      </c>
      <c r="B2029" s="37">
        <f>IF(F827,(B827+C827*B$1636+D827*C$1636+E827*D$1636)/F827*0.1,0)</f>
        <v>0</v>
      </c>
      <c r="C2029" s="17"/>
    </row>
    <row r="2030" spans="1:3">
      <c r="A2030" s="4" t="s">
        <v>179</v>
      </c>
      <c r="B2030" s="37">
        <f>IF(F828,(B828+C828*B$1636+D828*C$1636+E828*D$1636)/F828*0.1,0)</f>
        <v>0</v>
      </c>
      <c r="C2030" s="17"/>
    </row>
    <row r="2031" spans="1:3">
      <c r="A2031" s="4" t="s">
        <v>195</v>
      </c>
      <c r="B2031" s="37">
        <f>IF(F829,(B829+C829*B$1636+D829*C$1636+E829*D$1636)/F829*0.1,0)</f>
        <v>0</v>
      </c>
      <c r="C2031" s="17"/>
    </row>
    <row r="2032" spans="1:3">
      <c r="A2032" s="4" t="s">
        <v>180</v>
      </c>
      <c r="B2032" s="37">
        <f>IF(F830,(B830+C830*B$1636+D830*C$1636+E830*D$1636)/F830*0.1,0)</f>
        <v>0</v>
      </c>
      <c r="C2032" s="17"/>
    </row>
    <row r="2033" spans="1:3">
      <c r="A2033" s="4" t="s">
        <v>181</v>
      </c>
      <c r="B2033" s="37">
        <f>IF(F831,(B831+C831*B$1636+D831*C$1636+E831*D$1636)/F831*0.1,0)</f>
        <v>0</v>
      </c>
      <c r="C2033" s="17"/>
    </row>
    <row r="2034" spans="1:3">
      <c r="A2034" s="4" t="s">
        <v>182</v>
      </c>
      <c r="B2034" s="37">
        <f>IF(F832,(B832+C832*B$1636+D832*C$1636+E832*D$1636)/F832*0.1,0)</f>
        <v>0</v>
      </c>
      <c r="C2034" s="17"/>
    </row>
    <row r="2035" spans="1:3">
      <c r="A2035" s="4" t="s">
        <v>183</v>
      </c>
      <c r="B2035" s="37">
        <f>IF(F833,(B833+C833*B$1636+D833*C$1636+E833*D$1636)/F833*0.1,0)</f>
        <v>0</v>
      </c>
      <c r="C2035" s="17"/>
    </row>
    <row r="2036" spans="1:3">
      <c r="A2036" s="4" t="s">
        <v>196</v>
      </c>
      <c r="B2036" s="37">
        <f>IF(F834,(B834+C834*B$1636+D834*C$1636+E834*D$1636)/F834*0.1,0)</f>
        <v>0</v>
      </c>
      <c r="C2036" s="17"/>
    </row>
    <row r="2037" spans="1:3">
      <c r="A2037" s="4" t="s">
        <v>218</v>
      </c>
      <c r="B2037" s="37">
        <f>IF(F835,(B835+C835*B$1636+D835*C$1636+E835*D$1636)/F835*0.1,0)</f>
        <v>0</v>
      </c>
      <c r="C2037" s="17"/>
    </row>
    <row r="2038" spans="1:3">
      <c r="A2038" s="4" t="s">
        <v>219</v>
      </c>
      <c r="B2038" s="37">
        <f>IF(F836,(B836+C836*B$1636+D836*C$1636+E836*D$1636)/F836*0.1,0)</f>
        <v>0</v>
      </c>
      <c r="C2038" s="17"/>
    </row>
    <row r="2039" spans="1:3">
      <c r="A2039" s="4" t="s">
        <v>220</v>
      </c>
      <c r="B2039" s="37">
        <f>IF(F837,(B837+C837*B$1636+D837*C$1636+E837*D$1636)/F837*0.1,0)</f>
        <v>0</v>
      </c>
      <c r="C2039" s="17"/>
    </row>
    <row r="2040" spans="1:3">
      <c r="A2040" s="4" t="s">
        <v>221</v>
      </c>
      <c r="B2040" s="37">
        <f>IF(F838,(B838+C838*B$1636+D838*C$1636+E838*D$1636)/F838*0.1,0)</f>
        <v>0</v>
      </c>
      <c r="C2040" s="17"/>
    </row>
    <row r="2041" spans="1:3">
      <c r="A2041" s="4" t="s">
        <v>222</v>
      </c>
      <c r="B2041" s="37">
        <f>IF(F839,(B839+C839*B$1636+D839*C$1636+E839*D$1636)/F839*0.1,0)</f>
        <v>0</v>
      </c>
      <c r="C2041" s="17"/>
    </row>
    <row r="2042" spans="1:3">
      <c r="A2042" s="4" t="s">
        <v>184</v>
      </c>
      <c r="B2042" s="37">
        <f>IF(F840,(B840+C840*B$1636+D840*C$1636+E840*D$1636)/F840*0.1,0)</f>
        <v>0</v>
      </c>
      <c r="C2042" s="17"/>
    </row>
    <row r="2043" spans="1:3">
      <c r="A2043" s="4" t="s">
        <v>185</v>
      </c>
      <c r="B2043" s="37">
        <f>IF(F841,(B841+C841*B$1636+D841*C$1636+E841*D$1636)/F841*0.1,0)</f>
        <v>0</v>
      </c>
      <c r="C2043" s="17"/>
    </row>
    <row r="2044" spans="1:3">
      <c r="A2044" s="4" t="s">
        <v>186</v>
      </c>
      <c r="B2044" s="37">
        <f>IF(F842,(B842+C842*B$1636+D842*C$1636+E842*D$1636)/F842*0.1,0)</f>
        <v>0</v>
      </c>
      <c r="C2044" s="17"/>
    </row>
    <row r="2045" spans="1:3">
      <c r="A2045" s="4" t="s">
        <v>187</v>
      </c>
      <c r="B2045" s="37">
        <f>IF(F843,(B843+C843*B$1636+D843*C$1636+E843*D$1636)/F843*0.1,0)</f>
        <v>0</v>
      </c>
      <c r="C2045" s="17"/>
    </row>
    <row r="2046" spans="1:3">
      <c r="A2046" s="4" t="s">
        <v>188</v>
      </c>
      <c r="B2046" s="37">
        <f>IF(F844,(B844+C844*B$1636+D844*C$1636+E844*D$1636)/F844*0.1,0)</f>
        <v>0</v>
      </c>
      <c r="C2046" s="17"/>
    </row>
    <row r="2047" spans="1:3">
      <c r="A2047" s="4" t="s">
        <v>189</v>
      </c>
      <c r="B2047" s="37">
        <f>IF(F845,(B845+C845*B$1636+D845*C$1636+E845*D$1636)/F845*0.1,0)</f>
        <v>0</v>
      </c>
      <c r="C2047" s="17"/>
    </row>
    <row r="2048" spans="1:3">
      <c r="A2048" s="4" t="s">
        <v>197</v>
      </c>
      <c r="B2048" s="37">
        <f>IF(F846,(B846+C846*B$1636+D846*C$1636+E846*D$1636)/F846*0.1,0)</f>
        <v>0</v>
      </c>
      <c r="C2048" s="17"/>
    </row>
    <row r="2049" spans="1:3">
      <c r="A2049" s="4" t="s">
        <v>198</v>
      </c>
      <c r="B2049" s="37">
        <f>IF(F847,(B847+C847*B$1636+D847*C$1636+E847*D$1636)/F847*0.1,0)</f>
        <v>0</v>
      </c>
      <c r="C2049" s="17"/>
    </row>
    <row r="2051" spans="1:3" ht="21" customHeight="1">
      <c r="A2051" s="1" t="s">
        <v>1801</v>
      </c>
    </row>
    <row r="2052" spans="1:3">
      <c r="A2052" s="2" t="s">
        <v>353</v>
      </c>
    </row>
    <row r="2053" spans="1:3">
      <c r="A2053" s="32" t="s">
        <v>1802</v>
      </c>
    </row>
    <row r="2054" spans="1:3">
      <c r="A2054" s="32" t="s">
        <v>1613</v>
      </c>
    </row>
    <row r="2055" spans="1:3">
      <c r="A2055" s="2" t="s">
        <v>1614</v>
      </c>
    </row>
    <row r="2057" spans="1:3">
      <c r="B2057" s="15" t="s">
        <v>1615</v>
      </c>
    </row>
    <row r="2058" spans="1:3">
      <c r="A2058" s="29" t="s">
        <v>174</v>
      </c>
      <c r="C2058" s="17"/>
    </row>
    <row r="2059" spans="1:3">
      <c r="A2059" s="4" t="s">
        <v>174</v>
      </c>
      <c r="B2059" s="39">
        <f>IF(B$2025,1-B608/B$2025,0)</f>
        <v>0</v>
      </c>
      <c r="C2059" s="17"/>
    </row>
    <row r="2060" spans="1:3">
      <c r="A2060" s="4" t="s">
        <v>234</v>
      </c>
      <c r="B2060" s="39">
        <f>IF(B$2025,1-B609/B$2025,0)</f>
        <v>0</v>
      </c>
      <c r="C2060" s="17"/>
    </row>
    <row r="2061" spans="1:3">
      <c r="A2061" s="4" t="s">
        <v>235</v>
      </c>
      <c r="B2061" s="39">
        <f>IF(B$2025,1-B610/B$2025,0)</f>
        <v>0</v>
      </c>
      <c r="C2061" s="17"/>
    </row>
    <row r="2062" spans="1:3">
      <c r="A2062" s="29" t="s">
        <v>1570</v>
      </c>
      <c r="C2062" s="17"/>
    </row>
    <row r="2063" spans="1:3">
      <c r="A2063" s="4" t="s">
        <v>175</v>
      </c>
      <c r="B2063" s="39">
        <f>IF(B$2026,1-B612/B$2026,0)</f>
        <v>0</v>
      </c>
      <c r="C2063" s="17"/>
    </row>
    <row r="2064" spans="1:3">
      <c r="A2064" s="4" t="s">
        <v>237</v>
      </c>
      <c r="B2064" s="39">
        <f>IF(B$2026,1-B613/B$2026,0)</f>
        <v>0</v>
      </c>
      <c r="C2064" s="17"/>
    </row>
    <row r="2065" spans="1:3">
      <c r="A2065" s="4" t="s">
        <v>238</v>
      </c>
      <c r="B2065" s="39">
        <f>IF(B$2026,1-B614/B$2026,0)</f>
        <v>0</v>
      </c>
      <c r="C2065" s="17"/>
    </row>
    <row r="2066" spans="1:3">
      <c r="A2066" s="4" t="s">
        <v>216</v>
      </c>
      <c r="B2066" s="39">
        <f>IF(B$2026,1-B615/B$2026,0)</f>
        <v>0</v>
      </c>
      <c r="C2066" s="17"/>
    </row>
    <row r="2067" spans="1:3">
      <c r="A2067" s="4" t="s">
        <v>240</v>
      </c>
      <c r="B2067" s="39">
        <f>IF(B$2026,1-B616/B$2026,0)</f>
        <v>0</v>
      </c>
      <c r="C2067" s="17"/>
    </row>
    <row r="2068" spans="1:3">
      <c r="A2068" s="4" t="s">
        <v>241</v>
      </c>
      <c r="B2068" s="39">
        <f>IF(B$2026,1-B617/B$2026,0)</f>
        <v>0</v>
      </c>
      <c r="C2068" s="17"/>
    </row>
    <row r="2069" spans="1:3">
      <c r="A2069" s="29" t="s">
        <v>176</v>
      </c>
      <c r="C2069" s="17"/>
    </row>
    <row r="2070" spans="1:3">
      <c r="A2070" s="4" t="s">
        <v>176</v>
      </c>
      <c r="B2070" s="39">
        <f>IF(B$2027,1-B619/B$2027,0)</f>
        <v>0</v>
      </c>
      <c r="C2070" s="17"/>
    </row>
    <row r="2071" spans="1:3">
      <c r="A2071" s="4" t="s">
        <v>243</v>
      </c>
      <c r="B2071" s="39">
        <f>IF(B$2027,1-B620/B$2027,0)</f>
        <v>0</v>
      </c>
      <c r="C2071" s="17"/>
    </row>
    <row r="2072" spans="1:3">
      <c r="A2072" s="4" t="s">
        <v>244</v>
      </c>
      <c r="B2072" s="39">
        <f>IF(B$2027,1-B621/B$2027,0)</f>
        <v>0</v>
      </c>
      <c r="C2072" s="17"/>
    </row>
    <row r="2073" spans="1:3">
      <c r="A2073" s="29" t="s">
        <v>1571</v>
      </c>
      <c r="C2073" s="17"/>
    </row>
    <row r="2074" spans="1:3">
      <c r="A2074" s="4" t="s">
        <v>177</v>
      </c>
      <c r="B2074" s="39">
        <f>IF(B$2028,1-B623/B$2028,0)</f>
        <v>0</v>
      </c>
      <c r="C2074" s="17"/>
    </row>
    <row r="2075" spans="1:3">
      <c r="A2075" s="4" t="s">
        <v>246</v>
      </c>
      <c r="B2075" s="39">
        <f>IF(B$2028,1-B624/B$2028,0)</f>
        <v>0</v>
      </c>
      <c r="C2075" s="17"/>
    </row>
    <row r="2076" spans="1:3">
      <c r="A2076" s="4" t="s">
        <v>247</v>
      </c>
      <c r="B2076" s="39">
        <f>IF(B$2028,1-B625/B$2028,0)</f>
        <v>0</v>
      </c>
      <c r="C2076" s="17"/>
    </row>
    <row r="2077" spans="1:3">
      <c r="A2077" s="4" t="s">
        <v>217</v>
      </c>
      <c r="B2077" s="39">
        <f>IF(B$2028,1-B626/B$2028,0)</f>
        <v>0</v>
      </c>
      <c r="C2077" s="17"/>
    </row>
    <row r="2078" spans="1:3">
      <c r="A2078" s="4" t="s">
        <v>249</v>
      </c>
      <c r="B2078" s="39">
        <f>IF(B$2028,1-B627/B$2028,0)</f>
        <v>0</v>
      </c>
      <c r="C2078" s="17"/>
    </row>
    <row r="2079" spans="1:3">
      <c r="A2079" s="4" t="s">
        <v>250</v>
      </c>
      <c r="B2079" s="39">
        <f>IF(B$2028,1-B628/B$2028,0)</f>
        <v>0</v>
      </c>
      <c r="C2079" s="17"/>
    </row>
    <row r="2080" spans="1:3">
      <c r="A2080" s="29" t="s">
        <v>178</v>
      </c>
      <c r="C2080" s="17"/>
    </row>
    <row r="2081" spans="1:3">
      <c r="A2081" s="4" t="s">
        <v>178</v>
      </c>
      <c r="B2081" s="39">
        <f>IF(B$2029,1-B630/B$2029,0)</f>
        <v>0</v>
      </c>
      <c r="C2081" s="17"/>
    </row>
    <row r="2082" spans="1:3">
      <c r="A2082" s="4" t="s">
        <v>252</v>
      </c>
      <c r="B2082" s="39">
        <f>IF(B$2029,1-B631/B$2029,0)</f>
        <v>0</v>
      </c>
      <c r="C2082" s="17"/>
    </row>
    <row r="2083" spans="1:3">
      <c r="A2083" s="4" t="s">
        <v>253</v>
      </c>
      <c r="B2083" s="39">
        <f>IF(B$2029,1-B632/B$2029,0)</f>
        <v>0</v>
      </c>
      <c r="C2083" s="17"/>
    </row>
    <row r="2084" spans="1:3">
      <c r="A2084" s="29" t="s">
        <v>179</v>
      </c>
      <c r="C2084" s="17"/>
    </row>
    <row r="2085" spans="1:3">
      <c r="A2085" s="4" t="s">
        <v>179</v>
      </c>
      <c r="B2085" s="39">
        <f>IF(B$2030,1-B634/B$2030,0)</f>
        <v>0</v>
      </c>
      <c r="C2085" s="17"/>
    </row>
    <row r="2086" spans="1:3">
      <c r="A2086" s="29" t="s">
        <v>195</v>
      </c>
      <c r="C2086" s="17"/>
    </row>
    <row r="2087" spans="1:3">
      <c r="A2087" s="4" t="s">
        <v>195</v>
      </c>
      <c r="B2087" s="39">
        <f>IF(B$2031,1-B636/B$2031,0)</f>
        <v>0</v>
      </c>
      <c r="C2087" s="17"/>
    </row>
    <row r="2088" spans="1:3">
      <c r="A2088" s="29" t="s">
        <v>180</v>
      </c>
      <c r="C2088" s="17"/>
    </row>
    <row r="2089" spans="1:3">
      <c r="A2089" s="4" t="s">
        <v>180</v>
      </c>
      <c r="B2089" s="39">
        <f>IF(B$2032,1-B638/B$2032,0)</f>
        <v>0</v>
      </c>
      <c r="C2089" s="17"/>
    </row>
    <row r="2090" spans="1:3">
      <c r="A2090" s="4" t="s">
        <v>257</v>
      </c>
      <c r="B2090" s="39">
        <f>IF(B$2032,1-B639/B$2032,0)</f>
        <v>0</v>
      </c>
      <c r="C2090" s="17"/>
    </row>
    <row r="2091" spans="1:3">
      <c r="A2091" s="4" t="s">
        <v>258</v>
      </c>
      <c r="B2091" s="39">
        <f>IF(B$2032,1-B640/B$2032,0)</f>
        <v>0</v>
      </c>
      <c r="C2091" s="17"/>
    </row>
    <row r="2092" spans="1:3">
      <c r="A2092" s="29" t="s">
        <v>181</v>
      </c>
      <c r="C2092" s="17"/>
    </row>
    <row r="2093" spans="1:3">
      <c r="A2093" s="4" t="s">
        <v>181</v>
      </c>
      <c r="B2093" s="39">
        <f>IF(B$2033,1-B642/B$2033,0)</f>
        <v>0</v>
      </c>
      <c r="C2093" s="17"/>
    </row>
    <row r="2094" spans="1:3">
      <c r="A2094" s="4" t="s">
        <v>260</v>
      </c>
      <c r="B2094" s="39">
        <f>IF(B$2033,1-B643/B$2033,0)</f>
        <v>0</v>
      </c>
      <c r="C2094" s="17"/>
    </row>
    <row r="2095" spans="1:3">
      <c r="A2095" s="4" t="s">
        <v>261</v>
      </c>
      <c r="B2095" s="39">
        <f>IF(B$2033,1-B644/B$2033,0)</f>
        <v>0</v>
      </c>
      <c r="C2095" s="17"/>
    </row>
    <row r="2096" spans="1:3">
      <c r="A2096" s="29" t="s">
        <v>182</v>
      </c>
      <c r="C2096" s="17"/>
    </row>
    <row r="2097" spans="1:3">
      <c r="A2097" s="4" t="s">
        <v>182</v>
      </c>
      <c r="B2097" s="39">
        <f>IF(B$2034,1-B646/B$2034,0)</f>
        <v>0</v>
      </c>
      <c r="C2097" s="17"/>
    </row>
    <row r="2098" spans="1:3">
      <c r="A2098" s="4" t="s">
        <v>263</v>
      </c>
      <c r="B2098" s="39">
        <f>IF(B$2034,1-B647/B$2034,0)</f>
        <v>0</v>
      </c>
      <c r="C2098" s="17"/>
    </row>
    <row r="2099" spans="1:3">
      <c r="A2099" s="4" t="s">
        <v>264</v>
      </c>
      <c r="B2099" s="39">
        <f>IF(B$2034,1-B648/B$2034,0)</f>
        <v>0</v>
      </c>
      <c r="C2099" s="17"/>
    </row>
    <row r="2100" spans="1:3">
      <c r="A2100" s="29" t="s">
        <v>183</v>
      </c>
      <c r="C2100" s="17"/>
    </row>
    <row r="2101" spans="1:3">
      <c r="A2101" s="4" t="s">
        <v>183</v>
      </c>
      <c r="B2101" s="39">
        <f>IF(B$2035,1-B650/B$2035,0)</f>
        <v>0</v>
      </c>
      <c r="C2101" s="17"/>
    </row>
    <row r="2102" spans="1:3">
      <c r="A2102" s="4" t="s">
        <v>266</v>
      </c>
      <c r="B2102" s="39">
        <f>IF(B$2035,1-B651/B$2035,0)</f>
        <v>0</v>
      </c>
      <c r="C2102" s="17"/>
    </row>
    <row r="2103" spans="1:3">
      <c r="A2103" s="29" t="s">
        <v>196</v>
      </c>
      <c r="C2103" s="17"/>
    </row>
    <row r="2104" spans="1:3">
      <c r="A2104" s="4" t="s">
        <v>196</v>
      </c>
      <c r="B2104" s="39">
        <f>IF(B$2036,1-B653/B$2036,0)</f>
        <v>0</v>
      </c>
      <c r="C2104" s="17"/>
    </row>
    <row r="2105" spans="1:3">
      <c r="A2105" s="4" t="s">
        <v>268</v>
      </c>
      <c r="B2105" s="39">
        <f>IF(B$2036,1-B654/B$2036,0)</f>
        <v>0</v>
      </c>
      <c r="C2105" s="17"/>
    </row>
    <row r="2106" spans="1:3">
      <c r="A2106" s="29" t="s">
        <v>218</v>
      </c>
      <c r="C2106" s="17"/>
    </row>
    <row r="2107" spans="1:3">
      <c r="A2107" s="4" t="s">
        <v>218</v>
      </c>
      <c r="B2107" s="39">
        <f>IF(B$2037,1-B656/B$2037,0)</f>
        <v>0</v>
      </c>
      <c r="C2107" s="17"/>
    </row>
    <row r="2108" spans="1:3">
      <c r="A2108" s="4" t="s">
        <v>270</v>
      </c>
      <c r="B2108" s="39">
        <f>IF(B$2037,1-B657/B$2037,0)</f>
        <v>0</v>
      </c>
      <c r="C2108" s="17"/>
    </row>
    <row r="2109" spans="1:3">
      <c r="A2109" s="4" t="s">
        <v>271</v>
      </c>
      <c r="B2109" s="39">
        <f>IF(B$2037,1-B658/B$2037,0)</f>
        <v>0</v>
      </c>
      <c r="C2109" s="17"/>
    </row>
    <row r="2110" spans="1:3">
      <c r="A2110" s="29" t="s">
        <v>219</v>
      </c>
      <c r="C2110" s="17"/>
    </row>
    <row r="2111" spans="1:3">
      <c r="A2111" s="4" t="s">
        <v>219</v>
      </c>
      <c r="B2111" s="39">
        <f>IF(B$2038,1-B660/B$2038,0)</f>
        <v>0</v>
      </c>
      <c r="C2111" s="17"/>
    </row>
    <row r="2112" spans="1:3">
      <c r="A2112" s="4" t="s">
        <v>273</v>
      </c>
      <c r="B2112" s="39">
        <f>IF(B$2038,1-B661/B$2038,0)</f>
        <v>0</v>
      </c>
      <c r="C2112" s="17"/>
    </row>
    <row r="2113" spans="1:3">
      <c r="A2113" s="4" t="s">
        <v>274</v>
      </c>
      <c r="B2113" s="39">
        <f>IF(B$2038,1-B662/B$2038,0)</f>
        <v>0</v>
      </c>
      <c r="C2113" s="17"/>
    </row>
    <row r="2114" spans="1:3">
      <c r="A2114" s="29" t="s">
        <v>220</v>
      </c>
      <c r="C2114" s="17"/>
    </row>
    <row r="2115" spans="1:3">
      <c r="A2115" s="4" t="s">
        <v>220</v>
      </c>
      <c r="B2115" s="39">
        <f>IF(B$2039,1-B664/B$2039,0)</f>
        <v>0</v>
      </c>
      <c r="C2115" s="17"/>
    </row>
    <row r="2116" spans="1:3">
      <c r="A2116" s="4" t="s">
        <v>276</v>
      </c>
      <c r="B2116" s="39">
        <f>IF(B$2039,1-B665/B$2039,0)</f>
        <v>0</v>
      </c>
      <c r="C2116" s="17"/>
    </row>
    <row r="2117" spans="1:3">
      <c r="A2117" s="4" t="s">
        <v>277</v>
      </c>
      <c r="B2117" s="39">
        <f>IF(B$2039,1-B666/B$2039,0)</f>
        <v>0</v>
      </c>
      <c r="C2117" s="17"/>
    </row>
    <row r="2118" spans="1:3">
      <c r="A2118" s="29" t="s">
        <v>221</v>
      </c>
      <c r="C2118" s="17"/>
    </row>
    <row r="2119" spans="1:3">
      <c r="A2119" s="4" t="s">
        <v>221</v>
      </c>
      <c r="B2119" s="39">
        <f>IF(B$2040,1-B668/B$2040,0)</f>
        <v>0</v>
      </c>
      <c r="C2119" s="17"/>
    </row>
    <row r="2120" spans="1:3">
      <c r="A2120" s="4" t="s">
        <v>279</v>
      </c>
      <c r="B2120" s="39">
        <f>IF(B$2040,1-B669/B$2040,0)</f>
        <v>0</v>
      </c>
      <c r="C2120" s="17"/>
    </row>
    <row r="2121" spans="1:3">
      <c r="A2121" s="4" t="s">
        <v>280</v>
      </c>
      <c r="B2121" s="39">
        <f>IF(B$2040,1-B670/B$2040,0)</f>
        <v>0</v>
      </c>
      <c r="C2121" s="17"/>
    </row>
    <row r="2122" spans="1:3">
      <c r="A2122" s="29" t="s">
        <v>222</v>
      </c>
      <c r="C2122" s="17"/>
    </row>
    <row r="2123" spans="1:3">
      <c r="A2123" s="4" t="s">
        <v>222</v>
      </c>
      <c r="B2123" s="39">
        <f>IF(B$2041,1-B672/B$2041,0)</f>
        <v>0</v>
      </c>
      <c r="C2123" s="17"/>
    </row>
    <row r="2124" spans="1:3">
      <c r="A2124" s="4" t="s">
        <v>282</v>
      </c>
      <c r="B2124" s="39">
        <f>IF(B$2041,1-B673/B$2041,0)</f>
        <v>0</v>
      </c>
      <c r="C2124" s="17"/>
    </row>
    <row r="2125" spans="1:3">
      <c r="A2125" s="4" t="s">
        <v>283</v>
      </c>
      <c r="B2125" s="39">
        <f>IF(B$2041,1-B674/B$2041,0)</f>
        <v>0</v>
      </c>
      <c r="C2125" s="17"/>
    </row>
    <row r="2126" spans="1:3">
      <c r="A2126" s="29" t="s">
        <v>184</v>
      </c>
      <c r="C2126" s="17"/>
    </row>
    <row r="2127" spans="1:3">
      <c r="A2127" s="4" t="s">
        <v>184</v>
      </c>
      <c r="B2127" s="39">
        <f>IF(B$2042,1-B676/B$2042,0)</f>
        <v>0</v>
      </c>
      <c r="C2127" s="17"/>
    </row>
    <row r="2128" spans="1:3">
      <c r="A2128" s="4" t="s">
        <v>285</v>
      </c>
      <c r="B2128" s="39">
        <f>IF(B$2042,1-B677/B$2042,0)</f>
        <v>0</v>
      </c>
      <c r="C2128" s="17"/>
    </row>
    <row r="2129" spans="1:3">
      <c r="A2129" s="4" t="s">
        <v>286</v>
      </c>
      <c r="B2129" s="39">
        <f>IF(B$2042,1-B678/B$2042,0)</f>
        <v>0</v>
      </c>
      <c r="C2129" s="17"/>
    </row>
    <row r="2130" spans="1:3">
      <c r="A2130" s="29" t="s">
        <v>185</v>
      </c>
      <c r="C2130" s="17"/>
    </row>
    <row r="2131" spans="1:3">
      <c r="A2131" s="4" t="s">
        <v>185</v>
      </c>
      <c r="B2131" s="39">
        <f>IF(B$2043,1-B680/B$2043,0)</f>
        <v>0</v>
      </c>
      <c r="C2131" s="17"/>
    </row>
    <row r="2132" spans="1:3">
      <c r="A2132" s="4" t="s">
        <v>288</v>
      </c>
      <c r="B2132" s="39">
        <f>IF(B$2043,1-B681/B$2043,0)</f>
        <v>0</v>
      </c>
      <c r="C2132" s="17"/>
    </row>
    <row r="2133" spans="1:3">
      <c r="A2133" s="29" t="s">
        <v>186</v>
      </c>
      <c r="C2133" s="17"/>
    </row>
    <row r="2134" spans="1:3">
      <c r="A2134" s="4" t="s">
        <v>186</v>
      </c>
      <c r="B2134" s="39">
        <f>IF(B$2044,1-B683/B$2044,0)</f>
        <v>0</v>
      </c>
      <c r="C2134" s="17"/>
    </row>
    <row r="2135" spans="1:3">
      <c r="A2135" s="4" t="s">
        <v>290</v>
      </c>
      <c r="B2135" s="39">
        <f>IF(B$2044,1-B684/B$2044,0)</f>
        <v>0</v>
      </c>
      <c r="C2135" s="17"/>
    </row>
    <row r="2136" spans="1:3">
      <c r="A2136" s="4" t="s">
        <v>291</v>
      </c>
      <c r="B2136" s="39">
        <f>IF(B$2044,1-B685/B$2044,0)</f>
        <v>0</v>
      </c>
      <c r="C2136" s="17"/>
    </row>
    <row r="2137" spans="1:3">
      <c r="A2137" s="29" t="s">
        <v>187</v>
      </c>
      <c r="C2137" s="17"/>
    </row>
    <row r="2138" spans="1:3">
      <c r="A2138" s="4" t="s">
        <v>187</v>
      </c>
      <c r="B2138" s="39">
        <f>IF(B$2045,1-B687/B$2045,0)</f>
        <v>0</v>
      </c>
      <c r="C2138" s="17"/>
    </row>
    <row r="2139" spans="1:3">
      <c r="A2139" s="4" t="s">
        <v>293</v>
      </c>
      <c r="B2139" s="39">
        <f>IF(B$2045,1-B688/B$2045,0)</f>
        <v>0</v>
      </c>
      <c r="C2139" s="17"/>
    </row>
    <row r="2140" spans="1:3">
      <c r="A2140" s="4" t="s">
        <v>294</v>
      </c>
      <c r="B2140" s="39">
        <f>IF(B$2045,1-B689/B$2045,0)</f>
        <v>0</v>
      </c>
      <c r="C2140" s="17"/>
    </row>
    <row r="2141" spans="1:3">
      <c r="A2141" s="29" t="s">
        <v>188</v>
      </c>
      <c r="C2141" s="17"/>
    </row>
    <row r="2142" spans="1:3">
      <c r="A2142" s="4" t="s">
        <v>188</v>
      </c>
      <c r="B2142" s="39">
        <f>IF(B$2046,1-B691/B$2046,0)</f>
        <v>0</v>
      </c>
      <c r="C2142" s="17"/>
    </row>
    <row r="2143" spans="1:3">
      <c r="A2143" s="4" t="s">
        <v>296</v>
      </c>
      <c r="B2143" s="39">
        <f>IF(B$2046,1-B692/B$2046,0)</f>
        <v>0</v>
      </c>
      <c r="C2143" s="17"/>
    </row>
    <row r="2144" spans="1:3">
      <c r="A2144" s="29" t="s">
        <v>189</v>
      </c>
      <c r="C2144" s="17"/>
    </row>
    <row r="2145" spans="1:3">
      <c r="A2145" s="4" t="s">
        <v>189</v>
      </c>
      <c r="B2145" s="39">
        <f>IF(B$2047,1-B694/B$2047,0)</f>
        <v>0</v>
      </c>
      <c r="C2145" s="17"/>
    </row>
    <row r="2146" spans="1:3">
      <c r="A2146" s="4" t="s">
        <v>298</v>
      </c>
      <c r="B2146" s="39">
        <f>IF(B$2047,1-B695/B$2047,0)</f>
        <v>0</v>
      </c>
      <c r="C2146" s="17"/>
    </row>
    <row r="2147" spans="1:3">
      <c r="A2147" s="29" t="s">
        <v>197</v>
      </c>
      <c r="C2147" s="17"/>
    </row>
    <row r="2148" spans="1:3">
      <c r="A2148" s="4" t="s">
        <v>197</v>
      </c>
      <c r="B2148" s="39">
        <f>IF(B$2048,1-B697/B$2048,0)</f>
        <v>0</v>
      </c>
      <c r="C2148" s="17"/>
    </row>
    <row r="2149" spans="1:3">
      <c r="A2149" s="4" t="s">
        <v>300</v>
      </c>
      <c r="B2149" s="39">
        <f>IF(B$2048,1-B698/B$2048,0)</f>
        <v>0</v>
      </c>
      <c r="C2149" s="17"/>
    </row>
    <row r="2150" spans="1:3">
      <c r="A2150" s="29" t="s">
        <v>198</v>
      </c>
      <c r="C2150" s="17"/>
    </row>
    <row r="2151" spans="1:3">
      <c r="A2151" s="4" t="s">
        <v>198</v>
      </c>
      <c r="B2151" s="39">
        <f>IF(B$2049,1-B700/B$2049,0)</f>
        <v>0</v>
      </c>
      <c r="C2151" s="17"/>
    </row>
    <row r="2152" spans="1:3">
      <c r="A2152" s="4" t="s">
        <v>302</v>
      </c>
      <c r="B2152" s="39">
        <f>IF(B$2049,1-B701/B$2049,0)</f>
        <v>0</v>
      </c>
      <c r="C2152" s="17"/>
    </row>
    <row r="2154" spans="1:3" ht="21" customHeight="1">
      <c r="A2154" s="1" t="s">
        <v>1803</v>
      </c>
    </row>
    <row r="2155" spans="1:3">
      <c r="A2155" s="2" t="s">
        <v>353</v>
      </c>
    </row>
    <row r="2156" spans="1:3">
      <c r="A2156" s="32" t="s">
        <v>1804</v>
      </c>
    </row>
    <row r="2157" spans="1:3">
      <c r="A2157" s="32" t="s">
        <v>1618</v>
      </c>
    </row>
    <row r="2158" spans="1:3">
      <c r="A2158" s="32" t="s">
        <v>1619</v>
      </c>
    </row>
    <row r="2159" spans="1:3">
      <c r="A2159" s="32" t="s">
        <v>1620</v>
      </c>
    </row>
    <row r="2160" spans="1:3">
      <c r="A2160" s="32" t="s">
        <v>1621</v>
      </c>
    </row>
    <row r="2161" spans="1:6">
      <c r="A2161" s="33" t="s">
        <v>356</v>
      </c>
      <c r="B2161" s="33" t="s">
        <v>358</v>
      </c>
      <c r="C2161" s="33" t="s">
        <v>358</v>
      </c>
      <c r="D2161" s="33" t="s">
        <v>358</v>
      </c>
      <c r="E2161" s="33" t="s">
        <v>358</v>
      </c>
    </row>
    <row r="2162" spans="1:6">
      <c r="A2162" s="33" t="s">
        <v>359</v>
      </c>
      <c r="B2162" s="33" t="s">
        <v>361</v>
      </c>
      <c r="C2162" s="33" t="s">
        <v>1622</v>
      </c>
      <c r="D2162" s="33" t="s">
        <v>1623</v>
      </c>
      <c r="E2162" s="33" t="s">
        <v>1624</v>
      </c>
    </row>
    <row r="2164" spans="1:6">
      <c r="B2164" s="15" t="s">
        <v>1565</v>
      </c>
      <c r="C2164" s="15" t="s">
        <v>1566</v>
      </c>
      <c r="D2164" s="15" t="s">
        <v>1567</v>
      </c>
      <c r="E2164" s="15" t="s">
        <v>1568</v>
      </c>
    </row>
    <row r="2165" spans="1:6">
      <c r="A2165" s="4" t="s">
        <v>1625</v>
      </c>
      <c r="B2165" s="21">
        <f>SUMPRODUCT(B$2058:B$2152,$B$716:$B$810)</f>
        <v>0</v>
      </c>
      <c r="C2165" s="21">
        <f>SUMPRODUCT(B$2058:B$2152,$C$716:$C$810)</f>
        <v>0</v>
      </c>
      <c r="D2165" s="21">
        <f>SUMPRODUCT(B$2058:B$2152,$D$716:$D$810)</f>
        <v>0</v>
      </c>
      <c r="E2165" s="21">
        <f>SUMPRODUCT(B$2058:B$2152,$E$716:$E$810)</f>
        <v>0</v>
      </c>
      <c r="F2165" s="17"/>
    </row>
    <row r="2167" spans="1:6" ht="21" customHeight="1">
      <c r="A2167" s="1" t="s">
        <v>1805</v>
      </c>
    </row>
    <row r="2168" spans="1:6">
      <c r="A2168" s="2" t="s">
        <v>353</v>
      </c>
    </row>
    <row r="2169" spans="1:6">
      <c r="A2169" s="32" t="s">
        <v>1806</v>
      </c>
    </row>
    <row r="2170" spans="1:6">
      <c r="A2170" s="32" t="s">
        <v>1807</v>
      </c>
    </row>
    <row r="2171" spans="1:6">
      <c r="A2171" s="32" t="s">
        <v>1629</v>
      </c>
    </row>
    <row r="2172" spans="1:6">
      <c r="A2172" s="32" t="s">
        <v>1808</v>
      </c>
    </row>
    <row r="2173" spans="1:6">
      <c r="A2173" s="32" t="s">
        <v>1809</v>
      </c>
    </row>
    <row r="2174" spans="1:6">
      <c r="A2174" s="32" t="s">
        <v>1632</v>
      </c>
    </row>
    <row r="2175" spans="1:6">
      <c r="A2175" s="32" t="s">
        <v>1810</v>
      </c>
    </row>
    <row r="2176" spans="1:6">
      <c r="A2176" s="32" t="s">
        <v>1800</v>
      </c>
    </row>
    <row r="2177" spans="1:5">
      <c r="A2177" s="32" t="s">
        <v>1634</v>
      </c>
    </row>
    <row r="2178" spans="1:5">
      <c r="A2178" s="32" t="s">
        <v>1811</v>
      </c>
    </row>
    <row r="2179" spans="1:5">
      <c r="A2179" s="32" t="s">
        <v>1636</v>
      </c>
    </row>
    <row r="2180" spans="1:5">
      <c r="A2180" s="32" t="s">
        <v>1812</v>
      </c>
    </row>
    <row r="2181" spans="1:5">
      <c r="A2181" s="32" t="s">
        <v>1813</v>
      </c>
    </row>
    <row r="2182" spans="1:5">
      <c r="A2182" s="33" t="s">
        <v>356</v>
      </c>
      <c r="B2182" s="33" t="s">
        <v>486</v>
      </c>
      <c r="C2182" s="33" t="s">
        <v>486</v>
      </c>
      <c r="D2182" s="33" t="s">
        <v>486</v>
      </c>
    </row>
    <row r="2183" spans="1:5">
      <c r="A2183" s="33" t="s">
        <v>359</v>
      </c>
      <c r="B2183" s="33" t="s">
        <v>1639</v>
      </c>
      <c r="C2183" s="33" t="s">
        <v>1640</v>
      </c>
      <c r="D2183" s="33" t="s">
        <v>1641</v>
      </c>
    </row>
    <row r="2185" spans="1:5">
      <c r="B2185" s="15" t="s">
        <v>1642</v>
      </c>
      <c r="C2185" s="15" t="s">
        <v>1643</v>
      </c>
      <c r="D2185" s="15" t="s">
        <v>1644</v>
      </c>
    </row>
    <row r="2186" spans="1:5">
      <c r="A2186" s="4" t="s">
        <v>1814</v>
      </c>
      <c r="B2186" s="44">
        <f>C2165*B1636-C256</f>
        <v>0</v>
      </c>
      <c r="C2186" s="44">
        <f>D2165*C1636-D256</f>
        <v>0</v>
      </c>
      <c r="D2186" s="44">
        <f>E2165*D1636-E256+B2165-B256+B2186+C2186</f>
        <v>0</v>
      </c>
      <c r="E2186" s="17"/>
    </row>
    <row r="2188" spans="1:5" ht="21" customHeight="1">
      <c r="A2188" s="1" t="s">
        <v>1815</v>
      </c>
    </row>
    <row r="2189" spans="1:5">
      <c r="A2189" s="2" t="s">
        <v>353</v>
      </c>
    </row>
    <row r="2190" spans="1:5">
      <c r="A2190" s="32" t="s">
        <v>1816</v>
      </c>
    </row>
    <row r="2191" spans="1:5">
      <c r="A2191" s="32" t="s">
        <v>1817</v>
      </c>
    </row>
    <row r="2192" spans="1:5">
      <c r="A2192" s="32" t="s">
        <v>1818</v>
      </c>
    </row>
    <row r="2193" spans="1:1">
      <c r="A2193" s="32" t="s">
        <v>1759</v>
      </c>
    </row>
    <row r="2194" spans="1:1">
      <c r="A2194" s="32" t="s">
        <v>1819</v>
      </c>
    </row>
    <row r="2195" spans="1:1">
      <c r="A2195" s="32" t="s">
        <v>1820</v>
      </c>
    </row>
    <row r="2196" spans="1:1">
      <c r="A2196" s="32" t="s">
        <v>1821</v>
      </c>
    </row>
    <row r="2197" spans="1:1">
      <c r="A2197" s="32" t="s">
        <v>1822</v>
      </c>
    </row>
    <row r="2198" spans="1:1">
      <c r="A2198" s="32" t="s">
        <v>1823</v>
      </c>
    </row>
    <row r="2199" spans="1:1">
      <c r="A2199" s="32" t="s">
        <v>1824</v>
      </c>
    </row>
    <row r="2200" spans="1:1">
      <c r="A2200" s="32" t="s">
        <v>1825</v>
      </c>
    </row>
    <row r="2201" spans="1:1">
      <c r="A2201" s="32" t="s">
        <v>1826</v>
      </c>
    </row>
    <row r="2202" spans="1:1">
      <c r="A2202" s="32" t="s">
        <v>1827</v>
      </c>
    </row>
    <row r="2203" spans="1:1">
      <c r="A2203" s="32" t="s">
        <v>1828</v>
      </c>
    </row>
    <row r="2204" spans="1:1">
      <c r="A2204" s="32" t="s">
        <v>1829</v>
      </c>
    </row>
    <row r="2205" spans="1:1">
      <c r="A2205" s="32" t="s">
        <v>1830</v>
      </c>
    </row>
    <row r="2206" spans="1:1">
      <c r="A2206" s="32" t="s">
        <v>1831</v>
      </c>
    </row>
    <row r="2207" spans="1:1">
      <c r="A2207" s="32" t="s">
        <v>1832</v>
      </c>
    </row>
    <row r="2208" spans="1:1">
      <c r="A2208" s="32" t="s">
        <v>1833</v>
      </c>
    </row>
    <row r="2209" spans="1:5">
      <c r="A2209" s="32" t="s">
        <v>1834</v>
      </c>
    </row>
    <row r="2210" spans="1:5">
      <c r="A2210" s="32" t="s">
        <v>1835</v>
      </c>
    </row>
    <row r="2211" spans="1:5">
      <c r="A2211" s="32" t="s">
        <v>1836</v>
      </c>
    </row>
    <row r="2212" spans="1:5">
      <c r="A2212" s="32" t="s">
        <v>1837</v>
      </c>
    </row>
    <row r="2213" spans="1:5">
      <c r="A2213" s="32" t="s">
        <v>1838</v>
      </c>
    </row>
    <row r="2214" spans="1:5">
      <c r="A2214" s="2" t="s">
        <v>1730</v>
      </c>
    </row>
    <row r="2216" spans="1:5">
      <c r="B2216" s="15" t="s">
        <v>1731</v>
      </c>
      <c r="C2216" s="15" t="s">
        <v>1732</v>
      </c>
      <c r="D2216" s="15" t="s">
        <v>1733</v>
      </c>
    </row>
    <row r="2217" spans="1:5">
      <c r="A2217" s="4" t="s">
        <v>1731</v>
      </c>
      <c r="B2217" s="37">
        <f>1e-6*(B1823-B1571)/(B1647-B1395)</f>
        <v>0</v>
      </c>
      <c r="C2217" s="37">
        <f>1e-6*(C1823-C1571)/(B1647-B1395)</f>
        <v>0</v>
      </c>
      <c r="D2217" s="37">
        <f>1e-6*(D1823-D1571)/(B1647-B1395)</f>
        <v>0</v>
      </c>
      <c r="E2217" s="17"/>
    </row>
    <row r="2218" spans="1:5">
      <c r="A2218" s="4" t="s">
        <v>1732</v>
      </c>
      <c r="B2218" s="37">
        <f>1e-6*(B2010-B1823)/(C1834-C1647)</f>
        <v>0</v>
      </c>
      <c r="C2218" s="37">
        <f>1e-6*(C2010-C1823)/(C1834-C1647)</f>
        <v>0</v>
      </c>
      <c r="D2218" s="37">
        <f>1e-6*(D2010-D1823)/(C1834-C1647)</f>
        <v>0</v>
      </c>
      <c r="E2218" s="17"/>
    </row>
    <row r="2219" spans="1:5">
      <c r="A2219" s="4" t="s">
        <v>1733</v>
      </c>
      <c r="B2219" s="37">
        <f>1e-6*(B2186-B2010)/(D1636-D1834)</f>
        <v>0</v>
      </c>
      <c r="C2219" s="37">
        <f>1e-6*(C2186-C2010)/(D1636-D1834)</f>
        <v>0</v>
      </c>
      <c r="D2219" s="37">
        <f>1e-6*(D2186-D2010)/(D1636-D1834)</f>
        <v>0</v>
      </c>
      <c r="E2219" s="17"/>
    </row>
    <row r="2221" spans="1:5" ht="21" customHeight="1">
      <c r="A2221" s="1" t="s">
        <v>1839</v>
      </c>
    </row>
    <row r="2222" spans="1:5">
      <c r="A2222" s="2" t="s">
        <v>353</v>
      </c>
    </row>
    <row r="2223" spans="1:5">
      <c r="A2223" s="32" t="s">
        <v>1840</v>
      </c>
    </row>
    <row r="2224" spans="1:5">
      <c r="A2224" s="2" t="s">
        <v>1730</v>
      </c>
    </row>
    <row r="2226" spans="1:5">
      <c r="B2226" s="15" t="s">
        <v>1731</v>
      </c>
      <c r="C2226" s="15" t="s">
        <v>1732</v>
      </c>
      <c r="D2226" s="15" t="s">
        <v>1733</v>
      </c>
    </row>
    <row r="2227" spans="1:5">
      <c r="A2227" s="4" t="s">
        <v>1731</v>
      </c>
      <c r="B2227" s="37">
        <f>C2218*D2219-D2218*C2219</f>
        <v>0</v>
      </c>
      <c r="C2227" s="37">
        <f>D2218*B2219-B2218*D2219</f>
        <v>0</v>
      </c>
      <c r="D2227" s="37">
        <f>B2218*C2219-C2218*B2219</f>
        <v>0</v>
      </c>
      <c r="E2227" s="17"/>
    </row>
    <row r="2228" spans="1:5">
      <c r="A2228" s="4" t="s">
        <v>1732</v>
      </c>
      <c r="B2228" s="37">
        <f>D2217*C2219-C2217*D2219</f>
        <v>0</v>
      </c>
      <c r="C2228" s="37">
        <f>B2217*D2219-D2217*B2219</f>
        <v>0</v>
      </c>
      <c r="D2228" s="37">
        <f>C2217*B2219-B2217*C2219</f>
        <v>0</v>
      </c>
      <c r="E2228" s="17"/>
    </row>
    <row r="2229" spans="1:5">
      <c r="A2229" s="4" t="s">
        <v>1733</v>
      </c>
      <c r="B2229" s="37">
        <f>C2217*D2218-D2217*C2218</f>
        <v>0</v>
      </c>
      <c r="C2229" s="37">
        <f>D2217*B2218-B2217*D2218</f>
        <v>0</v>
      </c>
      <c r="D2229" s="37">
        <f>B2217*C2218-C2217*B2218</f>
        <v>0</v>
      </c>
      <c r="E2229" s="17"/>
    </row>
    <row r="2231" spans="1:5" ht="21" customHeight="1">
      <c r="A2231" s="1" t="s">
        <v>1841</v>
      </c>
    </row>
    <row r="2232" spans="1:5">
      <c r="A2232" s="2" t="s">
        <v>1737</v>
      </c>
    </row>
    <row r="2234" spans="1:5">
      <c r="B2234" s="15" t="s">
        <v>1738</v>
      </c>
    </row>
    <row r="2235" spans="1:5">
      <c r="A2235" s="4" t="s">
        <v>1738</v>
      </c>
      <c r="B2235" s="37">
        <f>SUMPRODUCT(B2217:D2217,B2227:D2227)</f>
        <v>0</v>
      </c>
      <c r="C2235" s="17"/>
    </row>
    <row r="2237" spans="1:5" ht="21" customHeight="1">
      <c r="A2237" s="1" t="s">
        <v>1842</v>
      </c>
    </row>
    <row r="2238" spans="1:5">
      <c r="A2238" s="2" t="s">
        <v>353</v>
      </c>
    </row>
    <row r="2239" spans="1:5">
      <c r="A2239" s="32" t="s">
        <v>1754</v>
      </c>
    </row>
    <row r="2240" spans="1:5">
      <c r="A2240" s="32" t="s">
        <v>1817</v>
      </c>
    </row>
    <row r="2241" spans="1:5">
      <c r="A2241" s="32" t="s">
        <v>1843</v>
      </c>
    </row>
    <row r="2242" spans="1:5">
      <c r="A2242" s="32" t="s">
        <v>1844</v>
      </c>
    </row>
    <row r="2243" spans="1:5">
      <c r="A2243" s="32" t="s">
        <v>1845</v>
      </c>
    </row>
    <row r="2244" spans="1:5">
      <c r="A2244" s="32" t="s">
        <v>1846</v>
      </c>
    </row>
    <row r="2245" spans="1:5">
      <c r="A2245" s="32" t="s">
        <v>1847</v>
      </c>
    </row>
    <row r="2246" spans="1:5">
      <c r="A2246" s="32" t="s">
        <v>1800</v>
      </c>
    </row>
    <row r="2247" spans="1:5">
      <c r="A2247" s="33" t="s">
        <v>356</v>
      </c>
      <c r="B2247" s="33" t="s">
        <v>424</v>
      </c>
      <c r="C2247" s="33" t="s">
        <v>424</v>
      </c>
      <c r="D2247" s="33" t="s">
        <v>424</v>
      </c>
    </row>
    <row r="2248" spans="1:5">
      <c r="A2248" s="33" t="s">
        <v>359</v>
      </c>
      <c r="B2248" s="33" t="s">
        <v>1746</v>
      </c>
      <c r="C2248" s="33" t="s">
        <v>1747</v>
      </c>
      <c r="D2248" s="33" t="s">
        <v>1748</v>
      </c>
    </row>
    <row r="2250" spans="1:5">
      <c r="B2250" s="15" t="s">
        <v>1749</v>
      </c>
      <c r="C2250" s="15" t="s">
        <v>1750</v>
      </c>
      <c r="D2250" s="15" t="s">
        <v>1751</v>
      </c>
    </row>
    <row r="2251" spans="1:5">
      <c r="A2251" s="4" t="s">
        <v>1848</v>
      </c>
      <c r="B2251" s="37">
        <f>B1636-1e-6*(B2186*B2227+C2186*C2227+D2186*D2227)/B2235</f>
        <v>0</v>
      </c>
      <c r="C2251" s="37">
        <f>C1636-1e-6*(B2186*B2228+C2186*C2228+D2186*D2228)/B2235</f>
        <v>0</v>
      </c>
      <c r="D2251" s="37">
        <f>D1636-1e-6*(B2186*B2229+C2186*C2229+D2186*D2229)/B2235</f>
        <v>0</v>
      </c>
      <c r="E2251" s="17"/>
    </row>
    <row r="2253" spans="1:5" ht="21" customHeight="1">
      <c r="A2253" s="1" t="s">
        <v>1849</v>
      </c>
    </row>
    <row r="2254" spans="1:5">
      <c r="A2254" s="2" t="s">
        <v>353</v>
      </c>
    </row>
    <row r="2255" spans="1:5">
      <c r="A2255" s="32" t="s">
        <v>1601</v>
      </c>
    </row>
    <row r="2256" spans="1:5">
      <c r="A2256" s="32" t="s">
        <v>1602</v>
      </c>
    </row>
    <row r="2257" spans="1:3">
      <c r="A2257" s="32" t="s">
        <v>1603</v>
      </c>
    </row>
    <row r="2258" spans="1:3">
      <c r="A2258" s="32" t="s">
        <v>1850</v>
      </c>
    </row>
    <row r="2259" spans="1:3">
      <c r="A2259" s="32" t="s">
        <v>1605</v>
      </c>
    </row>
    <row r="2260" spans="1:3">
      <c r="A2260" s="32" t="s">
        <v>1851</v>
      </c>
    </row>
    <row r="2261" spans="1:3">
      <c r="A2261" s="32" t="s">
        <v>1607</v>
      </c>
    </row>
    <row r="2262" spans="1:3">
      <c r="A2262" s="32" t="s">
        <v>1852</v>
      </c>
    </row>
    <row r="2263" spans="1:3">
      <c r="A2263" s="2" t="s">
        <v>1609</v>
      </c>
    </row>
    <row r="2265" spans="1:3">
      <c r="B2265" s="15" t="s">
        <v>1853</v>
      </c>
    </row>
    <row r="2266" spans="1:3">
      <c r="A2266" s="4" t="s">
        <v>174</v>
      </c>
      <c r="B2266" s="37">
        <f>IF(F823,(B823+C823*B$2251+D823*C$2251+E823*D$2251)/F823*0.1,0)</f>
        <v>0</v>
      </c>
      <c r="C2266" s="17"/>
    </row>
    <row r="2267" spans="1:3">
      <c r="A2267" s="4" t="s">
        <v>1570</v>
      </c>
      <c r="B2267" s="37">
        <f>IF(F824,(B824+C824*B$2251+D824*C$2251+E824*D$2251)/F824*0.1,0)</f>
        <v>0</v>
      </c>
      <c r="C2267" s="17"/>
    </row>
    <row r="2268" spans="1:3">
      <c r="A2268" s="4" t="s">
        <v>176</v>
      </c>
      <c r="B2268" s="37">
        <f>IF(F825,(B825+C825*B$2251+D825*C$2251+E825*D$2251)/F825*0.1,0)</f>
        <v>0</v>
      </c>
      <c r="C2268" s="17"/>
    </row>
    <row r="2269" spans="1:3">
      <c r="A2269" s="4" t="s">
        <v>1571</v>
      </c>
      <c r="B2269" s="37">
        <f>IF(F826,(B826+C826*B$2251+D826*C$2251+E826*D$2251)/F826*0.1,0)</f>
        <v>0</v>
      </c>
      <c r="C2269" s="17"/>
    </row>
    <row r="2270" spans="1:3">
      <c r="A2270" s="4" t="s">
        <v>178</v>
      </c>
      <c r="B2270" s="37">
        <f>IF(F827,(B827+C827*B$2251+D827*C$2251+E827*D$2251)/F827*0.1,0)</f>
        <v>0</v>
      </c>
      <c r="C2270" s="17"/>
    </row>
    <row r="2271" spans="1:3">
      <c r="A2271" s="4" t="s">
        <v>179</v>
      </c>
      <c r="B2271" s="37">
        <f>IF(F828,(B828+C828*B$2251+D828*C$2251+E828*D$2251)/F828*0.1,0)</f>
        <v>0</v>
      </c>
      <c r="C2271" s="17"/>
    </row>
    <row r="2272" spans="1:3">
      <c r="A2272" s="4" t="s">
        <v>195</v>
      </c>
      <c r="B2272" s="37">
        <f>IF(F829,(B829+C829*B$2251+D829*C$2251+E829*D$2251)/F829*0.1,0)</f>
        <v>0</v>
      </c>
      <c r="C2272" s="17"/>
    </row>
    <row r="2273" spans="1:3">
      <c r="A2273" s="4" t="s">
        <v>180</v>
      </c>
      <c r="B2273" s="37">
        <f>IF(F830,(B830+C830*B$2251+D830*C$2251+E830*D$2251)/F830*0.1,0)</f>
        <v>0</v>
      </c>
      <c r="C2273" s="17"/>
    </row>
    <row r="2274" spans="1:3">
      <c r="A2274" s="4" t="s">
        <v>181</v>
      </c>
      <c r="B2274" s="37">
        <f>IF(F831,(B831+C831*B$2251+D831*C$2251+E831*D$2251)/F831*0.1,0)</f>
        <v>0</v>
      </c>
      <c r="C2274" s="17"/>
    </row>
    <row r="2275" spans="1:3">
      <c r="A2275" s="4" t="s">
        <v>182</v>
      </c>
      <c r="B2275" s="37">
        <f>IF(F832,(B832+C832*B$2251+D832*C$2251+E832*D$2251)/F832*0.1,0)</f>
        <v>0</v>
      </c>
      <c r="C2275" s="17"/>
    </row>
    <row r="2276" spans="1:3">
      <c r="A2276" s="4" t="s">
        <v>183</v>
      </c>
      <c r="B2276" s="37">
        <f>IF(F833,(B833+C833*B$2251+D833*C$2251+E833*D$2251)/F833*0.1,0)</f>
        <v>0</v>
      </c>
      <c r="C2276" s="17"/>
    </row>
    <row r="2277" spans="1:3">
      <c r="A2277" s="4" t="s">
        <v>196</v>
      </c>
      <c r="B2277" s="37">
        <f>IF(F834,(B834+C834*B$2251+D834*C$2251+E834*D$2251)/F834*0.1,0)</f>
        <v>0</v>
      </c>
      <c r="C2277" s="17"/>
    </row>
    <row r="2278" spans="1:3">
      <c r="A2278" s="4" t="s">
        <v>218</v>
      </c>
      <c r="B2278" s="37">
        <f>IF(F835,(B835+C835*B$2251+D835*C$2251+E835*D$2251)/F835*0.1,0)</f>
        <v>0</v>
      </c>
      <c r="C2278" s="17"/>
    </row>
    <row r="2279" spans="1:3">
      <c r="A2279" s="4" t="s">
        <v>219</v>
      </c>
      <c r="B2279" s="37">
        <f>IF(F836,(B836+C836*B$2251+D836*C$2251+E836*D$2251)/F836*0.1,0)</f>
        <v>0</v>
      </c>
      <c r="C2279" s="17"/>
    </row>
    <row r="2280" spans="1:3">
      <c r="A2280" s="4" t="s">
        <v>220</v>
      </c>
      <c r="B2280" s="37">
        <f>IF(F837,(B837+C837*B$2251+D837*C$2251+E837*D$2251)/F837*0.1,0)</f>
        <v>0</v>
      </c>
      <c r="C2280" s="17"/>
    </row>
    <row r="2281" spans="1:3">
      <c r="A2281" s="4" t="s">
        <v>221</v>
      </c>
      <c r="B2281" s="37">
        <f>IF(F838,(B838+C838*B$2251+D838*C$2251+E838*D$2251)/F838*0.1,0)</f>
        <v>0</v>
      </c>
      <c r="C2281" s="17"/>
    </row>
    <row r="2282" spans="1:3">
      <c r="A2282" s="4" t="s">
        <v>222</v>
      </c>
      <c r="B2282" s="37">
        <f>IF(F839,(B839+C839*B$2251+D839*C$2251+E839*D$2251)/F839*0.1,0)</f>
        <v>0</v>
      </c>
      <c r="C2282" s="17"/>
    </row>
    <row r="2283" spans="1:3">
      <c r="A2283" s="4" t="s">
        <v>184</v>
      </c>
      <c r="B2283" s="37">
        <f>IF(F840,(B840+C840*B$2251+D840*C$2251+E840*D$2251)/F840*0.1,0)</f>
        <v>0</v>
      </c>
      <c r="C2283" s="17"/>
    </row>
    <row r="2284" spans="1:3">
      <c r="A2284" s="4" t="s">
        <v>185</v>
      </c>
      <c r="B2284" s="37">
        <f>IF(F841,(B841+C841*B$2251+D841*C$2251+E841*D$2251)/F841*0.1,0)</f>
        <v>0</v>
      </c>
      <c r="C2284" s="17"/>
    </row>
    <row r="2285" spans="1:3">
      <c r="A2285" s="4" t="s">
        <v>186</v>
      </c>
      <c r="B2285" s="37">
        <f>IF(F842,(B842+C842*B$2251+D842*C$2251+E842*D$2251)/F842*0.1,0)</f>
        <v>0</v>
      </c>
      <c r="C2285" s="17"/>
    </row>
    <row r="2286" spans="1:3">
      <c r="A2286" s="4" t="s">
        <v>187</v>
      </c>
      <c r="B2286" s="37">
        <f>IF(F843,(B843+C843*B$2251+D843*C$2251+E843*D$2251)/F843*0.1,0)</f>
        <v>0</v>
      </c>
      <c r="C2286" s="17"/>
    </row>
    <row r="2287" spans="1:3">
      <c r="A2287" s="4" t="s">
        <v>188</v>
      </c>
      <c r="B2287" s="37">
        <f>IF(F844,(B844+C844*B$2251+D844*C$2251+E844*D$2251)/F844*0.1,0)</f>
        <v>0</v>
      </c>
      <c r="C2287" s="17"/>
    </row>
    <row r="2288" spans="1:3">
      <c r="A2288" s="4" t="s">
        <v>189</v>
      </c>
      <c r="B2288" s="37">
        <f>IF(F845,(B845+C845*B$2251+D845*C$2251+E845*D$2251)/F845*0.1,0)</f>
        <v>0</v>
      </c>
      <c r="C2288" s="17"/>
    </row>
    <row r="2289" spans="1:3">
      <c r="A2289" s="4" t="s">
        <v>197</v>
      </c>
      <c r="B2289" s="37">
        <f>IF(F846,(B846+C846*B$2251+D846*C$2251+E846*D$2251)/F846*0.1,0)</f>
        <v>0</v>
      </c>
      <c r="C2289" s="17"/>
    </row>
    <row r="2290" spans="1:3">
      <c r="A2290" s="4" t="s">
        <v>198</v>
      </c>
      <c r="B2290" s="37">
        <f>IF(F847,(B847+C847*B$2251+D847*C$2251+E847*D$2251)/F847*0.1,0)</f>
        <v>0</v>
      </c>
      <c r="C2290" s="17"/>
    </row>
  </sheetData>
  <sheetProtection sheet="1" objects="1" scenarios="1"/>
  <hyperlinks>
    <hyperlink ref="A10" location="'Aggreg'!B14" display="x1 = 3301. Unit rate 1 p/kWh (elements)"/>
    <hyperlink ref="A11" location="'G-Calc'!B5" display="x2 = 4301. Levels containing asset charges"/>
    <hyperlink ref="A12" location="'Aggreg'!B52" display="x3 = 3302. Unit rate 2 p/kWh (elements)"/>
    <hyperlink ref="A13" location="'Aggreg'!B90" display="x4 = 3303. Unit rate 3 p/kWh (elements)"/>
    <hyperlink ref="A14" location="'Aggreg'!B128" display="x5 = 3304. Fixed charge p/MPAN/day (elements)"/>
    <hyperlink ref="A15" location="'Aggreg'!B162" display="x6 = 3305. Capacity charge p/kVA/day (elements)"/>
    <hyperlink ref="A16" location="'Aggreg'!B197" display="x7 = 3306. Reactive power charge p/kVArh (elements)"/>
    <hyperlink ref="A56" location="'Aggreg'!B14" display="x1 = 3301. Unit rate 1 p/kWh (elements)"/>
    <hyperlink ref="A57" location="'G-Calc'!B51" display="x2 = 4303. Levels containing transmission exit charges"/>
    <hyperlink ref="A58" location="'Aggreg'!B52" display="x3 = 3302. Unit rate 2 p/kWh (elements)"/>
    <hyperlink ref="A59" location="'Aggreg'!B90" display="x4 = 3303. Unit rate 3 p/kWh (elements)"/>
    <hyperlink ref="A60" location="'Aggreg'!B128" display="x5 = 3304. Fixed charge p/MPAN/day (elements)"/>
    <hyperlink ref="A61" location="'Aggreg'!B162" display="x6 = 3305. Capacity charge p/kVA/day (elements)"/>
    <hyperlink ref="A62" location="'Aggreg'!B197" display="x7 = 3306. Reactive power charge p/kVArh (elements)"/>
    <hyperlink ref="A102" location="'Aggreg'!B14" display="x1 = 3301. Unit rate 1 p/kWh (elements)"/>
    <hyperlink ref="A103" location="'G-Calc'!B97" display="x2 = 4305. Levels containing other expenditure charges"/>
    <hyperlink ref="A104" location="'Aggreg'!B52" display="x3 = 3302. Unit rate 2 p/kWh (elements)"/>
    <hyperlink ref="A105" location="'Aggreg'!B90" display="x4 = 3303. Unit rate 3 p/kWh (elements)"/>
    <hyperlink ref="A106" location="'Aggreg'!B128" display="x5 = 3304. Fixed charge p/MPAN/day (elements)"/>
    <hyperlink ref="A107" location="'Aggreg'!B162" display="x6 = 3305. Capacity charge p/kVA/day (elements)"/>
    <hyperlink ref="A108" location="'Aggreg'!B197" display="x7 = 3306. Reactive power charge p/kVArh (elements)"/>
    <hyperlink ref="A143" location="'Scaler'!B415" display="x1 = 3510. Unit rate 1 p/kWh scaler (in Scaler)"/>
    <hyperlink ref="A144" location="'Scaler'!C415" display="x2 = 3510. Unit rate 2 p/kWh scaler (in Scaler)"/>
    <hyperlink ref="A145" location="'Scaler'!D415" display="x3 = 3510. Unit rate 3 p/kWh scaler (in Scaler)"/>
    <hyperlink ref="A146" location="'Scaler'!E415" display="x4 = 3510. Fixed charge p/MPAN/day scaler (in Scaler)"/>
    <hyperlink ref="A147" location="'Scaler'!F415" display="x5 = 3510. Capacity charge p/kVA/day scaler (in Scaler)"/>
    <hyperlink ref="A148" location="'Scaler'!G415" display="x6 = 3510. Reactive power charge p/kVArh scaler (in Scaler)"/>
    <hyperlink ref="A183" location="'Input'!F57" display="x1 = 1010. Days in the charging year (in Financial and general assumptions)"/>
    <hyperlink ref="A184" location="'G-Calc'!E20" display="x2 = 4302. Asset contributions to Fixed charge p/MPAN/day (in Unrounded tariff analysis: Asset charges)"/>
    <hyperlink ref="A185" location="'Loads'!E301" display="x3 = 2305. MPANs (in Equivalent volume for each end user)"/>
    <hyperlink ref="A186" location="'G-Calc'!F20" display="x4 = 4302. Asset contributions to Capacity charge p/kVA/day (in Unrounded tariff analysis: Asset charges)"/>
    <hyperlink ref="A187" location="'Loads'!F301" display="x5 = 2305. Import capacity (kVA) (in Equivalent volume for each end user)"/>
    <hyperlink ref="A188" location="'G-Calc'!B20" display="x6 = 4302. Asset contributions to Unit rate 1 p/kWh (in Unrounded tariff analysis: Asset charges)"/>
    <hyperlink ref="A189" location="'Loads'!B301" display="x7 = 2305. Rate 1 units (MWh) (in Equivalent volume for each end user)"/>
    <hyperlink ref="A190" location="'G-Calc'!C20" display="x8 = 4302. Asset contributions to Unit rate 2 p/kWh (in Unrounded tariff analysis: Asset charges)"/>
    <hyperlink ref="A191" location="'Loads'!C301" display="x9 = 2305. Rate 2 units (MWh) (in Equivalent volume for each end user)"/>
    <hyperlink ref="A192" location="'G-Calc'!D20" display="x10 = 4302. Asset contributions to Unit rate 3 p/kWh (in Unrounded tariff analysis: Asset charges)"/>
    <hyperlink ref="A193" location="'Loads'!D301" display="x11 = 2305. Rate 3 units (MWh) (in Equivalent volume for each end user)"/>
    <hyperlink ref="A194" location="'G-Calc'!G20" display="x12 = 4302. Asset contributions to Reactive power charge p/kVArh (in Unrounded tariff analysis: Asset charges)"/>
    <hyperlink ref="A195" location="'Loads'!G301" display="x13 = 2305. Reactive power units (MVArh) (in Equivalent volume for each end user)"/>
    <hyperlink ref="A196" location="'G-Calc'!E66" display="x14 = 4304. Transmission exit contributions to Fixed charge p/MPAN/day (in Unrounded tariff analysis: Transmission exit charges)"/>
    <hyperlink ref="A197" location="'G-Calc'!F66" display="x15 = 4304. Transmission exit contributions to Capacity charge p/kVA/day (in Unrounded tariff analysis: Transmission exit charges)"/>
    <hyperlink ref="A198" location="'G-Calc'!B66" display="x16 = 4304. Transmission exit contributions to Unit rate 1 p/kWh (in Unrounded tariff analysis: Transmission exit charges)"/>
    <hyperlink ref="A199" location="'G-Calc'!C66" display="x17 = 4304. Transmission exit contributions to Unit rate 2 p/kWh (in Unrounded tariff analysis: Transmission exit charges)"/>
    <hyperlink ref="A200" location="'G-Calc'!D66" display="x18 = 4304. Transmission exit contributions to Unit rate 3 p/kWh (in Unrounded tariff analysis: Transmission exit charges)"/>
    <hyperlink ref="A201" location="'G-Calc'!G66" display="x19 = 4304. Transmission exit contributions to Reactive power charge p/kVArh (in Unrounded tariff analysis: Transmission exit charges)"/>
    <hyperlink ref="A202" location="'G-Calc'!E112" display="x20 = 4306. Other expenditure contributions to Fixed charge p/MPAN/day (in Unrounded tariff analysis: Other expenditure charges)"/>
    <hyperlink ref="A203" location="'G-Calc'!F112" display="x21 = 4306. Other expenditure contributions to Capacity charge p/kVA/day (in Unrounded tariff analysis: Other expenditure charges)"/>
    <hyperlink ref="A204" location="'G-Calc'!B112" display="x22 = 4306. Other expenditure contributions to Unit rate 1 p/kWh (in Unrounded tariff analysis: Other expenditure charges)"/>
    <hyperlink ref="A205" location="'G-Calc'!C112" display="x23 = 4306. Other expenditure contributions to Unit rate 2 p/kWh (in Unrounded tariff analysis: Other expenditure charges)"/>
    <hyperlink ref="A206" location="'G-Calc'!D112" display="x24 = 4306. Other expenditure contributions to Unit rate 3 p/kWh (in Unrounded tariff analysis: Other expenditure charges)"/>
    <hyperlink ref="A207" location="'G-Calc'!G112" display="x25 = 4306. Other expenditure contributions to Reactive power charge p/kVArh (in Unrounded tariff analysis: Other expenditure charges)"/>
    <hyperlink ref="A208" location="'G-Calc'!E152" display="x26 = 4307. Matching contributions to Fixed charge p/MPAN/day (in Unrounded tariff analysis: Matching charges)"/>
    <hyperlink ref="A209" location="'G-Calc'!F152" display="x27 = 4307. Matching contributions to Capacity charge p/kVA/day (in Unrounded tariff analysis: Matching charges)"/>
    <hyperlink ref="A210" location="'G-Calc'!B152" display="x28 = 4307. Matching contributions to Unit rate 1 p/kWh (in Unrounded tariff analysis: Matching charges)"/>
    <hyperlink ref="A211" location="'G-Calc'!C152" display="x29 = 4307. Matching contributions to Unit rate 2 p/kWh (in Unrounded tariff analysis: Matching charges)"/>
    <hyperlink ref="A212" location="'G-Calc'!D152" display="x30 = 4307. Matching contributions to Unit rate 3 p/kWh (in Unrounded tariff analysis: Matching charges)"/>
    <hyperlink ref="A213" location="'G-Calc'!G152" display="x31 = 4307. Matching contributions to Reactive power charge p/kVArh (in Unrounded tariff analysis: Matching charges)"/>
    <hyperlink ref="A248" location="'G-Calc'!B217" display="x1 = 4308. Baseline revenues from asset charges (£/year) (in Unrounded revenue analysis (baseline))"/>
    <hyperlink ref="A249" location="'G-Calc'!C217" display="x2 = 4308. Baseline revenues from transmission exit charges (£/year) (in Unrounded revenue analysis (baseline))"/>
    <hyperlink ref="A250" location="'G-Calc'!D217" display="x3 = 4308. Baseline revenues from other expenditure charges (£/year) (in Unrounded revenue analysis (baseline))"/>
    <hyperlink ref="A251" location="'G-Calc'!E217" display="x4 = 4308. Baseline revenues from matching charges (£/year) (in Unrounded revenue analysis (baseline))"/>
    <hyperlink ref="A261" location="'Input'!E190" display="x2 = 1053. MPANs by tariff (in Volume forecasts for the charging year)"/>
    <hyperlink ref="A365" location="'Input'!F57" display="x1 = 1010. Days in the charging year (in Financial and general assumptions)"/>
    <hyperlink ref="A366" location="'G-Calc'!E20" display="x2 = 4302. Asset contributions to Fixed charge p/MPAN/day (in Unrounded tariff analysis: Asset charges)"/>
    <hyperlink ref="A367" location="'G-Calc'!B264" display="x3 = 4310. MPANs excluding LDNO generation"/>
    <hyperlink ref="A368" location="'G-Calc'!F20" display="x4 = 4302. Asset contributions to Capacity charge p/kVA/day (in Unrounded tariff analysis: Asset charges)"/>
    <hyperlink ref="A369" location="'Input'!F190" display="x5 = 1053. Import capacity (kVA) by tariff (in Volume forecasts for the charging year)"/>
    <hyperlink ref="A370" location="'G-Calc'!B20" display="x6 = 4302. Asset contributions to Unit rate 1 p/kWh (in Unrounded tariff analysis: Asset charges)"/>
    <hyperlink ref="A371" location="'Input'!B190" display="x7 = 1053. Rate 1 units (MWh) by tariff (in Volume forecasts for the charging year)"/>
    <hyperlink ref="A372" location="'G-Calc'!C20" display="x8 = 4302. Asset contributions to Unit rate 2 p/kWh (in Unrounded tariff analysis: Asset charges)"/>
    <hyperlink ref="A373" location="'Input'!C190" display="x9 = 1053. Rate 2 units (MWh) by tariff (in Volume forecasts for the charging year)"/>
    <hyperlink ref="A374" location="'G-Calc'!D20" display="x10 = 4302. Asset contributions to Unit rate 3 p/kWh (in Unrounded tariff analysis: Asset charges)"/>
    <hyperlink ref="A375" location="'Input'!D190" display="x11 = 1053. Rate 3 units (MWh) by tariff (in Volume forecasts for the charging year)"/>
    <hyperlink ref="A376" location="'G-Calc'!G20" display="x12 = 4302. Asset contributions to Reactive power charge p/kVArh (in Unrounded tariff analysis: Asset charges)"/>
    <hyperlink ref="A377" location="'Input'!G190" display="x13 = 1053. Reactive power units (MVArh) by tariff (in Volume forecasts for the charging year)"/>
    <hyperlink ref="A378" location="'G-Calc'!E66" display="x14 = 4304. Transmission exit contributions to Fixed charge p/MPAN/day (in Unrounded tariff analysis: Transmission exit charges)"/>
    <hyperlink ref="A379" location="'G-Calc'!F66" display="x15 = 4304. Transmission exit contributions to Capacity charge p/kVA/day (in Unrounded tariff analysis: Transmission exit charges)"/>
    <hyperlink ref="A380" location="'G-Calc'!B66" display="x16 = 4304. Transmission exit contributions to Unit rate 1 p/kWh (in Unrounded tariff analysis: Transmission exit charges)"/>
    <hyperlink ref="A381" location="'G-Calc'!C66" display="x17 = 4304. Transmission exit contributions to Unit rate 2 p/kWh (in Unrounded tariff analysis: Transmission exit charges)"/>
    <hyperlink ref="A382" location="'G-Calc'!D66" display="x18 = 4304. Transmission exit contributions to Unit rate 3 p/kWh (in Unrounded tariff analysis: Transmission exit charges)"/>
    <hyperlink ref="A383" location="'G-Calc'!G66" display="x19 = 4304. Transmission exit contributions to Reactive power charge p/kVArh (in Unrounded tariff analysis: Transmission exit charges)"/>
    <hyperlink ref="A384" location="'G-Calc'!E112" display="x20 = 4306. Other expenditure contributions to Fixed charge p/MPAN/day (in Unrounded tariff analysis: Other expenditure charges)"/>
    <hyperlink ref="A385" location="'G-Calc'!F112" display="x21 = 4306. Other expenditure contributions to Capacity charge p/kVA/day (in Unrounded tariff analysis: Other expenditure charges)"/>
    <hyperlink ref="A386" location="'G-Calc'!B112" display="x22 = 4306. Other expenditure contributions to Unit rate 1 p/kWh (in Unrounded tariff analysis: Other expenditure charges)"/>
    <hyperlink ref="A387" location="'G-Calc'!C112" display="x23 = 4306. Other expenditure contributions to Unit rate 2 p/kWh (in Unrounded tariff analysis: Other expenditure charges)"/>
    <hyperlink ref="A388" location="'G-Calc'!D112" display="x24 = 4306. Other expenditure contributions to Unit rate 3 p/kWh (in Unrounded tariff analysis: Other expenditure charges)"/>
    <hyperlink ref="A389" location="'G-Calc'!G112" display="x25 = 4306. Other expenditure contributions to Reactive power charge p/kVArh (in Unrounded tariff analysis: Other expenditure charges)"/>
    <hyperlink ref="A390" location="'G-Calc'!E152" display="x26 = 4307. Matching contributions to Fixed charge p/MPAN/day (in Unrounded tariff analysis: Matching charges)"/>
    <hyperlink ref="A391" location="'G-Calc'!F152" display="x27 = 4307. Matching contributions to Capacity charge p/kVA/day (in Unrounded tariff analysis: Matching charges)"/>
    <hyperlink ref="A392" location="'G-Calc'!B152" display="x28 = 4307. Matching contributions to Unit rate 1 p/kWh (in Unrounded tariff analysis: Matching charges)"/>
    <hyperlink ref="A393" location="'G-Calc'!C152" display="x29 = 4307. Matching contributions to Unit rate 2 p/kWh (in Unrounded tariff analysis: Matching charges)"/>
    <hyperlink ref="A394" location="'G-Calc'!D152" display="x30 = 4307. Matching contributions to Unit rate 3 p/kWh (in Unrounded tariff analysis: Matching charges)"/>
    <hyperlink ref="A395" location="'G-Calc'!G152" display="x31 = 4307. Matching contributions to Reactive power charge p/kVArh (in Unrounded tariff analysis: Matching charges)"/>
    <hyperlink ref="A500" location="'Loads'!B76" display="x1 = 2303. Discount map"/>
    <hyperlink ref="A602" location="'G-Calc'!B503" display="x1 = 4312. Discount map (re-grouped)"/>
    <hyperlink ref="A603" location="'Input'!B158" display="x2 = 1039. LDNO discounts (p/kWh)"/>
    <hyperlink ref="A705" location="'G-Calc'!B399" display="x1 = 4311. Revenues from asset charges (£/year) (in Unrounded revenue analysis)"/>
    <hyperlink ref="A706" location="'G-Calc'!C399" display="x2 = 4311. Revenues from transmission exit charges (£/year) (in Unrounded revenue analysis)"/>
    <hyperlink ref="A707" location="'G-Calc'!D399" display="x3 = 4311. Revenues from other expenditure charges (£/year) (in Unrounded revenue analysis)"/>
    <hyperlink ref="A708" location="'G-Calc'!E399" display="x4 = 4311. Revenues from matching charges (£/year) (in Unrounded revenue analysis)"/>
    <hyperlink ref="A709" location="'Input'!B190" display="x5 = 1053. Rate 1 units (MWh) by tariff (in Volume forecasts for the charging year)"/>
    <hyperlink ref="A710" location="'Input'!C190" display="x6 = 1053. Rate 2 units (MWh) by tariff (in Volume forecasts for the charging year)"/>
    <hyperlink ref="A711" location="'Input'!D190" display="x7 = 1053. Rate 3 units (MWh) by tariff (in Volume forecasts for the charging year)"/>
    <hyperlink ref="A814" location="'G-Calc'!B715" display="x1 = 4314. Revenues from asset charges (£/year) (in Unrounded revenue analysis) (in Unrounded revenue analysis (with reordered tariff list))"/>
    <hyperlink ref="A815" location="'G-Calc'!C715" display="x2 = 4314. Revenues from transmission exit charges (£/year) (in Unrounded revenue analysis) (in Unrounded revenue analysis (with reordered tariff list))"/>
    <hyperlink ref="A816" location="'G-Calc'!D715" display="x3 = 4314. Revenues from other expenditure charges (£/year) (in Unrounded revenue analysis) (in Unrounded revenue analysis (with reordered tariff list))"/>
    <hyperlink ref="A817" location="'G-Calc'!E715" display="x4 = 4314. Revenues from matching charges (£/year) (in Unrounded revenue analysis) (in Unrounded revenue analysis (with reordered tariff list))"/>
    <hyperlink ref="A818" location="'G-Calc'!F715" display="x5 = 4314. Total MWh (in Unrounded revenue analysis (with reordered tariff list))"/>
    <hyperlink ref="A856" location="'G-Calc'!F822" display="x1 = 4315. Grouped units (MWh) (in Unrounded revenue analysis (by tariff group))"/>
    <hyperlink ref="A857" location="'G-Calc'!B822" display="x2 = 4315. Grouped revenues from asset charges (£/year) (in Unrounded revenue analysis (by tariff group))"/>
    <hyperlink ref="A858" location="'G-Calc'!C822" display="x3 = 4315. Grouped revenues from transmission exit charges (£/year) (in Unrounded revenue analysis (by tariff group))"/>
    <hyperlink ref="A859" location="'G-Calc'!B851" display="x4 = 4316. Scaling factor for revenues from transmission exit charges (£/year) (in Scaling factors for run 1)"/>
    <hyperlink ref="A860" location="'G-Calc'!D822" display="x5 = 4315. Grouped revenues from other expenditure charges (£/year) (in Unrounded revenue analysis (by tariff group))"/>
    <hyperlink ref="A861" location="'G-Calc'!C851" display="x6 = 4316. Scaling factor for revenues from other expenditure charges (£/year) (in Scaling factors for run 1)"/>
    <hyperlink ref="A862" location="'G-Calc'!E822" display="x7 = 4315. Grouped revenues from matching charges (£/year) (in Unrounded revenue analysis (by tariff group))"/>
    <hyperlink ref="A863" location="'G-Calc'!D851" display="x8 = 4316. Scaling factor for revenues from matching charges (£/year) (in Scaling factors for run 1)"/>
    <hyperlink ref="A895" location="'G-Calc'!B866" display="x1 = 4317. Average p/kWh"/>
    <hyperlink ref="A896" location="'G-Calc'!B606" display="x2 = 4313. Discount for each tariff (except for fixed charges)"/>
    <hyperlink ref="A998" location="'G-Calc'!B899" display="x1 = 4318. Chargeable percentage"/>
    <hyperlink ref="A999" location="'G-Calc'!B715" display="x2 = 4314. Revenues from asset charges (£/year) (in Unrounded revenue analysis) (in Unrounded revenue analysis (with reordered tariff list))"/>
    <hyperlink ref="A1000" location="'G-Calc'!C715" display="x3 = 4314. Revenues from transmission exit charges (£/year) (in Unrounded revenue analysis) (in Unrounded revenue analysis (with reordered tariff list))"/>
    <hyperlink ref="A1001" location="'G-Calc'!D715" display="x4 = 4314. Revenues from other expenditure charges (£/year) (in Unrounded revenue analysis) (in Unrounded revenue analysis (with reordered tariff list))"/>
    <hyperlink ref="A1002" location="'G-Calc'!E715" display="x5 = 4314. Revenues from matching charges (£/year) (in Unrounded revenue analysis) (in Unrounded revenue analysis (with reordered tariff list))"/>
    <hyperlink ref="A1011" location="'G-Calc'!C1006" display="x1 = 4319. Revenues from transmission exit charges (£/year) (in Total discounted revenue by charge category)"/>
    <hyperlink ref="A1012" location="'G-Calc'!B851" display="x2 = 4316. Scaling factor for revenues from transmission exit charges (£/year) (in Scaling factors for run 1)"/>
    <hyperlink ref="A1013" location="'G-Calc'!C255" display="x3 = 4309. Baseline revenues from transmission exit charges (£/year) (in Unrounded revenue analysis (baseline totals))"/>
    <hyperlink ref="A1014" location="'G-Calc'!D1006" display="x4 = 4319. Revenues from other expenditure charges (£/year) (in Total discounted revenue by charge category)"/>
    <hyperlink ref="A1015" location="'G-Calc'!C851" display="x5 = 4316. Scaling factor for revenues from other expenditure charges (£/year) (in Scaling factors for run 1)"/>
    <hyperlink ref="A1016" location="'G-Calc'!D255" display="x6 = 4309. Baseline revenues from other expenditure charges (£/year) (in Unrounded revenue analysis (baseline totals))"/>
    <hyperlink ref="A1017" location="'G-Calc'!E1006" display="x7 = 4319. Revenues from matching charges (£/year) (in Total discounted revenue by charge category)"/>
    <hyperlink ref="A1018" location="'G-Calc'!D851" display="x8 = 4316. Scaling factor for revenues from matching charges (£/year) (in Scaling factors for run 1)"/>
    <hyperlink ref="A1019" location="'G-Calc'!E255" display="x9 = 4309. Baseline revenues from matching charges (£/year) (in Unrounded revenue analysis (baseline totals))"/>
    <hyperlink ref="A1020" location="'G-Calc'!B1006" display="x10 = 4319. Revenues from asset charges (£/year) (in Total discounted revenue by charge category)"/>
    <hyperlink ref="A1021" location="'G-Calc'!B255" display="x11 = 4309. Baseline revenues from asset charges (£/year) (in Unrounded revenue analysis (baseline totals))"/>
    <hyperlink ref="A1022" location="'G-Calc'!B1027" display="x12 = Error 1 (in Error values from run 1)"/>
    <hyperlink ref="A1023" location="'G-Calc'!C1027" display="x13 = Error 2 (in Error values from run 1)"/>
    <hyperlink ref="A1037" location="'G-Calc'!F822" display="x1 = 4315. Grouped units (MWh) (in Unrounded revenue analysis (by tariff group))"/>
    <hyperlink ref="A1038" location="'G-Calc'!B822" display="x2 = 4315. Grouped revenues from asset charges (£/year) (in Unrounded revenue analysis (by tariff group))"/>
    <hyperlink ref="A1039" location="'G-Calc'!C822" display="x3 = 4315. Grouped revenues from transmission exit charges (£/year) (in Unrounded revenue analysis (by tariff group))"/>
    <hyperlink ref="A1040" location="'G-Calc'!B1032" display="x4 = 4321. Scaling factor for revenues from transmission exit charges (£/year) (in Scaling factors for run 2)"/>
    <hyperlink ref="A1041" location="'G-Calc'!D822" display="x5 = 4315. Grouped revenues from other expenditure charges (£/year) (in Unrounded revenue analysis (by tariff group))"/>
    <hyperlink ref="A1042" location="'G-Calc'!C1032" display="x6 = 4321. Scaling factor for revenues from other expenditure charges (£/year) (in Scaling factors for run 2)"/>
    <hyperlink ref="A1043" location="'G-Calc'!E822" display="x7 = 4315. Grouped revenues from matching charges (£/year) (in Unrounded revenue analysis (by tariff group))"/>
    <hyperlink ref="A1044" location="'G-Calc'!D1032" display="x8 = 4321. Scaling factor for revenues from matching charges (£/year) (in Scaling factors for run 2)"/>
    <hyperlink ref="A1076" location="'G-Calc'!B1047" display="x1 = 4322. Average p/kWh"/>
    <hyperlink ref="A1077" location="'G-Calc'!B606" display="x2 = 4313. Discount for each tariff (except for fixed charges)"/>
    <hyperlink ref="A1179" location="'G-Calc'!B1080" display="x1 = 4323. Chargeable percentage"/>
    <hyperlink ref="A1180" location="'G-Calc'!B715" display="x2 = 4314. Revenues from asset charges (£/year) (in Unrounded revenue analysis) (in Unrounded revenue analysis (with reordered tariff list))"/>
    <hyperlink ref="A1181" location="'G-Calc'!C715" display="x3 = 4314. Revenues from transmission exit charges (£/year) (in Unrounded revenue analysis) (in Unrounded revenue analysis (with reordered tariff list))"/>
    <hyperlink ref="A1182" location="'G-Calc'!D715" display="x4 = 4314. Revenues from other expenditure charges (£/year) (in Unrounded revenue analysis) (in Unrounded revenue analysis (with reordered tariff list))"/>
    <hyperlink ref="A1183" location="'G-Calc'!E715" display="x5 = 4314. Revenues from matching charges (£/year) (in Unrounded revenue analysis) (in Unrounded revenue analysis (with reordered tariff list))"/>
    <hyperlink ref="A1192" location="'G-Calc'!C1187" display="x1 = 4324. Revenues from transmission exit charges (£/year) (in Total discounted revenue by charge category)"/>
    <hyperlink ref="A1193" location="'G-Calc'!B1032" display="x2 = 4321. Scaling factor for revenues from transmission exit charges (£/year) (in Scaling factors for run 2)"/>
    <hyperlink ref="A1194" location="'G-Calc'!C255" display="x3 = 4309. Baseline revenues from transmission exit charges (£/year) (in Unrounded revenue analysis (baseline totals))"/>
    <hyperlink ref="A1195" location="'G-Calc'!D1187" display="x4 = 4324. Revenues from other expenditure charges (£/year) (in Total discounted revenue by charge category)"/>
    <hyperlink ref="A1196" location="'G-Calc'!C1032" display="x5 = 4321. Scaling factor for revenues from other expenditure charges (£/year) (in Scaling factors for run 2)"/>
    <hyperlink ref="A1197" location="'G-Calc'!D255" display="x6 = 4309. Baseline revenues from other expenditure charges (£/year) (in Unrounded revenue analysis (baseline totals))"/>
    <hyperlink ref="A1198" location="'G-Calc'!E1187" display="x7 = 4324. Revenues from matching charges (£/year) (in Total discounted revenue by charge category)"/>
    <hyperlink ref="A1199" location="'G-Calc'!D1032" display="x8 = 4321. Scaling factor for revenues from matching charges (£/year) (in Scaling factors for run 2)"/>
    <hyperlink ref="A1200" location="'G-Calc'!E255" display="x9 = 4309. Baseline revenues from matching charges (£/year) (in Unrounded revenue analysis (baseline totals))"/>
    <hyperlink ref="A1201" location="'G-Calc'!B1187" display="x10 = 4324. Revenues from asset charges (£/year) (in Total discounted revenue by charge category)"/>
    <hyperlink ref="A1202" location="'G-Calc'!B255" display="x11 = 4309. Baseline revenues from asset charges (£/year) (in Unrounded revenue analysis (baseline totals))"/>
    <hyperlink ref="A1203" location="'G-Calc'!B1208" display="x12 = Error 1 (in Error values from run 2)"/>
    <hyperlink ref="A1204" location="'G-Calc'!C1208" display="x13 = Error 2 (in Error values from run 2)"/>
    <hyperlink ref="A1218" location="'G-Calc'!F822" display="x1 = 4315. Grouped units (MWh) (in Unrounded revenue analysis (by tariff group))"/>
    <hyperlink ref="A1219" location="'G-Calc'!B822" display="x2 = 4315. Grouped revenues from asset charges (£/year) (in Unrounded revenue analysis (by tariff group))"/>
    <hyperlink ref="A1220" location="'G-Calc'!C822" display="x3 = 4315. Grouped revenues from transmission exit charges (£/year) (in Unrounded revenue analysis (by tariff group))"/>
    <hyperlink ref="A1221" location="'G-Calc'!B1213" display="x4 = 4326. Scaling factor for revenues from transmission exit charges (£/year) (in Scaling factors for run 3)"/>
    <hyperlink ref="A1222" location="'G-Calc'!D822" display="x5 = 4315. Grouped revenues from other expenditure charges (£/year) (in Unrounded revenue analysis (by tariff group))"/>
    <hyperlink ref="A1223" location="'G-Calc'!C1213" display="x6 = 4326. Scaling factor for revenues from other expenditure charges (£/year) (in Scaling factors for run 3)"/>
    <hyperlink ref="A1224" location="'G-Calc'!E822" display="x7 = 4315. Grouped revenues from matching charges (£/year) (in Unrounded revenue analysis (by tariff group))"/>
    <hyperlink ref="A1225" location="'G-Calc'!D1213" display="x8 = 4326. Scaling factor for revenues from matching charges (£/year) (in Scaling factors for run 3)"/>
    <hyperlink ref="A1257" location="'G-Calc'!B1228" display="x1 = 4327. Average p/kWh"/>
    <hyperlink ref="A1258" location="'G-Calc'!B606" display="x2 = 4313. Discount for each tariff (except for fixed charges)"/>
    <hyperlink ref="A1360" location="'G-Calc'!B1261" display="x1 = 4328. Chargeable percentage"/>
    <hyperlink ref="A1361" location="'G-Calc'!B715" display="x2 = 4314. Revenues from asset charges (£/year) (in Unrounded revenue analysis) (in Unrounded revenue analysis (with reordered tariff list))"/>
    <hyperlink ref="A1362" location="'G-Calc'!C715" display="x3 = 4314. Revenues from transmission exit charges (£/year) (in Unrounded revenue analysis) (in Unrounded revenue analysis (with reordered tariff list))"/>
    <hyperlink ref="A1363" location="'G-Calc'!D715" display="x4 = 4314. Revenues from other expenditure charges (£/year) (in Unrounded revenue analysis) (in Unrounded revenue analysis (with reordered tariff list))"/>
    <hyperlink ref="A1364" location="'G-Calc'!E715" display="x5 = 4314. Revenues from matching charges (£/year) (in Unrounded revenue analysis) (in Unrounded revenue analysis (with reordered tariff list))"/>
    <hyperlink ref="A1373" location="'G-Calc'!C1368" display="x1 = 4329. Revenues from transmission exit charges (£/year) (in Total discounted revenue by charge category)"/>
    <hyperlink ref="A1374" location="'G-Calc'!B1213" display="x2 = 4326. Scaling factor for revenues from transmission exit charges (£/year) (in Scaling factors for run 3)"/>
    <hyperlink ref="A1375" location="'G-Calc'!C255" display="x3 = 4309. Baseline revenues from transmission exit charges (£/year) (in Unrounded revenue analysis (baseline totals))"/>
    <hyperlink ref="A1376" location="'G-Calc'!D1368" display="x4 = 4329. Revenues from other expenditure charges (£/year) (in Total discounted revenue by charge category)"/>
    <hyperlink ref="A1377" location="'G-Calc'!C1213" display="x5 = 4326. Scaling factor for revenues from other expenditure charges (£/year) (in Scaling factors for run 3)"/>
    <hyperlink ref="A1378" location="'G-Calc'!D255" display="x6 = 4309. Baseline revenues from other expenditure charges (£/year) (in Unrounded revenue analysis (baseline totals))"/>
    <hyperlink ref="A1379" location="'G-Calc'!E1368" display="x7 = 4329. Revenues from matching charges (£/year) (in Total discounted revenue by charge category)"/>
    <hyperlink ref="A1380" location="'G-Calc'!D1213" display="x8 = 4326. Scaling factor for revenues from matching charges (£/year) (in Scaling factors for run 3)"/>
    <hyperlink ref="A1381" location="'G-Calc'!E255" display="x9 = 4309. Baseline revenues from matching charges (£/year) (in Unrounded revenue analysis (baseline totals))"/>
    <hyperlink ref="A1382" location="'G-Calc'!B1368" display="x10 = 4329. Revenues from asset charges (£/year) (in Total discounted revenue by charge category)"/>
    <hyperlink ref="A1383" location="'G-Calc'!B255" display="x11 = 4309. Baseline revenues from asset charges (£/year) (in Unrounded revenue analysis (baseline totals))"/>
    <hyperlink ref="A1384" location="'G-Calc'!B1389" display="x12 = Error 1 (in Error values from run 3)"/>
    <hyperlink ref="A1385" location="'G-Calc'!C1389" display="x13 = Error 2 (in Error values from run 3)"/>
    <hyperlink ref="A1399" location="'G-Calc'!F822" display="x1 = 4315. Grouped units (MWh) (in Unrounded revenue analysis (by tariff group))"/>
    <hyperlink ref="A1400" location="'G-Calc'!B822" display="x2 = 4315. Grouped revenues from asset charges (£/year) (in Unrounded revenue analysis (by tariff group))"/>
    <hyperlink ref="A1401" location="'G-Calc'!C822" display="x3 = 4315. Grouped revenues from transmission exit charges (£/year) (in Unrounded revenue analysis (by tariff group))"/>
    <hyperlink ref="A1402" location="'G-Calc'!B1394" display="x4 = 4331. Scaling factor for revenues from transmission exit charges (£/year) (in Scaling factors for run 4)"/>
    <hyperlink ref="A1403" location="'G-Calc'!D822" display="x5 = 4315. Grouped revenues from other expenditure charges (£/year) (in Unrounded revenue analysis (by tariff group))"/>
    <hyperlink ref="A1404" location="'G-Calc'!C1394" display="x6 = 4331. Scaling factor for revenues from other expenditure charges (£/year) (in Scaling factors for run 4)"/>
    <hyperlink ref="A1405" location="'G-Calc'!E822" display="x7 = 4315. Grouped revenues from matching charges (£/year) (in Unrounded revenue analysis (by tariff group))"/>
    <hyperlink ref="A1406" location="'G-Calc'!D1394" display="x8 = 4331. Scaling factor for revenues from matching charges (£/year) (in Scaling factors for run 4)"/>
    <hyperlink ref="A1438" location="'G-Calc'!B1409" display="x1 = 4332. Average p/kWh"/>
    <hyperlink ref="A1439" location="'G-Calc'!B606" display="x2 = 4313. Discount for each tariff (except for fixed charges)"/>
    <hyperlink ref="A1541" location="'G-Calc'!B1442" display="x1 = 4333. Chargeable percentage"/>
    <hyperlink ref="A1542" location="'G-Calc'!B715" display="x2 = 4314. Revenues from asset charges (£/year) (in Unrounded revenue analysis) (in Unrounded revenue analysis (with reordered tariff list))"/>
    <hyperlink ref="A1543" location="'G-Calc'!C715" display="x3 = 4314. Revenues from transmission exit charges (£/year) (in Unrounded revenue analysis) (in Unrounded revenue analysis (with reordered tariff list))"/>
    <hyperlink ref="A1544" location="'G-Calc'!D715" display="x4 = 4314. Revenues from other expenditure charges (£/year) (in Unrounded revenue analysis) (in Unrounded revenue analysis (with reordered tariff list))"/>
    <hyperlink ref="A1545" location="'G-Calc'!E715" display="x5 = 4314. Revenues from matching charges (£/year) (in Unrounded revenue analysis) (in Unrounded revenue analysis (with reordered tariff list))"/>
    <hyperlink ref="A1554" location="'G-Calc'!C1549" display="x1 = 4334. Revenues from transmission exit charges (£/year) (in Total discounted revenue by charge category)"/>
    <hyperlink ref="A1555" location="'G-Calc'!B1394" display="x2 = 4331. Scaling factor for revenues from transmission exit charges (£/year) (in Scaling factors for run 4)"/>
    <hyperlink ref="A1556" location="'G-Calc'!C255" display="x3 = 4309. Baseline revenues from transmission exit charges (£/year) (in Unrounded revenue analysis (baseline totals))"/>
    <hyperlink ref="A1557" location="'G-Calc'!D1549" display="x4 = 4334. Revenues from other expenditure charges (£/year) (in Total discounted revenue by charge category)"/>
    <hyperlink ref="A1558" location="'G-Calc'!C1394" display="x5 = 4331. Scaling factor for revenues from other expenditure charges (£/year) (in Scaling factors for run 4)"/>
    <hyperlink ref="A1559" location="'G-Calc'!D255" display="x6 = 4309. Baseline revenues from other expenditure charges (£/year) (in Unrounded revenue analysis (baseline totals))"/>
    <hyperlink ref="A1560" location="'G-Calc'!E1549" display="x7 = 4334. Revenues from matching charges (£/year) (in Total discounted revenue by charge category)"/>
    <hyperlink ref="A1561" location="'G-Calc'!D1394" display="x8 = 4331. Scaling factor for revenues from matching charges (£/year) (in Scaling factors for run 4)"/>
    <hyperlink ref="A1562" location="'G-Calc'!E255" display="x9 = 4309. Baseline revenues from matching charges (£/year) (in Unrounded revenue analysis (baseline totals))"/>
    <hyperlink ref="A1563" location="'G-Calc'!B1549" display="x10 = 4334. Revenues from asset charges (£/year) (in Total discounted revenue by charge category)"/>
    <hyperlink ref="A1564" location="'G-Calc'!B255" display="x11 = 4309. Baseline revenues from asset charges (£/year) (in Unrounded revenue analysis (baseline totals))"/>
    <hyperlink ref="A1565" location="'G-Calc'!B1570" display="x12 = Error 1 (in Error values from run 4)"/>
    <hyperlink ref="A1566" location="'G-Calc'!C1570" display="x13 = Error 2 (in Error values from run 4)"/>
    <hyperlink ref="A1575" location="'G-Calc'!B1389" display="x1 = 4330. Error 1 (in Error values from run 3)"/>
    <hyperlink ref="A1576" location="'G-Calc'!B1570" display="x2 = 4335. Error 1 (in Error values from run 4)"/>
    <hyperlink ref="A1577" location="'G-Calc'!B851" display="x3 = 4316. Scaling factor for revenues from transmission exit charges (£/year) (in Scaling factors for run 1)"/>
    <hyperlink ref="A1578" location="'G-Calc'!B1032" display="x4 = 4321. Scaling factor for revenues from transmission exit charges (£/year) (in Scaling factors for run 2)"/>
    <hyperlink ref="A1579" location="'G-Calc'!B1213" display="x5 = 4326. Scaling factor for revenues from transmission exit charges (£/year) (in Scaling factors for run 3)"/>
    <hyperlink ref="A1580" location="'G-Calc'!B1394" display="x6 = 4331. Scaling factor for revenues from transmission exit charges (£/year) (in Scaling factors for run 4)"/>
    <hyperlink ref="A1581" location="'G-Calc'!B1027" display="x7 = 4320. Error 1 (in Error values from run 1)"/>
    <hyperlink ref="A1582" location="'G-Calc'!B1208" display="x8 = 4325. Error 1 (in Error values from run 2)"/>
    <hyperlink ref="A1583" location="'G-Calc'!C1389" display="x9 = 4330. Error 2 (in Error values from run 3)"/>
    <hyperlink ref="A1584" location="'G-Calc'!C1570" display="x10 = 4335. Error 2 (in Error values from run 4)"/>
    <hyperlink ref="A1585" location="'G-Calc'!C851" display="x11 = 4316. Scaling factor for revenues from other expenditure charges (£/year) (in Scaling factors for run 1)"/>
    <hyperlink ref="A1586" location="'G-Calc'!C1032" display="x12 = 4321. Scaling factor for revenues from other expenditure charges (£/year) (in Scaling factors for run 2)"/>
    <hyperlink ref="A1587" location="'G-Calc'!C1213" display="x13 = 4326. Scaling factor for revenues from other expenditure charges (£/year) (in Scaling factors for run 3)"/>
    <hyperlink ref="A1588" location="'G-Calc'!C1394" display="x14 = 4331. Scaling factor for revenues from other expenditure charges (£/year) (in Scaling factors for run 4)"/>
    <hyperlink ref="A1589" location="'G-Calc'!C1027" display="x15 = 4320. Error 2 (in Error values from run 1)"/>
    <hyperlink ref="A1590" location="'G-Calc'!C1208" display="x16 = 4325. Error 2 (in Error values from run 2)"/>
    <hyperlink ref="A1591" location="'G-Calc'!D1389" display="x17 = 4330. Error 3 (in Error values from run 3)"/>
    <hyperlink ref="A1592" location="'G-Calc'!D1570" display="x18 = 4335. Error 3 (in Error values from run 4)"/>
    <hyperlink ref="A1593" location="'G-Calc'!D851" display="x19 = 4316. Scaling factor for revenues from matching charges (£/year) (in Scaling factors for run 1)"/>
    <hyperlink ref="A1594" location="'G-Calc'!D1032" display="x20 = 4321. Scaling factor for revenues from matching charges (£/year) (in Scaling factors for run 2)"/>
    <hyperlink ref="A1595" location="'G-Calc'!D1213" display="x21 = 4326. Scaling factor for revenues from matching charges (£/year) (in Scaling factors for run 3)"/>
    <hyperlink ref="A1596" location="'G-Calc'!D1394" display="x22 = 4331. Scaling factor for revenues from matching charges (£/year) (in Scaling factors for run 4)"/>
    <hyperlink ref="A1597" location="'G-Calc'!D1027" display="x23 = 4320. Error 3 (in Error values from run 1)"/>
    <hyperlink ref="A1598" location="'G-Calc'!D1208" display="x24 = 4325. Error 3 (in Error values from run 2)"/>
    <hyperlink ref="A1608" location="'G-Calc'!B1601" display="x1 = 4336. First derivatives (£ million)"/>
    <hyperlink ref="A1624" location="'G-Calc'!B1394" display="x1 = 4331. Scaling factor for revenues from transmission exit charges (£/year) (in Scaling factors for run 4)"/>
    <hyperlink ref="A1625" location="'G-Calc'!B1570" display="x2 = 4335. Error 1 (in Error values from run 4)"/>
    <hyperlink ref="A1626" location="'G-Calc'!B1611" display="x3 = 4337. Co-determinants"/>
    <hyperlink ref="A1627" location="'G-Calc'!C1570" display="x4 = 4335. Error 2 (in Error values from run 4)"/>
    <hyperlink ref="A1628" location="'G-Calc'!D1570" display="x5 = 4335. Error 3 (in Error values from run 4)"/>
    <hyperlink ref="A1629" location="'G-Calc'!B1619" display="x6 = 4338. Determinant"/>
    <hyperlink ref="A1630" location="'G-Calc'!C1394" display="x7 = 4331. Scaling factor for revenues from other expenditure charges (£/year) (in Scaling factors for run 4)"/>
    <hyperlink ref="A1631" location="'G-Calc'!D1394" display="x8 = 4331. Scaling factor for revenues from matching charges (£/year) (in Scaling factors for run 4)"/>
    <hyperlink ref="A1640" location="'G-Calc'!B1635" display="x1 = 4339. New scaling factor 1 (in Scaling factors for run 7)"/>
    <hyperlink ref="A1641" location="'G-Calc'!C1394" display="x2 = 4331. Scaling factor for revenues from other expenditure charges (£/year) (in Scaling factors for run 4)"/>
    <hyperlink ref="A1642" location="'G-Calc'!D1394" display="x3 = 4331. Scaling factor for revenues from matching charges (£/year) (in Scaling factors for run 4)"/>
    <hyperlink ref="A1651" location="'G-Calc'!F822" display="x1 = 4315. Grouped units (MWh) (in Unrounded revenue analysis (by tariff group))"/>
    <hyperlink ref="A1652" location="'G-Calc'!B822" display="x2 = 4315. Grouped revenues from asset charges (£/year) (in Unrounded revenue analysis (by tariff group))"/>
    <hyperlink ref="A1653" location="'G-Calc'!C822" display="x3 = 4315. Grouped revenues from transmission exit charges (£/year) (in Unrounded revenue analysis (by tariff group))"/>
    <hyperlink ref="A1654" location="'G-Calc'!B1646" display="x4 = 4340. New scaling factor 1 (copy) (in Scaling factors for run 5)"/>
    <hyperlink ref="A1655" location="'G-Calc'!D822" display="x5 = 4315. Grouped revenues from other expenditure charges (£/year) (in Unrounded revenue analysis (by tariff group))"/>
    <hyperlink ref="A1656" location="'G-Calc'!C1646" display="x6 = 4340. Scaling factor for revenues from other expenditure charges (£/year) (in Scaling factors for run 4) (copy) (in Scaling factors for run 5)"/>
    <hyperlink ref="A1657" location="'G-Calc'!E822" display="x7 = 4315. Grouped revenues from matching charges (£/year) (in Unrounded revenue analysis (by tariff group))"/>
    <hyperlink ref="A1658" location="'G-Calc'!D1646" display="x8 = 4340. Scaling factor for revenues from matching charges (£/year) (in Scaling factors for run 4) (copy) (in Scaling factors for run 5)"/>
    <hyperlink ref="A1690" location="'G-Calc'!B1661" display="x1 = 4341. Average p/kWh"/>
    <hyperlink ref="A1691" location="'G-Calc'!B606" display="x2 = 4313. Discount for each tariff (except for fixed charges)"/>
    <hyperlink ref="A1793" location="'G-Calc'!B1694" display="x1 = 4342. Chargeable percentage"/>
    <hyperlink ref="A1794" location="'G-Calc'!B715" display="x2 = 4314. Revenues from asset charges (£/year) (in Unrounded revenue analysis) (in Unrounded revenue analysis (with reordered tariff list))"/>
    <hyperlink ref="A1795" location="'G-Calc'!C715" display="x3 = 4314. Revenues from transmission exit charges (£/year) (in Unrounded revenue analysis) (in Unrounded revenue analysis (with reordered tariff list))"/>
    <hyperlink ref="A1796" location="'G-Calc'!D715" display="x4 = 4314. Revenues from other expenditure charges (£/year) (in Unrounded revenue analysis) (in Unrounded revenue analysis (with reordered tariff list))"/>
    <hyperlink ref="A1797" location="'G-Calc'!E715" display="x5 = 4314. Revenues from matching charges (£/year) (in Unrounded revenue analysis) (in Unrounded revenue analysis (with reordered tariff list))"/>
    <hyperlink ref="A1806" location="'G-Calc'!C1801" display="x1 = 4343. Revenues from transmission exit charges (£/year) (in Total discounted revenue by charge category)"/>
    <hyperlink ref="A1807" location="'G-Calc'!B1646" display="x2 = 4340. New scaling factor 1 (copy) (in Scaling factors for run 5)"/>
    <hyperlink ref="A1808" location="'G-Calc'!C255" display="x3 = 4309. Baseline revenues from transmission exit charges (£/year) (in Unrounded revenue analysis (baseline totals))"/>
    <hyperlink ref="A1809" location="'G-Calc'!D1801" display="x4 = 4343. Revenues from other expenditure charges (£/year) (in Total discounted revenue by charge category)"/>
    <hyperlink ref="A1810" location="'G-Calc'!C1646" display="x5 = 4340. Scaling factor for revenues from other expenditure charges (£/year) (in Scaling factors for run 4) (copy) (in Scaling factors for run 5)"/>
    <hyperlink ref="A1811" location="'G-Calc'!D255" display="x6 = 4309. Baseline revenues from other expenditure charges (£/year) (in Unrounded revenue analysis (baseline totals))"/>
    <hyperlink ref="A1812" location="'G-Calc'!E1801" display="x7 = 4343. Revenues from matching charges (£/year) (in Total discounted revenue by charge category)"/>
    <hyperlink ref="A1813" location="'G-Calc'!D1646" display="x8 = 4340. Scaling factor for revenues from matching charges (£/year) (in Scaling factors for run 4) (copy) (in Scaling factors for run 5)"/>
    <hyperlink ref="A1814" location="'G-Calc'!E255" display="x9 = 4309. Baseline revenues from matching charges (£/year) (in Unrounded revenue analysis (baseline totals))"/>
    <hyperlink ref="A1815" location="'G-Calc'!B1801" display="x10 = 4343. Revenues from asset charges (£/year) (in Total discounted revenue by charge category)"/>
    <hyperlink ref="A1816" location="'G-Calc'!B255" display="x11 = 4309. Baseline revenues from asset charges (£/year) (in Unrounded revenue analysis (baseline totals))"/>
    <hyperlink ref="A1817" location="'G-Calc'!B1822" display="x12 = Error 1 (in Error values from run 5)"/>
    <hyperlink ref="A1818" location="'G-Calc'!C1822" display="x13 = Error 2 (in Error values from run 5)"/>
    <hyperlink ref="A1827" location="'G-Calc'!B1635" display="x1 = 4339. New scaling factor 1 (in Scaling factors for run 7)"/>
    <hyperlink ref="A1828" location="'G-Calc'!C1635" display="x2 = 4339. New scaling factor 2 (in Scaling factors for run 7)"/>
    <hyperlink ref="A1829" location="'G-Calc'!D1394" display="x3 = 4331. Scaling factor for revenues from matching charges (£/year) (in Scaling factors for run 4)"/>
    <hyperlink ref="A1838" location="'G-Calc'!F822" display="x1 = 4315. Grouped units (MWh) (in Unrounded revenue analysis (by tariff group))"/>
    <hyperlink ref="A1839" location="'G-Calc'!B822" display="x2 = 4315. Grouped revenues from asset charges (£/year) (in Unrounded revenue analysis (by tariff group))"/>
    <hyperlink ref="A1840" location="'G-Calc'!C822" display="x3 = 4315. Grouped revenues from transmission exit charges (£/year) (in Unrounded revenue analysis (by tariff group))"/>
    <hyperlink ref="A1841" location="'G-Calc'!B1833" display="x4 = 4345. New scaling factor 1 (copy) (in Scaling factors for run 6)"/>
    <hyperlink ref="A1842" location="'G-Calc'!D822" display="x5 = 4315. Grouped revenues from other expenditure charges (£/year) (in Unrounded revenue analysis (by tariff group))"/>
    <hyperlink ref="A1843" location="'G-Calc'!C1833" display="x6 = 4345. New scaling factor 2 (copy) (in Scaling factors for run 6)"/>
    <hyperlink ref="A1844" location="'G-Calc'!E822" display="x7 = 4315. Grouped revenues from matching charges (£/year) (in Unrounded revenue analysis (by tariff group))"/>
    <hyperlink ref="A1845" location="'G-Calc'!D1833" display="x8 = 4345. Scaling factor for revenues from matching charges (£/year) (in Scaling factors for run 4) (copy) (in Scaling factors for run 6)"/>
    <hyperlink ref="A1877" location="'G-Calc'!B1848" display="x1 = 4346. Average p/kWh"/>
    <hyperlink ref="A1878" location="'G-Calc'!B606" display="x2 = 4313. Discount for each tariff (except for fixed charges)"/>
    <hyperlink ref="A1980" location="'G-Calc'!B1881" display="x1 = 4347. Chargeable percentage"/>
    <hyperlink ref="A1981" location="'G-Calc'!B715" display="x2 = 4314. Revenues from asset charges (£/year) (in Unrounded revenue analysis) (in Unrounded revenue analysis (with reordered tariff list))"/>
    <hyperlink ref="A1982" location="'G-Calc'!C715" display="x3 = 4314. Revenues from transmission exit charges (£/year) (in Unrounded revenue analysis) (in Unrounded revenue analysis (with reordered tariff list))"/>
    <hyperlink ref="A1983" location="'G-Calc'!D715" display="x4 = 4314. Revenues from other expenditure charges (£/year) (in Unrounded revenue analysis) (in Unrounded revenue analysis (with reordered tariff list))"/>
    <hyperlink ref="A1984" location="'G-Calc'!E715" display="x5 = 4314. Revenues from matching charges (£/year) (in Unrounded revenue analysis) (in Unrounded revenue analysis (with reordered tariff list))"/>
    <hyperlink ref="A1993" location="'G-Calc'!C1988" display="x1 = 4348. Revenues from transmission exit charges (£/year) (in Total discounted revenue by charge category)"/>
    <hyperlink ref="A1994" location="'G-Calc'!B1833" display="x2 = 4345. New scaling factor 1 (copy) (in Scaling factors for run 6)"/>
    <hyperlink ref="A1995" location="'G-Calc'!C255" display="x3 = 4309. Baseline revenues from transmission exit charges (£/year) (in Unrounded revenue analysis (baseline totals))"/>
    <hyperlink ref="A1996" location="'G-Calc'!D1988" display="x4 = 4348. Revenues from other expenditure charges (£/year) (in Total discounted revenue by charge category)"/>
    <hyperlink ref="A1997" location="'G-Calc'!C1833" display="x5 = 4345. New scaling factor 2 (copy) (in Scaling factors for run 6)"/>
    <hyperlink ref="A1998" location="'G-Calc'!D255" display="x6 = 4309. Baseline revenues from other expenditure charges (£/year) (in Unrounded revenue analysis (baseline totals))"/>
    <hyperlink ref="A1999" location="'G-Calc'!E1988" display="x7 = 4348. Revenues from matching charges (£/year) (in Total discounted revenue by charge category)"/>
    <hyperlink ref="A2000" location="'G-Calc'!D1833" display="x8 = 4345. Scaling factor for revenues from matching charges (£/year) (in Scaling factors for run 4) (copy) (in Scaling factors for run 6)"/>
    <hyperlink ref="A2001" location="'G-Calc'!E255" display="x9 = 4309. Baseline revenues from matching charges (£/year) (in Unrounded revenue analysis (baseline totals))"/>
    <hyperlink ref="A2002" location="'G-Calc'!B1988" display="x10 = 4348. Revenues from asset charges (£/year) (in Total discounted revenue by charge category)"/>
    <hyperlink ref="A2003" location="'G-Calc'!B255" display="x11 = 4309. Baseline revenues from asset charges (£/year) (in Unrounded revenue analysis (baseline totals))"/>
    <hyperlink ref="A2004" location="'G-Calc'!B2009" display="x12 = Error 1 (in Error values from run 6)"/>
    <hyperlink ref="A2005" location="'G-Calc'!C2009" display="x13 = Error 2 (in Error values from run 6)"/>
    <hyperlink ref="A2014" location="'G-Calc'!F822" display="x1 = 4315. Grouped units (MWh) (in Unrounded revenue analysis (by tariff group))"/>
    <hyperlink ref="A2015" location="'G-Calc'!B822" display="x2 = 4315. Grouped revenues from asset charges (£/year) (in Unrounded revenue analysis (by tariff group))"/>
    <hyperlink ref="A2016" location="'G-Calc'!C822" display="x3 = 4315. Grouped revenues from transmission exit charges (£/year) (in Unrounded revenue analysis (by tariff group))"/>
    <hyperlink ref="A2017" location="'G-Calc'!B1635" display="x4 = 4339. New scaling factor 1 (in Scaling factors for run 7)"/>
    <hyperlink ref="A2018" location="'G-Calc'!D822" display="x5 = 4315. Grouped revenues from other expenditure charges (£/year) (in Unrounded revenue analysis (by tariff group))"/>
    <hyperlink ref="A2019" location="'G-Calc'!C1635" display="x6 = 4339. New scaling factor 2 (in Scaling factors for run 7)"/>
    <hyperlink ref="A2020" location="'G-Calc'!E822" display="x7 = 4315. Grouped revenues from matching charges (£/year) (in Unrounded revenue analysis (by tariff group))"/>
    <hyperlink ref="A2021" location="'G-Calc'!D1635" display="x8 = 4339. New scaling factor 3 (in Scaling factors for run 7)"/>
    <hyperlink ref="A2053" location="'G-Calc'!B2024" display="x1 = 4350. Average p/kWh"/>
    <hyperlink ref="A2054" location="'G-Calc'!B606" display="x2 = 4313. Discount for each tariff (except for fixed charges)"/>
    <hyperlink ref="A2156" location="'G-Calc'!B2057" display="x1 = 4351. Chargeable percentage"/>
    <hyperlink ref="A2157" location="'G-Calc'!B715" display="x2 = 4314. Revenues from asset charges (£/year) (in Unrounded revenue analysis) (in Unrounded revenue analysis (with reordered tariff list))"/>
    <hyperlink ref="A2158" location="'G-Calc'!C715" display="x3 = 4314. Revenues from transmission exit charges (£/year) (in Unrounded revenue analysis) (in Unrounded revenue analysis (with reordered tariff list))"/>
    <hyperlink ref="A2159" location="'G-Calc'!D715" display="x4 = 4314. Revenues from other expenditure charges (£/year) (in Unrounded revenue analysis) (in Unrounded revenue analysis (with reordered tariff list))"/>
    <hyperlink ref="A2160" location="'G-Calc'!E715" display="x5 = 4314. Revenues from matching charges (£/year) (in Unrounded revenue analysis) (in Unrounded revenue analysis (with reordered tariff list))"/>
    <hyperlink ref="A2169" location="'G-Calc'!C2164" display="x1 = 4352. Revenues from transmission exit charges (£/year) (in Total discounted revenue by charge category)"/>
    <hyperlink ref="A2170" location="'G-Calc'!B1635" display="x2 = 4339. New scaling factor 1 (in Scaling factors for run 7)"/>
    <hyperlink ref="A2171" location="'G-Calc'!C255" display="x3 = 4309. Baseline revenues from transmission exit charges (£/year) (in Unrounded revenue analysis (baseline totals))"/>
    <hyperlink ref="A2172" location="'G-Calc'!D2164" display="x4 = 4352. Revenues from other expenditure charges (£/year) (in Total discounted revenue by charge category)"/>
    <hyperlink ref="A2173" location="'G-Calc'!C1635" display="x5 = 4339. New scaling factor 2 (in Scaling factors for run 7)"/>
    <hyperlink ref="A2174" location="'G-Calc'!D255" display="x6 = 4309. Baseline revenues from other expenditure charges (£/year) (in Unrounded revenue analysis (baseline totals))"/>
    <hyperlink ref="A2175" location="'G-Calc'!E2164" display="x7 = 4352. Revenues from matching charges (£/year) (in Total discounted revenue by charge category)"/>
    <hyperlink ref="A2176" location="'G-Calc'!D1635" display="x8 = 4339. New scaling factor 3 (in Scaling factors for run 7)"/>
    <hyperlink ref="A2177" location="'G-Calc'!E255" display="x9 = 4309. Baseline revenues from matching charges (£/year) (in Unrounded revenue analysis (baseline totals))"/>
    <hyperlink ref="A2178" location="'G-Calc'!B2164" display="x10 = 4352. Revenues from asset charges (£/year) (in Total discounted revenue by charge category)"/>
    <hyperlink ref="A2179" location="'G-Calc'!B255" display="x11 = 4309. Baseline revenues from asset charges (£/year) (in Unrounded revenue analysis (baseline totals))"/>
    <hyperlink ref="A2180" location="'G-Calc'!B2185" display="x12 = Error 1 (in Error values from run 7)"/>
    <hyperlink ref="A2181" location="'G-Calc'!C2185" display="x13 = Error 2 (in Error values from run 7)"/>
    <hyperlink ref="A2190" location="'G-Calc'!B2009" display="x1 = 4349. Error 1 (in Error values from run 6)"/>
    <hyperlink ref="A2191" location="'G-Calc'!B2185" display="x2 = 4353. Error 1 (in Error values from run 7)"/>
    <hyperlink ref="A2192" location="'G-Calc'!B1394" display="x3 = 4331. Scaling factor for revenues from transmission exit charges (£/year) (in Scaling factors for run 4)"/>
    <hyperlink ref="A2193" location="'G-Calc'!B1646" display="x4 = 4340. New scaling factor 1 (copy) (in Scaling factors for run 5)"/>
    <hyperlink ref="A2194" location="'G-Calc'!B1833" display="x5 = 4345. New scaling factor 1 (copy) (in Scaling factors for run 6)"/>
    <hyperlink ref="A2195" location="'G-Calc'!B1635" display="x6 = 4339. New scaling factor 1 (in Scaling factors for run 7)"/>
    <hyperlink ref="A2196" location="'G-Calc'!B1570" display="x7 = 4335. Error 1 (in Error values from run 4)"/>
    <hyperlink ref="A2197" location="'G-Calc'!B1822" display="x8 = 4344. Error 1 (in Error values from run 5)"/>
    <hyperlink ref="A2198" location="'G-Calc'!C2009" display="x9 = 4349. Error 2 (in Error values from run 6)"/>
    <hyperlink ref="A2199" location="'G-Calc'!C2185" display="x10 = 4353. Error 2 (in Error values from run 7)"/>
    <hyperlink ref="A2200" location="'G-Calc'!C1394" display="x11 = 4331. Scaling factor for revenues from other expenditure charges (£/year) (in Scaling factors for run 4)"/>
    <hyperlink ref="A2201" location="'G-Calc'!C1646" display="x12 = 4340. Scaling factor for revenues from other expenditure charges (£/year) (in Scaling factors for run 4) (copy) (in Scaling factors for run 5)"/>
    <hyperlink ref="A2202" location="'G-Calc'!C1833" display="x13 = 4345. New scaling factor 2 (copy) (in Scaling factors for run 6)"/>
    <hyperlink ref="A2203" location="'G-Calc'!C1635" display="x14 = 4339. New scaling factor 2 (in Scaling factors for run 7)"/>
    <hyperlink ref="A2204" location="'G-Calc'!C1570" display="x15 = 4335. Error 2 (in Error values from run 4)"/>
    <hyperlink ref="A2205" location="'G-Calc'!C1822" display="x16 = 4344. Error 2 (in Error values from run 5)"/>
    <hyperlink ref="A2206" location="'G-Calc'!D2009" display="x17 = 4349. Error 3 (in Error values from run 6)"/>
    <hyperlink ref="A2207" location="'G-Calc'!D2185" display="x18 = 4353. Error 3 (in Error values from run 7)"/>
    <hyperlink ref="A2208" location="'G-Calc'!D1394" display="x19 = 4331. Scaling factor for revenues from matching charges (£/year) (in Scaling factors for run 4)"/>
    <hyperlink ref="A2209" location="'G-Calc'!D1646" display="x20 = 4340. Scaling factor for revenues from matching charges (£/year) (in Scaling factors for run 4) (copy) (in Scaling factors for run 5)"/>
    <hyperlink ref="A2210" location="'G-Calc'!D1833" display="x21 = 4345. Scaling factor for revenues from matching charges (£/year) (in Scaling factors for run 4) (copy) (in Scaling factors for run 6)"/>
    <hyperlink ref="A2211" location="'G-Calc'!D1635" display="x22 = 4339. New scaling factor 3 (in Scaling factors for run 7)"/>
    <hyperlink ref="A2212" location="'G-Calc'!D1570" display="x23 = 4335. Error 3 (in Error values from run 4)"/>
    <hyperlink ref="A2213" location="'G-Calc'!D1822" display="x24 = 4344. Error 3 (in Error values from run 5)"/>
    <hyperlink ref="A2223" location="'G-Calc'!B2216" display="x1 = 4354. First derivatives (£ million)"/>
    <hyperlink ref="A2239" location="'G-Calc'!B1635" display="x1 = 4339. New scaling factor 1 (in Scaling factors for run 7)"/>
    <hyperlink ref="A2240" location="'G-Calc'!B2185" display="x2 = 4353. Error 1 (in Error values from run 7)"/>
    <hyperlink ref="A2241" location="'G-Calc'!B2226" display="x3 = 4355. Co-determinants"/>
    <hyperlink ref="A2242" location="'G-Calc'!C2185" display="x4 = 4353. Error 2 (in Error values from run 7)"/>
    <hyperlink ref="A2243" location="'G-Calc'!D2185" display="x5 = 4353. Error 3 (in Error values from run 7)"/>
    <hyperlink ref="A2244" location="'G-Calc'!B2234" display="x6 = 4356. Determinant"/>
    <hyperlink ref="A2245" location="'G-Calc'!C1635" display="x7 = 4339. New scaling factor 2 (in Scaling factors for run 7)"/>
    <hyperlink ref="A2246" location="'G-Calc'!D1635" display="x8 = 4339. New scaling factor 3 (in Scaling factors for run 7)"/>
    <hyperlink ref="A2255" location="'G-Calc'!F822" display="x1 = 4315. Grouped units (MWh) (in Unrounded revenue analysis (by tariff group))"/>
    <hyperlink ref="A2256" location="'G-Calc'!B822" display="x2 = 4315. Grouped revenues from asset charges (£/year) (in Unrounded revenue analysis (by tariff group))"/>
    <hyperlink ref="A2257" location="'G-Calc'!C822" display="x3 = 4315. Grouped revenues from transmission exit charges (£/year) (in Unrounded revenue analysis (by tariff group))"/>
    <hyperlink ref="A2258" location="'G-Calc'!B2250" display="x4 = 4357. New scaling factor 1 (in Final scaling factors)"/>
    <hyperlink ref="A2259" location="'G-Calc'!D822" display="x5 = 4315. Grouped revenues from other expenditure charges (£/year) (in Unrounded revenue analysis (by tariff group))"/>
    <hyperlink ref="A2260" location="'G-Calc'!C2250" display="x6 = 4357. New scaling factor 2 (in Final scaling factors)"/>
    <hyperlink ref="A2261" location="'G-Calc'!E822" display="x7 = 4315. Grouped revenues from matching charges (£/year) (in Unrounded revenue analysis (by tariff group))"/>
    <hyperlink ref="A2262" location="'G-Calc'!D2250" display="x8 = 4357. New scaling factor 3 (in Final scaling factors)"/>
  </hyperlinks>
  <pageMargins left="0.7" right="0.7" top="0.75" bottom="0.75" header="0.3" footer="0.3"/>
  <pageSetup paperSize="9" fitToHeight="0" orientation="portrait"/>
  <headerFooter>
    <oddHeader>&amp;L&amp;A&amp;C&amp;R&amp;P of &amp;N</oddHeader>
    <oddFooter>&amp;F</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K375"/>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64.7109375" customWidth="1"/>
    <col min="2" max="251" width="24.7109375" customWidth="1"/>
  </cols>
  <sheetData>
    <row r="1" spans="1:7" ht="21" customHeight="1">
      <c r="A1" s="1">
        <f>"Input data for "&amp;'Input'!B7&amp;" in "&amp;'Input'!C7&amp;" ("&amp;'Input'!D7&amp;")"</f>
        <v>0</v>
      </c>
    </row>
    <row r="2" spans="1:7">
      <c r="A2" s="2" t="s">
        <v>349</v>
      </c>
    </row>
    <row r="4" spans="1:7" ht="21" customHeight="1">
      <c r="A4" s="1" t="s">
        <v>0</v>
      </c>
    </row>
    <row r="6" spans="1:7">
      <c r="B6" s="15" t="s">
        <v>1</v>
      </c>
      <c r="C6" s="15" t="s">
        <v>2</v>
      </c>
      <c r="D6" s="15" t="s">
        <v>3</v>
      </c>
    </row>
    <row r="7" spans="1:7">
      <c r="A7" s="4" t="s">
        <v>4</v>
      </c>
      <c r="B7" s="16" t="s">
        <v>5</v>
      </c>
      <c r="C7" s="16" t="s">
        <v>6</v>
      </c>
      <c r="D7" s="16" t="s">
        <v>7</v>
      </c>
      <c r="E7" s="17"/>
    </row>
    <row r="9" spans="1:7" ht="21" customHeight="1">
      <c r="A9" s="1" t="s">
        <v>8</v>
      </c>
    </row>
    <row r="11" spans="1:7">
      <c r="B11" s="15" t="s">
        <v>9</v>
      </c>
      <c r="C11" s="15" t="s">
        <v>10</v>
      </c>
      <c r="D11" s="15" t="s">
        <v>11</v>
      </c>
      <c r="E11" s="15" t="s">
        <v>12</v>
      </c>
      <c r="F11" s="15" t="s">
        <v>13</v>
      </c>
    </row>
    <row r="12" spans="1:7">
      <c r="A12" s="4" t="s">
        <v>14</v>
      </c>
      <c r="B12" s="18" t="s">
        <v>53</v>
      </c>
      <c r="C12" s="19" t="s">
        <v>87</v>
      </c>
      <c r="D12" s="19" t="s">
        <v>115</v>
      </c>
      <c r="E12" s="20">
        <f>#VALUE!</f>
        <v>0</v>
      </c>
      <c r="F12" s="21">
        <f>E12</f>
        <v>0</v>
      </c>
      <c r="G12" s="17"/>
    </row>
    <row r="13" spans="1:7">
      <c r="A13" s="4" t="s">
        <v>15</v>
      </c>
      <c r="B13" s="18" t="s">
        <v>54</v>
      </c>
      <c r="C13" s="19" t="s">
        <v>88</v>
      </c>
      <c r="D13" s="19" t="s">
        <v>115</v>
      </c>
      <c r="E13" s="22">
        <f>#VALUE!</f>
        <v>0</v>
      </c>
      <c r="F13" s="21">
        <f>E12*(E13-1)</f>
        <v>0</v>
      </c>
      <c r="G13" s="17"/>
    </row>
    <row r="14" spans="1:7">
      <c r="A14" s="4" t="s">
        <v>16</v>
      </c>
      <c r="B14" s="18" t="s">
        <v>55</v>
      </c>
      <c r="C14" s="19" t="s">
        <v>89</v>
      </c>
      <c r="D14" s="19" t="s">
        <v>115</v>
      </c>
      <c r="E14" s="20">
        <f>#VALUE!</f>
        <v>0</v>
      </c>
      <c r="F14" s="21">
        <f>0-E14</f>
        <v>0</v>
      </c>
      <c r="G14" s="17"/>
    </row>
    <row r="15" spans="1:7">
      <c r="A15" s="4" t="s">
        <v>17</v>
      </c>
      <c r="B15" s="23" t="s">
        <v>56</v>
      </c>
      <c r="C15" s="24" t="s">
        <v>90</v>
      </c>
      <c r="D15" s="24" t="s">
        <v>115</v>
      </c>
      <c r="E15" s="25"/>
      <c r="F15" s="26">
        <f>F12+F13+F14</f>
        <v>0</v>
      </c>
      <c r="G15" s="17"/>
    </row>
    <row r="16" spans="1:7">
      <c r="A16" s="4" t="s">
        <v>18</v>
      </c>
      <c r="B16" s="18" t="s">
        <v>57</v>
      </c>
      <c r="C16" s="19" t="s">
        <v>91</v>
      </c>
      <c r="D16" s="19" t="s">
        <v>116</v>
      </c>
      <c r="E16" s="20">
        <f>#VALUE!</f>
        <v>0</v>
      </c>
      <c r="F16" s="21">
        <f>E16</f>
        <v>0</v>
      </c>
      <c r="G16" s="17"/>
    </row>
    <row r="17" spans="1:7">
      <c r="A17" s="4" t="s">
        <v>19</v>
      </c>
      <c r="B17" s="18" t="s">
        <v>58</v>
      </c>
      <c r="C17" s="19" t="s">
        <v>92</v>
      </c>
      <c r="D17" s="19" t="s">
        <v>116</v>
      </c>
      <c r="E17" s="20">
        <f>#VALUE!</f>
        <v>0</v>
      </c>
      <c r="F17" s="21">
        <f>E17</f>
        <v>0</v>
      </c>
      <c r="G17" s="17"/>
    </row>
    <row r="18" spans="1:7">
      <c r="A18" s="4" t="s">
        <v>20</v>
      </c>
      <c r="B18" s="18" t="s">
        <v>59</v>
      </c>
      <c r="C18" s="19" t="s">
        <v>93</v>
      </c>
      <c r="D18" s="19" t="s">
        <v>116</v>
      </c>
      <c r="E18" s="20">
        <f>#VALUE!</f>
        <v>0</v>
      </c>
      <c r="F18" s="21">
        <f>E18</f>
        <v>0</v>
      </c>
      <c r="G18" s="17"/>
    </row>
    <row r="19" spans="1:7">
      <c r="A19" s="4" t="s">
        <v>21</v>
      </c>
      <c r="B19" s="18" t="s">
        <v>60</v>
      </c>
      <c r="C19" s="19" t="s">
        <v>94</v>
      </c>
      <c r="D19" s="19" t="s">
        <v>116</v>
      </c>
      <c r="E19" s="20">
        <f>#VALUE!</f>
        <v>0</v>
      </c>
      <c r="F19" s="21">
        <f>E19</f>
        <v>0</v>
      </c>
      <c r="G19" s="17"/>
    </row>
    <row r="20" spans="1:7">
      <c r="A20" s="4" t="s">
        <v>22</v>
      </c>
      <c r="B20" s="18" t="s">
        <v>61</v>
      </c>
      <c r="C20" s="19" t="s">
        <v>95</v>
      </c>
      <c r="D20" s="19" t="s">
        <v>116</v>
      </c>
      <c r="E20" s="20">
        <f>#VALUE!</f>
        <v>0</v>
      </c>
      <c r="F20" s="21">
        <f>E20</f>
        <v>0</v>
      </c>
      <c r="G20" s="17"/>
    </row>
    <row r="21" spans="1:7">
      <c r="A21" s="4" t="s">
        <v>23</v>
      </c>
      <c r="B21" s="23" t="s">
        <v>62</v>
      </c>
      <c r="C21" s="24" t="s">
        <v>96</v>
      </c>
      <c r="D21" s="24" t="s">
        <v>115</v>
      </c>
      <c r="E21" s="25"/>
      <c r="F21" s="26">
        <f>F16+F17+F18+F19+F20</f>
        <v>0</v>
      </c>
      <c r="G21" s="17"/>
    </row>
    <row r="22" spans="1:7">
      <c r="A22" s="4" t="s">
        <v>24</v>
      </c>
      <c r="B22" s="18" t="s">
        <v>63</v>
      </c>
      <c r="C22" s="19" t="s">
        <v>97</v>
      </c>
      <c r="D22" s="19" t="s">
        <v>117</v>
      </c>
      <c r="E22" s="20">
        <f>#VALUE!</f>
        <v>0</v>
      </c>
      <c r="F22" s="21">
        <f>E22</f>
        <v>0</v>
      </c>
      <c r="G22" s="17"/>
    </row>
    <row r="23" spans="1:7">
      <c r="A23" s="4" t="s">
        <v>25</v>
      </c>
      <c r="B23" s="18" t="s">
        <v>63</v>
      </c>
      <c r="C23" s="19" t="s">
        <v>98</v>
      </c>
      <c r="D23" s="19" t="s">
        <v>117</v>
      </c>
      <c r="E23" s="20">
        <f>#VALUE!</f>
        <v>0</v>
      </c>
      <c r="F23" s="21">
        <f>E23</f>
        <v>0</v>
      </c>
      <c r="G23" s="17"/>
    </row>
    <row r="24" spans="1:7">
      <c r="A24" s="4" t="s">
        <v>26</v>
      </c>
      <c r="B24" s="18" t="s">
        <v>63</v>
      </c>
      <c r="C24" s="19" t="s">
        <v>99</v>
      </c>
      <c r="D24" s="19" t="s">
        <v>117</v>
      </c>
      <c r="E24" s="20">
        <f>#VALUE!</f>
        <v>0</v>
      </c>
      <c r="F24" s="21">
        <f>E24</f>
        <v>0</v>
      </c>
      <c r="G24" s="17"/>
    </row>
    <row r="25" spans="1:7">
      <c r="A25" s="4" t="s">
        <v>27</v>
      </c>
      <c r="B25" s="18" t="s">
        <v>63</v>
      </c>
      <c r="C25" s="19" t="s">
        <v>100</v>
      </c>
      <c r="D25" s="19" t="s">
        <v>117</v>
      </c>
      <c r="E25" s="20">
        <f>#VALUE!</f>
        <v>0</v>
      </c>
      <c r="F25" s="21">
        <f>E25</f>
        <v>0</v>
      </c>
      <c r="G25" s="17"/>
    </row>
    <row r="26" spans="1:7">
      <c r="A26" s="4" t="s">
        <v>28</v>
      </c>
      <c r="B26" s="18" t="s">
        <v>64</v>
      </c>
      <c r="C26" s="19" t="s">
        <v>101</v>
      </c>
      <c r="D26" s="19" t="s">
        <v>118</v>
      </c>
      <c r="E26" s="20">
        <f>#VALUE!</f>
        <v>0</v>
      </c>
      <c r="F26" s="21">
        <f>E26</f>
        <v>0</v>
      </c>
      <c r="G26" s="17"/>
    </row>
    <row r="27" spans="1:7">
      <c r="A27" s="4" t="s">
        <v>29</v>
      </c>
      <c r="B27" s="18" t="s">
        <v>65</v>
      </c>
      <c r="C27" s="19" t="s">
        <v>102</v>
      </c>
      <c r="D27" s="19" t="s">
        <v>119</v>
      </c>
      <c r="E27" s="20">
        <f>#VALUE!</f>
        <v>0</v>
      </c>
      <c r="F27" s="21">
        <f>E27</f>
        <v>0</v>
      </c>
      <c r="G27" s="17"/>
    </row>
    <row r="28" spans="1:7">
      <c r="A28" s="4" t="s">
        <v>30</v>
      </c>
      <c r="B28" s="18" t="s">
        <v>66</v>
      </c>
      <c r="C28" s="19" t="s">
        <v>103</v>
      </c>
      <c r="D28" s="19" t="s">
        <v>120</v>
      </c>
      <c r="E28" s="20">
        <f>#VALUE!</f>
        <v>0</v>
      </c>
      <c r="F28" s="21">
        <f>E28</f>
        <v>0</v>
      </c>
      <c r="G28" s="17"/>
    </row>
    <row r="29" spans="1:7">
      <c r="A29" s="4" t="s">
        <v>31</v>
      </c>
      <c r="B29" s="18" t="s">
        <v>67</v>
      </c>
      <c r="C29" s="19" t="s">
        <v>104</v>
      </c>
      <c r="D29" s="19" t="s">
        <v>121</v>
      </c>
      <c r="E29" s="20">
        <f>#VALUE!</f>
        <v>0</v>
      </c>
      <c r="F29" s="21">
        <f>E29</f>
        <v>0</v>
      </c>
      <c r="G29" s="17"/>
    </row>
    <row r="30" spans="1:7">
      <c r="A30" s="4" t="s">
        <v>32</v>
      </c>
      <c r="B30" s="18" t="s">
        <v>68</v>
      </c>
      <c r="C30" s="19" t="s">
        <v>105</v>
      </c>
      <c r="D30" s="19" t="s">
        <v>122</v>
      </c>
      <c r="E30" s="20">
        <f>#VALUE!</f>
        <v>0</v>
      </c>
      <c r="F30" s="21">
        <f>E30</f>
        <v>0</v>
      </c>
      <c r="G30" s="17"/>
    </row>
    <row r="31" spans="1:7">
      <c r="A31" s="4" t="s">
        <v>33</v>
      </c>
      <c r="B31" s="18" t="s">
        <v>69</v>
      </c>
      <c r="C31" s="19" t="s">
        <v>106</v>
      </c>
      <c r="D31" s="19" t="s">
        <v>123</v>
      </c>
      <c r="E31" s="20">
        <f>#VALUE!</f>
        <v>0</v>
      </c>
      <c r="F31" s="21">
        <f>E31</f>
        <v>0</v>
      </c>
      <c r="G31" s="17"/>
    </row>
    <row r="32" spans="1:7">
      <c r="A32" s="4" t="s">
        <v>34</v>
      </c>
      <c r="B32" s="18" t="s">
        <v>69</v>
      </c>
      <c r="C32" s="19" t="s">
        <v>107</v>
      </c>
      <c r="D32" s="19" t="s">
        <v>123</v>
      </c>
      <c r="E32" s="20">
        <f>#VALUE!</f>
        <v>0</v>
      </c>
      <c r="F32" s="21">
        <f>E32</f>
        <v>0</v>
      </c>
      <c r="G32" s="17"/>
    </row>
    <row r="33" spans="1:7">
      <c r="A33" s="4" t="s">
        <v>35</v>
      </c>
      <c r="B33" s="18" t="s">
        <v>69</v>
      </c>
      <c r="C33" s="19" t="s">
        <v>108</v>
      </c>
      <c r="D33" s="19" t="s">
        <v>123</v>
      </c>
      <c r="E33" s="20">
        <f>#VALUE!</f>
        <v>0</v>
      </c>
      <c r="F33" s="21">
        <f>E33</f>
        <v>0</v>
      </c>
      <c r="G33" s="17"/>
    </row>
    <row r="34" spans="1:7">
      <c r="A34" s="4" t="s">
        <v>36</v>
      </c>
      <c r="B34" s="23" t="s">
        <v>70</v>
      </c>
      <c r="C34" s="24"/>
      <c r="D34" s="24"/>
      <c r="E34" s="25"/>
      <c r="F34" s="26">
        <f>F22+F23+F24+F25+F26+F27+F28+F29+F30+F31+F32+F33</f>
        <v>0</v>
      </c>
      <c r="G34" s="17"/>
    </row>
    <row r="35" spans="1:7">
      <c r="A35" s="4" t="s">
        <v>37</v>
      </c>
      <c r="B35" s="18" t="s">
        <v>71</v>
      </c>
      <c r="C35" s="19" t="s">
        <v>109</v>
      </c>
      <c r="D35" s="19" t="s">
        <v>115</v>
      </c>
      <c r="E35" s="20">
        <f>#VALUE!</f>
        <v>0</v>
      </c>
      <c r="F35" s="21">
        <f>E35</f>
        <v>0</v>
      </c>
      <c r="G35" s="17"/>
    </row>
    <row r="36" spans="1:7">
      <c r="A36" s="4" t="s">
        <v>38</v>
      </c>
      <c r="B36" s="18" t="s">
        <v>72</v>
      </c>
      <c r="C36" s="19" t="s">
        <v>110</v>
      </c>
      <c r="D36" s="19" t="s">
        <v>115</v>
      </c>
      <c r="E36" s="20">
        <f>#VALUE!</f>
        <v>0</v>
      </c>
      <c r="F36" s="21">
        <f>E36</f>
        <v>0</v>
      </c>
      <c r="G36" s="17"/>
    </row>
    <row r="37" spans="1:7">
      <c r="A37" s="4" t="s">
        <v>39</v>
      </c>
      <c r="B37" s="23" t="s">
        <v>73</v>
      </c>
      <c r="C37" s="24" t="s">
        <v>111</v>
      </c>
      <c r="D37" s="24"/>
      <c r="E37" s="25"/>
      <c r="F37" s="26">
        <f>F12+F13+F14+F16+F17+F18+F19+F20+F22+F23+F24+F25+F26+F27+F28+F29+F30+F31+F32+F33+F35+F36</f>
        <v>0</v>
      </c>
      <c r="G37" s="17"/>
    </row>
    <row r="38" spans="1:7">
      <c r="A38" s="4" t="s">
        <v>40</v>
      </c>
      <c r="B38" s="18" t="s">
        <v>74</v>
      </c>
      <c r="C38" s="19" t="s">
        <v>112</v>
      </c>
      <c r="D38" s="19" t="s">
        <v>124</v>
      </c>
      <c r="E38" s="20">
        <f>#VALUE!</f>
        <v>0</v>
      </c>
      <c r="F38" s="21">
        <f>E38</f>
        <v>0</v>
      </c>
      <c r="G38" s="17"/>
    </row>
    <row r="39" spans="1:7">
      <c r="A39" s="4" t="s">
        <v>41</v>
      </c>
      <c r="B39" s="18" t="s">
        <v>75</v>
      </c>
      <c r="C39" s="19" t="s">
        <v>113</v>
      </c>
      <c r="D39" s="19" t="s">
        <v>124</v>
      </c>
      <c r="E39" s="20">
        <f>#VALUE!</f>
        <v>0</v>
      </c>
      <c r="F39" s="21">
        <f>E39</f>
        <v>0</v>
      </c>
      <c r="G39" s="17"/>
    </row>
    <row r="40" spans="1:7">
      <c r="A40" s="4" t="s">
        <v>42</v>
      </c>
      <c r="B40" s="18" t="s">
        <v>76</v>
      </c>
      <c r="C40" s="19" t="s">
        <v>114</v>
      </c>
      <c r="D40" s="19" t="s">
        <v>124</v>
      </c>
      <c r="E40" s="20">
        <f>#VALUE!</f>
        <v>0</v>
      </c>
      <c r="F40" s="21">
        <f>E40</f>
        <v>0</v>
      </c>
      <c r="G40" s="17"/>
    </row>
    <row r="41" spans="1:7">
      <c r="A41" s="4" t="s">
        <v>43</v>
      </c>
      <c r="B41" s="18" t="s">
        <v>77</v>
      </c>
      <c r="C41" s="19"/>
      <c r="D41" s="19"/>
      <c r="E41" s="20">
        <f>#VALUE!</f>
        <v>0</v>
      </c>
      <c r="F41" s="21">
        <f>E41</f>
        <v>0</v>
      </c>
      <c r="G41" s="17"/>
    </row>
    <row r="42" spans="1:7">
      <c r="A42" s="4" t="s">
        <v>44</v>
      </c>
      <c r="B42" s="18" t="s">
        <v>78</v>
      </c>
      <c r="C42" s="19"/>
      <c r="D42" s="19"/>
      <c r="E42" s="20">
        <f>#VALUE!</f>
        <v>0</v>
      </c>
      <c r="F42" s="21">
        <f>E42</f>
        <v>0</v>
      </c>
      <c r="G42" s="17"/>
    </row>
    <row r="43" spans="1:7">
      <c r="A43" s="4" t="s">
        <v>45</v>
      </c>
      <c r="B43" s="23" t="s">
        <v>79</v>
      </c>
      <c r="C43" s="24"/>
      <c r="D43" s="24"/>
      <c r="E43" s="25"/>
      <c r="F43" s="26">
        <f>F38+F39+F40+F41+F42</f>
        <v>0</v>
      </c>
      <c r="G43" s="17"/>
    </row>
    <row r="44" spans="1:7">
      <c r="A44" s="4" t="s">
        <v>46</v>
      </c>
      <c r="B44" s="23" t="s">
        <v>80</v>
      </c>
      <c r="C44" s="24"/>
      <c r="D44" s="24"/>
      <c r="E44" s="25"/>
      <c r="F44" s="26">
        <f>F12+F13+F14+F16+F17+F18+F19+F20+F22+F23+F24+F25+F26+F27+F28+F29+F30+F31+F32+F33+F35+F36+F38+F39+F40+F41+F42</f>
        <v>0</v>
      </c>
      <c r="G44" s="17"/>
    </row>
    <row r="45" spans="1:7">
      <c r="A45" s="4" t="s">
        <v>47</v>
      </c>
      <c r="B45" s="18" t="s">
        <v>81</v>
      </c>
      <c r="C45" s="19"/>
      <c r="D45" s="19"/>
      <c r="E45" s="20">
        <f>#VALUE!</f>
        <v>0</v>
      </c>
      <c r="F45" s="21">
        <f>0-E45</f>
        <v>0</v>
      </c>
      <c r="G45" s="17"/>
    </row>
    <row r="46" spans="1:7">
      <c r="A46" s="4" t="s">
        <v>48</v>
      </c>
      <c r="B46" s="18" t="s">
        <v>82</v>
      </c>
      <c r="C46" s="19"/>
      <c r="D46" s="19"/>
      <c r="E46" s="20">
        <f>#VALUE!</f>
        <v>0</v>
      </c>
      <c r="F46" s="21">
        <f>0-E46</f>
        <v>0</v>
      </c>
      <c r="G46" s="17"/>
    </row>
    <row r="47" spans="1:7">
      <c r="A47" s="4" t="s">
        <v>49</v>
      </c>
      <c r="B47" s="18" t="s">
        <v>83</v>
      </c>
      <c r="C47" s="19"/>
      <c r="D47" s="19"/>
      <c r="E47" s="20">
        <f>#VALUE!</f>
        <v>0</v>
      </c>
      <c r="F47" s="21">
        <f>0-E47</f>
        <v>0</v>
      </c>
      <c r="G47" s="17"/>
    </row>
    <row r="48" spans="1:7">
      <c r="A48" s="4" t="s">
        <v>50</v>
      </c>
      <c r="B48" s="18" t="s">
        <v>84</v>
      </c>
      <c r="C48" s="19"/>
      <c r="D48" s="19"/>
      <c r="E48" s="20">
        <f>#VALUE!</f>
        <v>0</v>
      </c>
      <c r="F48" s="21">
        <f>0-E48</f>
        <v>0</v>
      </c>
      <c r="G48" s="17"/>
    </row>
    <row r="49" spans="1:7">
      <c r="A49" s="4" t="s">
        <v>51</v>
      </c>
      <c r="B49" s="23" t="s">
        <v>85</v>
      </c>
      <c r="C49" s="24"/>
      <c r="D49" s="24"/>
      <c r="E49" s="25"/>
      <c r="F49" s="26">
        <f>F45+F46+F47+F48</f>
        <v>0</v>
      </c>
      <c r="G49" s="17"/>
    </row>
    <row r="50" spans="1:7">
      <c r="A50" s="4" t="s">
        <v>52</v>
      </c>
      <c r="B50" s="23" t="s">
        <v>86</v>
      </c>
      <c r="C50" s="24"/>
      <c r="D50" s="24"/>
      <c r="E50" s="25"/>
      <c r="F50" s="26">
        <f>F12+F13+F14+F16+F17+F18+F19+F20+F22+F23+F24+F25+F26+F27+F28+F29+F30+F31+F32+F33+F35+F36+F38+F39+F40+F41+F42+F45+F46+F47+F48</f>
        <v>0</v>
      </c>
      <c r="G50" s="17"/>
    </row>
    <row r="51" spans="1:7">
      <c r="A51" s="2" t="s">
        <v>125</v>
      </c>
    </row>
    <row r="53" spans="1:7" ht="21" customHeight="1">
      <c r="A53" s="1" t="s">
        <v>126</v>
      </c>
    </row>
    <row r="54" spans="1:7">
      <c r="A54" s="2" t="s">
        <v>127</v>
      </c>
    </row>
    <row r="55" spans="1:7">
      <c r="A55" s="2" t="s">
        <v>128</v>
      </c>
    </row>
    <row r="57" spans="1:7">
      <c r="B57" s="15" t="s">
        <v>129</v>
      </c>
      <c r="C57" s="15" t="s">
        <v>130</v>
      </c>
      <c r="D57" s="15" t="s">
        <v>131</v>
      </c>
      <c r="E57" s="15" t="s">
        <v>132</v>
      </c>
      <c r="F57" s="15" t="s">
        <v>133</v>
      </c>
    </row>
    <row r="58" spans="1:7">
      <c r="A58" s="4" t="s">
        <v>134</v>
      </c>
      <c r="B58" s="27">
        <f>#VALUE!</f>
        <v>0</v>
      </c>
      <c r="C58" s="20">
        <f>#VALUE!</f>
        <v>0</v>
      </c>
      <c r="D58" s="28">
        <v>0</v>
      </c>
      <c r="E58" s="22">
        <f>#VALUE!</f>
        <v>0</v>
      </c>
      <c r="F58" s="20">
        <f>#VALUE!</f>
        <v>0</v>
      </c>
      <c r="G58" s="17"/>
    </row>
    <row r="60" spans="1:7" ht="21" customHeight="1">
      <c r="A60" s="1" t="s">
        <v>135</v>
      </c>
    </row>
    <row r="61" spans="1:7">
      <c r="A61" s="2" t="s">
        <v>136</v>
      </c>
    </row>
    <row r="62" spans="1:7">
      <c r="A62" s="2" t="s">
        <v>137</v>
      </c>
    </row>
    <row r="63" spans="1:7">
      <c r="A63" s="2" t="s">
        <v>138</v>
      </c>
    </row>
    <row r="64" spans="1:7">
      <c r="A64" s="2" t="s">
        <v>139</v>
      </c>
    </row>
    <row r="65" spans="1:3">
      <c r="A65" s="2" t="s">
        <v>140</v>
      </c>
    </row>
    <row r="67" spans="1:3">
      <c r="B67" s="15" t="s">
        <v>141</v>
      </c>
    </row>
    <row r="68" spans="1:3">
      <c r="A68" s="4" t="s">
        <v>142</v>
      </c>
      <c r="B68" s="27">
        <f>#VALUE!</f>
        <v>0</v>
      </c>
      <c r="C68" s="17"/>
    </row>
    <row r="69" spans="1:3">
      <c r="A69" s="4" t="s">
        <v>143</v>
      </c>
      <c r="B69" s="27">
        <f>#VALUE!</f>
        <v>0</v>
      </c>
      <c r="C69" s="17"/>
    </row>
    <row r="70" spans="1:3">
      <c r="A70" s="4" t="s">
        <v>144</v>
      </c>
      <c r="B70" s="25"/>
      <c r="C70" s="17"/>
    </row>
    <row r="71" spans="1:3">
      <c r="A71" s="4" t="s">
        <v>145</v>
      </c>
      <c r="B71" s="27">
        <f>#VALUE!</f>
        <v>0</v>
      </c>
      <c r="C71" s="17"/>
    </row>
    <row r="72" spans="1:3">
      <c r="A72" s="4" t="s">
        <v>146</v>
      </c>
      <c r="B72" s="25"/>
      <c r="C72" s="17"/>
    </row>
    <row r="73" spans="1:3">
      <c r="A73" s="4" t="s">
        <v>147</v>
      </c>
      <c r="B73" s="27">
        <f>#VALUE!</f>
        <v>0</v>
      </c>
      <c r="C73" s="17"/>
    </row>
    <row r="74" spans="1:3">
      <c r="A74" s="4" t="s">
        <v>148</v>
      </c>
      <c r="B74" s="25"/>
      <c r="C74" s="17"/>
    </row>
    <row r="75" spans="1:3">
      <c r="A75" s="4" t="s">
        <v>149</v>
      </c>
      <c r="B75" s="25"/>
      <c r="C75" s="17"/>
    </row>
    <row r="77" spans="1:3" ht="21" customHeight="1">
      <c r="A77" s="1" t="s">
        <v>150</v>
      </c>
    </row>
    <row r="79" spans="1:3">
      <c r="B79" s="15" t="s">
        <v>151</v>
      </c>
    </row>
    <row r="80" spans="1:3">
      <c r="A80" s="4" t="s">
        <v>146</v>
      </c>
      <c r="B80" s="27">
        <f>#VALUE!</f>
        <v>0</v>
      </c>
      <c r="C80" s="17"/>
    </row>
    <row r="82" spans="1:3" ht="21" customHeight="1">
      <c r="A82" s="1" t="s">
        <v>152</v>
      </c>
    </row>
    <row r="84" spans="1:3">
      <c r="B84" s="15" t="s">
        <v>153</v>
      </c>
    </row>
    <row r="85" spans="1:3">
      <c r="A85" s="4" t="s">
        <v>153</v>
      </c>
      <c r="B85" s="20">
        <f>#VALUE!</f>
        <v>0</v>
      </c>
      <c r="C85" s="17"/>
    </row>
    <row r="87" spans="1:3" ht="21" customHeight="1">
      <c r="A87" s="1" t="s">
        <v>154</v>
      </c>
    </row>
    <row r="89" spans="1:3">
      <c r="B89" s="15" t="s">
        <v>155</v>
      </c>
    </row>
    <row r="90" spans="1:3">
      <c r="A90" s="4" t="s">
        <v>143</v>
      </c>
      <c r="B90" s="20">
        <f>#VALUE!</f>
        <v>0</v>
      </c>
      <c r="C90" s="17"/>
    </row>
    <row r="91" spans="1:3">
      <c r="A91" s="4" t="s">
        <v>144</v>
      </c>
      <c r="B91" s="20">
        <f>#VALUE!</f>
        <v>0</v>
      </c>
      <c r="C91" s="17"/>
    </row>
    <row r="92" spans="1:3">
      <c r="A92" s="4" t="s">
        <v>145</v>
      </c>
      <c r="B92" s="20">
        <f>#VALUE!</f>
        <v>0</v>
      </c>
      <c r="C92" s="17"/>
    </row>
    <row r="93" spans="1:3">
      <c r="A93" s="4" t="s">
        <v>146</v>
      </c>
      <c r="B93" s="20">
        <f>#VALUE!</f>
        <v>0</v>
      </c>
      <c r="C93" s="17"/>
    </row>
    <row r="94" spans="1:3">
      <c r="A94" s="4" t="s">
        <v>151</v>
      </c>
      <c r="B94" s="20">
        <f>#VALUE!</f>
        <v>0</v>
      </c>
      <c r="C94" s="17"/>
    </row>
    <row r="95" spans="1:3">
      <c r="A95" s="4" t="s">
        <v>147</v>
      </c>
      <c r="B95" s="20">
        <f>#VALUE!</f>
        <v>0</v>
      </c>
      <c r="C95" s="17"/>
    </row>
    <row r="96" spans="1:3">
      <c r="A96" s="4" t="s">
        <v>148</v>
      </c>
      <c r="B96" s="20">
        <f>#VALUE!</f>
        <v>0</v>
      </c>
      <c r="C96" s="17"/>
    </row>
    <row r="97" spans="1:10">
      <c r="A97" s="4" t="s">
        <v>149</v>
      </c>
      <c r="B97" s="20">
        <f>#VALUE!</f>
        <v>0</v>
      </c>
      <c r="C97" s="17"/>
    </row>
    <row r="99" spans="1:10" ht="21" customHeight="1">
      <c r="A99" s="1" t="s">
        <v>156</v>
      </c>
    </row>
    <row r="101" spans="1:10">
      <c r="B101" s="15" t="s">
        <v>157</v>
      </c>
      <c r="C101" s="15" t="s">
        <v>158</v>
      </c>
      <c r="D101" s="15" t="s">
        <v>159</v>
      </c>
      <c r="E101" s="15" t="s">
        <v>160</v>
      </c>
      <c r="F101" s="15" t="s">
        <v>161</v>
      </c>
      <c r="G101" s="15" t="s">
        <v>162</v>
      </c>
      <c r="H101" s="15" t="s">
        <v>163</v>
      </c>
      <c r="I101" s="15" t="s">
        <v>164</v>
      </c>
    </row>
    <row r="102" spans="1:10">
      <c r="A102" s="4" t="s">
        <v>165</v>
      </c>
      <c r="B102" s="20">
        <f>#VALUE!</f>
        <v>0</v>
      </c>
      <c r="C102" s="20">
        <f>#VALUE!</f>
        <v>0</v>
      </c>
      <c r="D102" s="20">
        <f>#VALUE!</f>
        <v>0</v>
      </c>
      <c r="E102" s="20">
        <f>#VALUE!</f>
        <v>0</v>
      </c>
      <c r="F102" s="20">
        <f>#VALUE!</f>
        <v>0</v>
      </c>
      <c r="G102" s="20">
        <f>#VALUE!</f>
        <v>0</v>
      </c>
      <c r="H102" s="20">
        <f>#VALUE!</f>
        <v>0</v>
      </c>
      <c r="I102" s="20">
        <f>#VALUE!</f>
        <v>0</v>
      </c>
      <c r="J102" s="17"/>
    </row>
    <row r="104" spans="1:10" ht="21" customHeight="1">
      <c r="A104" s="1" t="s">
        <v>166</v>
      </c>
    </row>
    <row r="106" spans="1:10">
      <c r="B106" s="15" t="s">
        <v>167</v>
      </c>
      <c r="C106" s="15" t="s">
        <v>168</v>
      </c>
      <c r="D106" s="15" t="s">
        <v>169</v>
      </c>
      <c r="E106" s="15" t="s">
        <v>170</v>
      </c>
      <c r="F106" s="15" t="s">
        <v>171</v>
      </c>
    </row>
    <row r="107" spans="1:10">
      <c r="A107" s="4" t="s">
        <v>172</v>
      </c>
      <c r="B107" s="20">
        <f>#VALUE!</f>
        <v>0</v>
      </c>
      <c r="C107" s="20">
        <f>#VALUE!</f>
        <v>0</v>
      </c>
      <c r="D107" s="20">
        <f>#VALUE!</f>
        <v>0</v>
      </c>
      <c r="E107" s="20">
        <f>#VALUE!</f>
        <v>0</v>
      </c>
      <c r="F107" s="20">
        <f>#VALUE!</f>
        <v>0</v>
      </c>
      <c r="G107" s="17"/>
    </row>
    <row r="109" spans="1:10" ht="21" customHeight="1">
      <c r="A109" s="1" t="s">
        <v>173</v>
      </c>
    </row>
    <row r="111" spans="1:10">
      <c r="B111" s="15" t="s">
        <v>157</v>
      </c>
      <c r="C111" s="15" t="s">
        <v>158</v>
      </c>
      <c r="D111" s="15" t="s">
        <v>159</v>
      </c>
      <c r="E111" s="15" t="s">
        <v>160</v>
      </c>
      <c r="F111" s="15" t="s">
        <v>161</v>
      </c>
      <c r="G111" s="15" t="s">
        <v>162</v>
      </c>
      <c r="H111" s="15" t="s">
        <v>163</v>
      </c>
      <c r="I111" s="15" t="s">
        <v>164</v>
      </c>
    </row>
    <row r="112" spans="1:10">
      <c r="A112" s="4" t="s">
        <v>174</v>
      </c>
      <c r="B112" s="27">
        <f>#VALUE!</f>
        <v>0</v>
      </c>
      <c r="C112" s="27">
        <f>#VALUE!</f>
        <v>0</v>
      </c>
      <c r="D112" s="27">
        <f>#VALUE!</f>
        <v>0</v>
      </c>
      <c r="E112" s="27">
        <f>#VALUE!</f>
        <v>0</v>
      </c>
      <c r="F112" s="27">
        <f>#VALUE!</f>
        <v>0</v>
      </c>
      <c r="G112" s="27">
        <f>#VALUE!</f>
        <v>0</v>
      </c>
      <c r="H112" s="27">
        <f>#VALUE!</f>
        <v>0</v>
      </c>
      <c r="I112" s="27">
        <f>#VALUE!</f>
        <v>0</v>
      </c>
      <c r="J112" s="17"/>
    </row>
    <row r="113" spans="1:10">
      <c r="A113" s="4" t="s">
        <v>175</v>
      </c>
      <c r="B113" s="27">
        <f>#VALUE!</f>
        <v>0</v>
      </c>
      <c r="C113" s="27">
        <f>#VALUE!</f>
        <v>0</v>
      </c>
      <c r="D113" s="27">
        <f>#VALUE!</f>
        <v>0</v>
      </c>
      <c r="E113" s="27">
        <f>#VALUE!</f>
        <v>0</v>
      </c>
      <c r="F113" s="27">
        <f>#VALUE!</f>
        <v>0</v>
      </c>
      <c r="G113" s="27">
        <f>#VALUE!</f>
        <v>0</v>
      </c>
      <c r="H113" s="27">
        <f>#VALUE!</f>
        <v>0</v>
      </c>
      <c r="I113" s="27">
        <f>#VALUE!</f>
        <v>0</v>
      </c>
      <c r="J113" s="17"/>
    </row>
    <row r="114" spans="1:10">
      <c r="A114" s="4" t="s">
        <v>176</v>
      </c>
      <c r="B114" s="27">
        <f>#VALUE!</f>
        <v>0</v>
      </c>
      <c r="C114" s="27">
        <f>#VALUE!</f>
        <v>0</v>
      </c>
      <c r="D114" s="27">
        <f>#VALUE!</f>
        <v>0</v>
      </c>
      <c r="E114" s="27">
        <f>#VALUE!</f>
        <v>0</v>
      </c>
      <c r="F114" s="27">
        <f>#VALUE!</f>
        <v>0</v>
      </c>
      <c r="G114" s="27">
        <f>#VALUE!</f>
        <v>0</v>
      </c>
      <c r="H114" s="27">
        <f>#VALUE!</f>
        <v>0</v>
      </c>
      <c r="I114" s="27">
        <f>#VALUE!</f>
        <v>0</v>
      </c>
      <c r="J114" s="17"/>
    </row>
    <row r="115" spans="1:10">
      <c r="A115" s="4" t="s">
        <v>177</v>
      </c>
      <c r="B115" s="27">
        <f>#VALUE!</f>
        <v>0</v>
      </c>
      <c r="C115" s="27">
        <f>#VALUE!</f>
        <v>0</v>
      </c>
      <c r="D115" s="27">
        <f>#VALUE!</f>
        <v>0</v>
      </c>
      <c r="E115" s="27">
        <f>#VALUE!</f>
        <v>0</v>
      </c>
      <c r="F115" s="27">
        <f>#VALUE!</f>
        <v>0</v>
      </c>
      <c r="G115" s="27">
        <f>#VALUE!</f>
        <v>0</v>
      </c>
      <c r="H115" s="27">
        <f>#VALUE!</f>
        <v>0</v>
      </c>
      <c r="I115" s="27">
        <f>#VALUE!</f>
        <v>0</v>
      </c>
      <c r="J115" s="17"/>
    </row>
    <row r="116" spans="1:10">
      <c r="A116" s="4" t="s">
        <v>178</v>
      </c>
      <c r="B116" s="27">
        <f>#VALUE!</f>
        <v>0</v>
      </c>
      <c r="C116" s="27">
        <f>#VALUE!</f>
        <v>0</v>
      </c>
      <c r="D116" s="27">
        <f>#VALUE!</f>
        <v>0</v>
      </c>
      <c r="E116" s="27">
        <f>#VALUE!</f>
        <v>0</v>
      </c>
      <c r="F116" s="27">
        <f>#VALUE!</f>
        <v>0</v>
      </c>
      <c r="G116" s="27">
        <f>#VALUE!</f>
        <v>0</v>
      </c>
      <c r="H116" s="27">
        <f>#VALUE!</f>
        <v>0</v>
      </c>
      <c r="I116" s="27">
        <f>#VALUE!</f>
        <v>0</v>
      </c>
      <c r="J116" s="17"/>
    </row>
    <row r="117" spans="1:10">
      <c r="A117" s="4" t="s">
        <v>179</v>
      </c>
      <c r="B117" s="27">
        <f>#VALUE!</f>
        <v>0</v>
      </c>
      <c r="C117" s="27">
        <f>#VALUE!</f>
        <v>0</v>
      </c>
      <c r="D117" s="27">
        <f>#VALUE!</f>
        <v>0</v>
      </c>
      <c r="E117" s="27">
        <f>#VALUE!</f>
        <v>0</v>
      </c>
      <c r="F117" s="27">
        <f>#VALUE!</f>
        <v>0</v>
      </c>
      <c r="G117" s="27">
        <f>#VALUE!</f>
        <v>0</v>
      </c>
      <c r="H117" s="27">
        <f>#VALUE!</f>
        <v>0</v>
      </c>
      <c r="I117" s="27">
        <f>#VALUE!</f>
        <v>0</v>
      </c>
      <c r="J117" s="17"/>
    </row>
    <row r="118" spans="1:10">
      <c r="A118" s="4" t="s">
        <v>180</v>
      </c>
      <c r="B118" s="27">
        <f>#VALUE!</f>
        <v>0</v>
      </c>
      <c r="C118" s="27">
        <f>#VALUE!</f>
        <v>0</v>
      </c>
      <c r="D118" s="27">
        <f>#VALUE!</f>
        <v>0</v>
      </c>
      <c r="E118" s="27">
        <f>#VALUE!</f>
        <v>0</v>
      </c>
      <c r="F118" s="27">
        <f>#VALUE!</f>
        <v>0</v>
      </c>
      <c r="G118" s="27">
        <f>#VALUE!</f>
        <v>0</v>
      </c>
      <c r="H118" s="27">
        <f>#VALUE!</f>
        <v>0</v>
      </c>
      <c r="I118" s="27">
        <f>#VALUE!</f>
        <v>0</v>
      </c>
      <c r="J118" s="17"/>
    </row>
    <row r="119" spans="1:10">
      <c r="A119" s="4" t="s">
        <v>181</v>
      </c>
      <c r="B119" s="27">
        <f>#VALUE!</f>
        <v>0</v>
      </c>
      <c r="C119" s="27">
        <f>#VALUE!</f>
        <v>0</v>
      </c>
      <c r="D119" s="27">
        <f>#VALUE!</f>
        <v>0</v>
      </c>
      <c r="E119" s="27">
        <f>#VALUE!</f>
        <v>0</v>
      </c>
      <c r="F119" s="27">
        <f>#VALUE!</f>
        <v>0</v>
      </c>
      <c r="G119" s="27">
        <f>#VALUE!</f>
        <v>0</v>
      </c>
      <c r="H119" s="27">
        <f>#VALUE!</f>
        <v>0</v>
      </c>
      <c r="I119" s="27">
        <f>#VALUE!</f>
        <v>0</v>
      </c>
      <c r="J119" s="17"/>
    </row>
    <row r="120" spans="1:10">
      <c r="A120" s="4" t="s">
        <v>182</v>
      </c>
      <c r="B120" s="27">
        <f>#VALUE!</f>
        <v>0</v>
      </c>
      <c r="C120" s="27">
        <f>#VALUE!</f>
        <v>0</v>
      </c>
      <c r="D120" s="27">
        <f>#VALUE!</f>
        <v>0</v>
      </c>
      <c r="E120" s="27">
        <f>#VALUE!</f>
        <v>0</v>
      </c>
      <c r="F120" s="27">
        <f>#VALUE!</f>
        <v>0</v>
      </c>
      <c r="G120" s="27">
        <f>#VALUE!</f>
        <v>0</v>
      </c>
      <c r="H120" s="27">
        <f>#VALUE!</f>
        <v>0</v>
      </c>
      <c r="I120" s="27">
        <f>#VALUE!</f>
        <v>0</v>
      </c>
      <c r="J120" s="17"/>
    </row>
    <row r="121" spans="1:10">
      <c r="A121" s="4" t="s">
        <v>183</v>
      </c>
      <c r="B121" s="27">
        <f>#VALUE!</f>
        <v>0</v>
      </c>
      <c r="C121" s="27">
        <f>#VALUE!</f>
        <v>0</v>
      </c>
      <c r="D121" s="27">
        <f>#VALUE!</f>
        <v>0</v>
      </c>
      <c r="E121" s="27">
        <f>#VALUE!</f>
        <v>0</v>
      </c>
      <c r="F121" s="27">
        <f>#VALUE!</f>
        <v>0</v>
      </c>
      <c r="G121" s="27">
        <f>#VALUE!</f>
        <v>0</v>
      </c>
      <c r="H121" s="27">
        <f>#VALUE!</f>
        <v>0</v>
      </c>
      <c r="I121" s="27">
        <f>#VALUE!</f>
        <v>0</v>
      </c>
      <c r="J121" s="17"/>
    </row>
    <row r="122" spans="1:10">
      <c r="A122" s="4" t="s">
        <v>184</v>
      </c>
      <c r="B122" s="27">
        <f>#VALUE!</f>
        <v>0</v>
      </c>
      <c r="C122" s="27">
        <f>#VALUE!</f>
        <v>0</v>
      </c>
      <c r="D122" s="27">
        <f>#VALUE!</f>
        <v>0</v>
      </c>
      <c r="E122" s="27">
        <f>#VALUE!</f>
        <v>0</v>
      </c>
      <c r="F122" s="27">
        <f>#VALUE!</f>
        <v>0</v>
      </c>
      <c r="G122" s="27">
        <f>#VALUE!</f>
        <v>0</v>
      </c>
      <c r="H122" s="27">
        <f>#VALUE!</f>
        <v>0</v>
      </c>
      <c r="I122" s="27">
        <f>#VALUE!</f>
        <v>0</v>
      </c>
      <c r="J122" s="17"/>
    </row>
    <row r="123" spans="1:10">
      <c r="A123" s="4" t="s">
        <v>185</v>
      </c>
      <c r="B123" s="27">
        <f>#VALUE!</f>
        <v>0</v>
      </c>
      <c r="C123" s="27">
        <f>#VALUE!</f>
        <v>0</v>
      </c>
      <c r="D123" s="27">
        <f>#VALUE!</f>
        <v>0</v>
      </c>
      <c r="E123" s="27">
        <f>#VALUE!</f>
        <v>0</v>
      </c>
      <c r="F123" s="27">
        <f>#VALUE!</f>
        <v>0</v>
      </c>
      <c r="G123" s="27">
        <f>#VALUE!</f>
        <v>0</v>
      </c>
      <c r="H123" s="27">
        <f>#VALUE!</f>
        <v>0</v>
      </c>
      <c r="I123" s="27">
        <f>#VALUE!</f>
        <v>0</v>
      </c>
      <c r="J123" s="17"/>
    </row>
    <row r="124" spans="1:10">
      <c r="A124" s="4" t="s">
        <v>186</v>
      </c>
      <c r="B124" s="27">
        <f>#VALUE!</f>
        <v>0</v>
      </c>
      <c r="C124" s="27">
        <f>#VALUE!</f>
        <v>0</v>
      </c>
      <c r="D124" s="27">
        <f>#VALUE!</f>
        <v>0</v>
      </c>
      <c r="E124" s="27">
        <f>#VALUE!</f>
        <v>0</v>
      </c>
      <c r="F124" s="27">
        <f>#VALUE!</f>
        <v>0</v>
      </c>
      <c r="G124" s="27">
        <f>#VALUE!</f>
        <v>0</v>
      </c>
      <c r="H124" s="27">
        <f>#VALUE!</f>
        <v>0</v>
      </c>
      <c r="I124" s="27">
        <f>#VALUE!</f>
        <v>0</v>
      </c>
      <c r="J124" s="17"/>
    </row>
    <row r="125" spans="1:10">
      <c r="A125" s="4" t="s">
        <v>187</v>
      </c>
      <c r="B125" s="27">
        <f>#VALUE!</f>
        <v>0</v>
      </c>
      <c r="C125" s="27">
        <f>#VALUE!</f>
        <v>0</v>
      </c>
      <c r="D125" s="27">
        <f>#VALUE!</f>
        <v>0</v>
      </c>
      <c r="E125" s="27">
        <f>#VALUE!</f>
        <v>0</v>
      </c>
      <c r="F125" s="27">
        <f>#VALUE!</f>
        <v>0</v>
      </c>
      <c r="G125" s="27">
        <f>#VALUE!</f>
        <v>0</v>
      </c>
      <c r="H125" s="27">
        <f>#VALUE!</f>
        <v>0</v>
      </c>
      <c r="I125" s="27">
        <f>#VALUE!</f>
        <v>0</v>
      </c>
      <c r="J125" s="17"/>
    </row>
    <row r="126" spans="1:10">
      <c r="A126" s="4" t="s">
        <v>188</v>
      </c>
      <c r="B126" s="27">
        <f>#VALUE!</f>
        <v>0</v>
      </c>
      <c r="C126" s="27">
        <f>#VALUE!</f>
        <v>0</v>
      </c>
      <c r="D126" s="27">
        <f>#VALUE!</f>
        <v>0</v>
      </c>
      <c r="E126" s="27">
        <f>#VALUE!</f>
        <v>0</v>
      </c>
      <c r="F126" s="27">
        <f>#VALUE!</f>
        <v>0</v>
      </c>
      <c r="G126" s="27">
        <f>#VALUE!</f>
        <v>0</v>
      </c>
      <c r="H126" s="27">
        <f>#VALUE!</f>
        <v>0</v>
      </c>
      <c r="I126" s="27">
        <f>#VALUE!</f>
        <v>0</v>
      </c>
      <c r="J126" s="17"/>
    </row>
    <row r="127" spans="1:10">
      <c r="A127" s="4" t="s">
        <v>189</v>
      </c>
      <c r="B127" s="27">
        <f>#VALUE!</f>
        <v>0</v>
      </c>
      <c r="C127" s="27">
        <f>#VALUE!</f>
        <v>0</v>
      </c>
      <c r="D127" s="27">
        <f>#VALUE!</f>
        <v>0</v>
      </c>
      <c r="E127" s="27">
        <f>#VALUE!</f>
        <v>0</v>
      </c>
      <c r="F127" s="27">
        <f>#VALUE!</f>
        <v>0</v>
      </c>
      <c r="G127" s="27">
        <f>#VALUE!</f>
        <v>0</v>
      </c>
      <c r="H127" s="27">
        <f>#VALUE!</f>
        <v>0</v>
      </c>
      <c r="I127" s="27">
        <f>#VALUE!</f>
        <v>0</v>
      </c>
      <c r="J127" s="17"/>
    </row>
    <row r="129" spans="1:10" ht="21" customHeight="1">
      <c r="A129" s="1" t="s">
        <v>190</v>
      </c>
    </row>
    <row r="130" spans="1:10">
      <c r="A130" s="2" t="s">
        <v>191</v>
      </c>
    </row>
    <row r="131" spans="1:10">
      <c r="A131" s="2" t="s">
        <v>192</v>
      </c>
    </row>
    <row r="133" spans="1:10">
      <c r="B133" s="15" t="s">
        <v>157</v>
      </c>
      <c r="C133" s="15" t="s">
        <v>158</v>
      </c>
      <c r="D133" s="15" t="s">
        <v>159</v>
      </c>
      <c r="E133" s="15" t="s">
        <v>160</v>
      </c>
      <c r="F133" s="15" t="s">
        <v>161</v>
      </c>
      <c r="G133" s="15" t="s">
        <v>162</v>
      </c>
      <c r="H133" s="15" t="s">
        <v>163</v>
      </c>
      <c r="I133" s="15" t="s">
        <v>164</v>
      </c>
    </row>
    <row r="134" spans="1:10">
      <c r="A134" s="4" t="s">
        <v>193</v>
      </c>
      <c r="B134" s="22">
        <f>#VALUE!</f>
        <v>0</v>
      </c>
      <c r="C134" s="22">
        <f>#VALUE!</f>
        <v>0</v>
      </c>
      <c r="D134" s="22">
        <f>#VALUE!</f>
        <v>0</v>
      </c>
      <c r="E134" s="22">
        <f>#VALUE!</f>
        <v>0</v>
      </c>
      <c r="F134" s="22">
        <f>#VALUE!</f>
        <v>0</v>
      </c>
      <c r="G134" s="22">
        <f>#VALUE!</f>
        <v>0</v>
      </c>
      <c r="H134" s="22">
        <f>#VALUE!</f>
        <v>0</v>
      </c>
      <c r="I134" s="22">
        <f>#VALUE!</f>
        <v>0</v>
      </c>
      <c r="J134" s="17"/>
    </row>
    <row r="136" spans="1:10" ht="21" customHeight="1">
      <c r="A136" s="1" t="s">
        <v>194</v>
      </c>
    </row>
    <row r="138" spans="1:10">
      <c r="B138" s="15" t="s">
        <v>167</v>
      </c>
      <c r="C138" s="15" t="s">
        <v>168</v>
      </c>
      <c r="D138" s="15" t="s">
        <v>169</v>
      </c>
      <c r="E138" s="15" t="s">
        <v>170</v>
      </c>
      <c r="F138" s="15" t="s">
        <v>171</v>
      </c>
    </row>
    <row r="139" spans="1:10">
      <c r="A139" s="4" t="s">
        <v>195</v>
      </c>
      <c r="B139" s="27">
        <f>#VALUE!</f>
        <v>0</v>
      </c>
      <c r="C139" s="27">
        <f>#VALUE!</f>
        <v>0</v>
      </c>
      <c r="D139" s="27">
        <f>#VALUE!</f>
        <v>0</v>
      </c>
      <c r="E139" s="27">
        <f>#VALUE!</f>
        <v>0</v>
      </c>
      <c r="F139" s="27">
        <f>#VALUE!</f>
        <v>0</v>
      </c>
      <c r="G139" s="17"/>
    </row>
    <row r="140" spans="1:10">
      <c r="A140" s="4" t="s">
        <v>196</v>
      </c>
      <c r="B140" s="27">
        <f>#VALUE!</f>
        <v>0</v>
      </c>
      <c r="C140" s="27">
        <f>#VALUE!</f>
        <v>0</v>
      </c>
      <c r="D140" s="27">
        <f>#VALUE!</f>
        <v>0</v>
      </c>
      <c r="E140" s="27">
        <f>#VALUE!</f>
        <v>0</v>
      </c>
      <c r="F140" s="27">
        <f>#VALUE!</f>
        <v>0</v>
      </c>
      <c r="G140" s="17"/>
    </row>
    <row r="141" spans="1:10">
      <c r="A141" s="4" t="s">
        <v>197</v>
      </c>
      <c r="B141" s="27">
        <f>#VALUE!</f>
        <v>0</v>
      </c>
      <c r="C141" s="27">
        <f>#VALUE!</f>
        <v>0</v>
      </c>
      <c r="D141" s="27">
        <f>#VALUE!</f>
        <v>0</v>
      </c>
      <c r="E141" s="27">
        <f>#VALUE!</f>
        <v>0</v>
      </c>
      <c r="F141" s="27">
        <f>#VALUE!</f>
        <v>0</v>
      </c>
      <c r="G141" s="17"/>
    </row>
    <row r="142" spans="1:10">
      <c r="A142" s="4" t="s">
        <v>198</v>
      </c>
      <c r="B142" s="27">
        <f>#VALUE!</f>
        <v>0</v>
      </c>
      <c r="C142" s="27">
        <f>#VALUE!</f>
        <v>0</v>
      </c>
      <c r="D142" s="27">
        <f>#VALUE!</f>
        <v>0</v>
      </c>
      <c r="E142" s="27">
        <f>#VALUE!</f>
        <v>0</v>
      </c>
      <c r="F142" s="27">
        <f>#VALUE!</f>
        <v>0</v>
      </c>
      <c r="G142" s="17"/>
    </row>
    <row r="144" spans="1:10" ht="21" customHeight="1">
      <c r="A144" s="1" t="s">
        <v>199</v>
      </c>
    </row>
    <row r="145" spans="1:9">
      <c r="A145" s="2" t="s">
        <v>200</v>
      </c>
    </row>
    <row r="147" spans="1:9">
      <c r="B147" s="15" t="s">
        <v>143</v>
      </c>
      <c r="C147" s="15" t="s">
        <v>144</v>
      </c>
      <c r="D147" s="15" t="s">
        <v>145</v>
      </c>
      <c r="E147" s="15" t="s">
        <v>146</v>
      </c>
      <c r="F147" s="15" t="s">
        <v>147</v>
      </c>
      <c r="G147" s="15" t="s">
        <v>148</v>
      </c>
      <c r="H147" s="15" t="s">
        <v>149</v>
      </c>
    </row>
    <row r="148" spans="1:9">
      <c r="A148" s="4" t="s">
        <v>201</v>
      </c>
      <c r="B148" s="22">
        <f>#VALUE!</f>
        <v>0</v>
      </c>
      <c r="C148" s="22">
        <f>#VALUE!</f>
        <v>0</v>
      </c>
      <c r="D148" s="22">
        <f>#VALUE!</f>
        <v>0</v>
      </c>
      <c r="E148" s="22">
        <f>#VALUE!</f>
        <v>0</v>
      </c>
      <c r="F148" s="22">
        <f>#VALUE!</f>
        <v>0</v>
      </c>
      <c r="G148" s="22">
        <f>#VALUE!</f>
        <v>0</v>
      </c>
      <c r="H148" s="22">
        <f>#VALUE!</f>
        <v>0</v>
      </c>
      <c r="I148" s="17"/>
    </row>
    <row r="150" spans="1:9" ht="21" customHeight="1">
      <c r="A150" s="1" t="s">
        <v>202</v>
      </c>
    </row>
    <row r="151" spans="1:9">
      <c r="A151" s="2" t="s">
        <v>203</v>
      </c>
    </row>
    <row r="153" spans="1:9">
      <c r="B153" s="15" t="s">
        <v>204</v>
      </c>
      <c r="C153" s="15" t="s">
        <v>205</v>
      </c>
      <c r="D153" s="15" t="s">
        <v>206</v>
      </c>
      <c r="E153" s="15" t="s">
        <v>207</v>
      </c>
      <c r="F153" s="15" t="s">
        <v>208</v>
      </c>
    </row>
    <row r="154" spans="1:9">
      <c r="A154" s="4" t="s">
        <v>209</v>
      </c>
      <c r="B154" s="25"/>
      <c r="C154" s="27">
        <f>#VALUE!</f>
        <v>0</v>
      </c>
      <c r="D154" s="27">
        <f>#VALUE!</f>
        <v>0</v>
      </c>
      <c r="E154" s="27">
        <f>#VALUE!</f>
        <v>0</v>
      </c>
      <c r="F154" s="27">
        <f>#VALUE!</f>
        <v>0</v>
      </c>
      <c r="G154" s="17"/>
    </row>
    <row r="156" spans="1:9" ht="21" customHeight="1">
      <c r="A156" s="1" t="s">
        <v>210</v>
      </c>
    </row>
    <row r="158" spans="1:9">
      <c r="B158" s="15" t="s">
        <v>204</v>
      </c>
      <c r="C158" s="15" t="s">
        <v>205</v>
      </c>
      <c r="D158" s="15" t="s">
        <v>206</v>
      </c>
      <c r="E158" s="15" t="s">
        <v>207</v>
      </c>
      <c r="F158" s="15" t="s">
        <v>208</v>
      </c>
    </row>
    <row r="159" spans="1:9">
      <c r="A159" s="4" t="s">
        <v>211</v>
      </c>
      <c r="B159" s="25"/>
      <c r="C159" s="22">
        <f>#VALUE!</f>
        <v>0</v>
      </c>
      <c r="D159" s="22">
        <f>#VALUE!</f>
        <v>0</v>
      </c>
      <c r="E159" s="22">
        <f>#VALUE!</f>
        <v>0</v>
      </c>
      <c r="F159" s="22">
        <f>#VALUE!</f>
        <v>0</v>
      </c>
      <c r="G159" s="17"/>
    </row>
    <row r="161" spans="1:4" ht="21" customHeight="1">
      <c r="A161" s="1" t="s">
        <v>212</v>
      </c>
    </row>
    <row r="162" spans="1:4">
      <c r="A162" s="2" t="s">
        <v>213</v>
      </c>
    </row>
    <row r="164" spans="1:4">
      <c r="B164" s="15" t="s">
        <v>214</v>
      </c>
      <c r="C164" s="15" t="s">
        <v>215</v>
      </c>
    </row>
    <row r="165" spans="1:4">
      <c r="A165" s="4" t="s">
        <v>174</v>
      </c>
      <c r="B165" s="22">
        <f>#VALUE!</f>
        <v>0</v>
      </c>
      <c r="C165" s="22">
        <f>#VALUE!</f>
        <v>0</v>
      </c>
      <c r="D165" s="17"/>
    </row>
    <row r="166" spans="1:4">
      <c r="A166" s="4" t="s">
        <v>175</v>
      </c>
      <c r="B166" s="22">
        <f>#VALUE!</f>
        <v>0</v>
      </c>
      <c r="C166" s="22">
        <f>#VALUE!</f>
        <v>0</v>
      </c>
      <c r="D166" s="17"/>
    </row>
    <row r="167" spans="1:4">
      <c r="A167" s="4" t="s">
        <v>216</v>
      </c>
      <c r="B167" s="25"/>
      <c r="C167" s="22">
        <f>#VALUE!</f>
        <v>0</v>
      </c>
      <c r="D167" s="17"/>
    </row>
    <row r="168" spans="1:4">
      <c r="A168" s="4" t="s">
        <v>176</v>
      </c>
      <c r="B168" s="22">
        <f>#VALUE!</f>
        <v>0</v>
      </c>
      <c r="C168" s="22">
        <f>#VALUE!</f>
        <v>0</v>
      </c>
      <c r="D168" s="17"/>
    </row>
    <row r="169" spans="1:4">
      <c r="A169" s="4" t="s">
        <v>177</v>
      </c>
      <c r="B169" s="22">
        <f>#VALUE!</f>
        <v>0</v>
      </c>
      <c r="C169" s="22">
        <f>#VALUE!</f>
        <v>0</v>
      </c>
      <c r="D169" s="17"/>
    </row>
    <row r="170" spans="1:4">
      <c r="A170" s="4" t="s">
        <v>217</v>
      </c>
      <c r="B170" s="25"/>
      <c r="C170" s="22">
        <f>#VALUE!</f>
        <v>0</v>
      </c>
      <c r="D170" s="17"/>
    </row>
    <row r="171" spans="1:4">
      <c r="A171" s="4" t="s">
        <v>178</v>
      </c>
      <c r="B171" s="22">
        <f>#VALUE!</f>
        <v>0</v>
      </c>
      <c r="C171" s="22">
        <f>#VALUE!</f>
        <v>0</v>
      </c>
      <c r="D171" s="17"/>
    </row>
    <row r="172" spans="1:4">
      <c r="A172" s="4" t="s">
        <v>179</v>
      </c>
      <c r="B172" s="22">
        <f>#VALUE!</f>
        <v>0</v>
      </c>
      <c r="C172" s="22">
        <f>#VALUE!</f>
        <v>0</v>
      </c>
      <c r="D172" s="17"/>
    </row>
    <row r="173" spans="1:4">
      <c r="A173" s="4" t="s">
        <v>195</v>
      </c>
      <c r="B173" s="22">
        <f>#VALUE!</f>
        <v>0</v>
      </c>
      <c r="C173" s="22">
        <f>#VALUE!</f>
        <v>0</v>
      </c>
      <c r="D173" s="17"/>
    </row>
    <row r="174" spans="1:4">
      <c r="A174" s="4" t="s">
        <v>180</v>
      </c>
      <c r="B174" s="22">
        <f>#VALUE!</f>
        <v>0</v>
      </c>
      <c r="C174" s="22">
        <f>#VALUE!</f>
        <v>0</v>
      </c>
      <c r="D174" s="17"/>
    </row>
    <row r="175" spans="1:4">
      <c r="A175" s="4" t="s">
        <v>181</v>
      </c>
      <c r="B175" s="22">
        <f>#VALUE!</f>
        <v>0</v>
      </c>
      <c r="C175" s="22">
        <f>#VALUE!</f>
        <v>0</v>
      </c>
      <c r="D175" s="17"/>
    </row>
    <row r="176" spans="1:4">
      <c r="A176" s="4" t="s">
        <v>182</v>
      </c>
      <c r="B176" s="22">
        <f>#VALUE!</f>
        <v>0</v>
      </c>
      <c r="C176" s="22">
        <f>#VALUE!</f>
        <v>0</v>
      </c>
      <c r="D176" s="17"/>
    </row>
    <row r="177" spans="1:8">
      <c r="A177" s="4" t="s">
        <v>183</v>
      </c>
      <c r="B177" s="22">
        <f>#VALUE!</f>
        <v>0</v>
      </c>
      <c r="C177" s="22">
        <f>#VALUE!</f>
        <v>0</v>
      </c>
      <c r="D177" s="17"/>
    </row>
    <row r="178" spans="1:8">
      <c r="A178" s="4" t="s">
        <v>196</v>
      </c>
      <c r="B178" s="22">
        <f>#VALUE!</f>
        <v>0</v>
      </c>
      <c r="C178" s="22">
        <f>#VALUE!</f>
        <v>0</v>
      </c>
      <c r="D178" s="17"/>
    </row>
    <row r="179" spans="1:8">
      <c r="A179" s="4" t="s">
        <v>218</v>
      </c>
      <c r="B179" s="22">
        <f>#VALUE!</f>
        <v>0</v>
      </c>
      <c r="C179" s="22">
        <f>#VALUE!</f>
        <v>0</v>
      </c>
      <c r="D179" s="17"/>
    </row>
    <row r="180" spans="1:8">
      <c r="A180" s="4" t="s">
        <v>219</v>
      </c>
      <c r="B180" s="22">
        <f>#VALUE!</f>
        <v>0</v>
      </c>
      <c r="C180" s="22">
        <f>#VALUE!</f>
        <v>0</v>
      </c>
      <c r="D180" s="17"/>
    </row>
    <row r="181" spans="1:8">
      <c r="A181" s="4" t="s">
        <v>220</v>
      </c>
      <c r="B181" s="22">
        <f>#VALUE!</f>
        <v>0</v>
      </c>
      <c r="C181" s="22">
        <f>#VALUE!</f>
        <v>0</v>
      </c>
      <c r="D181" s="17"/>
    </row>
    <row r="182" spans="1:8">
      <c r="A182" s="4" t="s">
        <v>221</v>
      </c>
      <c r="B182" s="22">
        <f>#VALUE!</f>
        <v>0</v>
      </c>
      <c r="C182" s="22">
        <f>#VALUE!</f>
        <v>0</v>
      </c>
      <c r="D182" s="17"/>
    </row>
    <row r="183" spans="1:8">
      <c r="A183" s="4" t="s">
        <v>222</v>
      </c>
      <c r="B183" s="22">
        <f>#VALUE!</f>
        <v>0</v>
      </c>
      <c r="C183" s="22">
        <f>#VALUE!</f>
        <v>0</v>
      </c>
      <c r="D183" s="17"/>
    </row>
    <row r="185" spans="1:8" ht="21" customHeight="1">
      <c r="A185" s="1" t="s">
        <v>223</v>
      </c>
    </row>
    <row r="186" spans="1:8">
      <c r="A186" s="2" t="s">
        <v>224</v>
      </c>
    </row>
    <row r="187" spans="1:8">
      <c r="A187" s="2" t="s">
        <v>225</v>
      </c>
    </row>
    <row r="188" spans="1:8">
      <c r="A188" s="2" t="s">
        <v>226</v>
      </c>
    </row>
    <row r="190" spans="1:8">
      <c r="B190" s="15" t="s">
        <v>227</v>
      </c>
      <c r="C190" s="15" t="s">
        <v>228</v>
      </c>
      <c r="D190" s="15" t="s">
        <v>229</v>
      </c>
      <c r="E190" s="15" t="s">
        <v>230</v>
      </c>
      <c r="F190" s="15" t="s">
        <v>231</v>
      </c>
      <c r="G190" s="15" t="s">
        <v>232</v>
      </c>
    </row>
    <row r="191" spans="1:8">
      <c r="A191" s="29" t="s">
        <v>233</v>
      </c>
      <c r="B191" s="18"/>
      <c r="C191" s="18"/>
      <c r="D191" s="18"/>
      <c r="E191" s="18"/>
      <c r="F191" s="18"/>
      <c r="G191" s="18"/>
      <c r="H191" s="17"/>
    </row>
    <row r="192" spans="1:8">
      <c r="A192" s="4" t="s">
        <v>174</v>
      </c>
      <c r="B192" s="20">
        <f>#VALUE!</f>
        <v>0</v>
      </c>
      <c r="C192" s="25"/>
      <c r="D192" s="25"/>
      <c r="E192" s="20">
        <f>#VALUE!</f>
        <v>0</v>
      </c>
      <c r="F192" s="25"/>
      <c r="G192" s="25"/>
      <c r="H192" s="17"/>
    </row>
    <row r="193" spans="1:8">
      <c r="A193" s="4" t="s">
        <v>234</v>
      </c>
      <c r="B193" s="20">
        <f>#VALUE!</f>
        <v>0</v>
      </c>
      <c r="C193" s="25"/>
      <c r="D193" s="25"/>
      <c r="E193" s="20">
        <f>#VALUE!</f>
        <v>0</v>
      </c>
      <c r="F193" s="25"/>
      <c r="G193" s="25"/>
      <c r="H193" s="17"/>
    </row>
    <row r="194" spans="1:8">
      <c r="A194" s="4" t="s">
        <v>235</v>
      </c>
      <c r="B194" s="20">
        <f>#VALUE!</f>
        <v>0</v>
      </c>
      <c r="C194" s="25"/>
      <c r="D194" s="25"/>
      <c r="E194" s="20">
        <f>#VALUE!</f>
        <v>0</v>
      </c>
      <c r="F194" s="25"/>
      <c r="G194" s="25"/>
      <c r="H194" s="17"/>
    </row>
    <row r="195" spans="1:8">
      <c r="A195" s="29" t="s">
        <v>236</v>
      </c>
      <c r="B195" s="18"/>
      <c r="C195" s="18"/>
      <c r="D195" s="18"/>
      <c r="E195" s="18"/>
      <c r="F195" s="18"/>
      <c r="G195" s="18"/>
      <c r="H195" s="17"/>
    </row>
    <row r="196" spans="1:8">
      <c r="A196" s="4" t="s">
        <v>175</v>
      </c>
      <c r="B196" s="20">
        <f>#VALUE!</f>
        <v>0</v>
      </c>
      <c r="C196" s="20">
        <f>#VALUE!</f>
        <v>0</v>
      </c>
      <c r="D196" s="25"/>
      <c r="E196" s="20">
        <f>#VALUE!</f>
        <v>0</v>
      </c>
      <c r="F196" s="25"/>
      <c r="G196" s="25"/>
      <c r="H196" s="17"/>
    </row>
    <row r="197" spans="1:8">
      <c r="A197" s="4" t="s">
        <v>237</v>
      </c>
      <c r="B197" s="20">
        <f>#VALUE!</f>
        <v>0</v>
      </c>
      <c r="C197" s="20">
        <f>#VALUE!</f>
        <v>0</v>
      </c>
      <c r="D197" s="25"/>
      <c r="E197" s="20">
        <f>#VALUE!</f>
        <v>0</v>
      </c>
      <c r="F197" s="25"/>
      <c r="G197" s="25"/>
      <c r="H197" s="17"/>
    </row>
    <row r="198" spans="1:8">
      <c r="A198" s="4" t="s">
        <v>238</v>
      </c>
      <c r="B198" s="20">
        <f>#VALUE!</f>
        <v>0</v>
      </c>
      <c r="C198" s="20">
        <f>#VALUE!</f>
        <v>0</v>
      </c>
      <c r="D198" s="25"/>
      <c r="E198" s="20">
        <f>#VALUE!</f>
        <v>0</v>
      </c>
      <c r="F198" s="25"/>
      <c r="G198" s="25"/>
      <c r="H198" s="17"/>
    </row>
    <row r="199" spans="1:8">
      <c r="A199" s="29" t="s">
        <v>239</v>
      </c>
      <c r="B199" s="18"/>
      <c r="C199" s="18"/>
      <c r="D199" s="18"/>
      <c r="E199" s="18"/>
      <c r="F199" s="18"/>
      <c r="G199" s="18"/>
      <c r="H199" s="17"/>
    </row>
    <row r="200" spans="1:8">
      <c r="A200" s="4" t="s">
        <v>216</v>
      </c>
      <c r="B200" s="20">
        <f>#VALUE!</f>
        <v>0</v>
      </c>
      <c r="C200" s="25"/>
      <c r="D200" s="25"/>
      <c r="E200" s="20">
        <f>#VALUE!</f>
        <v>0</v>
      </c>
      <c r="F200" s="25"/>
      <c r="G200" s="25"/>
      <c r="H200" s="17"/>
    </row>
    <row r="201" spans="1:8">
      <c r="A201" s="4" t="s">
        <v>240</v>
      </c>
      <c r="B201" s="20">
        <f>#VALUE!</f>
        <v>0</v>
      </c>
      <c r="C201" s="25"/>
      <c r="D201" s="25"/>
      <c r="E201" s="20">
        <f>#VALUE!</f>
        <v>0</v>
      </c>
      <c r="F201" s="25"/>
      <c r="G201" s="25"/>
      <c r="H201" s="17"/>
    </row>
    <row r="202" spans="1:8">
      <c r="A202" s="4" t="s">
        <v>241</v>
      </c>
      <c r="B202" s="20">
        <f>#VALUE!</f>
        <v>0</v>
      </c>
      <c r="C202" s="25"/>
      <c r="D202" s="25"/>
      <c r="E202" s="20">
        <f>#VALUE!</f>
        <v>0</v>
      </c>
      <c r="F202" s="25"/>
      <c r="G202" s="25"/>
      <c r="H202" s="17"/>
    </row>
    <row r="203" spans="1:8">
      <c r="A203" s="29" t="s">
        <v>242</v>
      </c>
      <c r="B203" s="18"/>
      <c r="C203" s="18"/>
      <c r="D203" s="18"/>
      <c r="E203" s="18"/>
      <c r="F203" s="18"/>
      <c r="G203" s="18"/>
      <c r="H203" s="17"/>
    </row>
    <row r="204" spans="1:8">
      <c r="A204" s="4" t="s">
        <v>176</v>
      </c>
      <c r="B204" s="20">
        <f>#VALUE!</f>
        <v>0</v>
      </c>
      <c r="C204" s="25"/>
      <c r="D204" s="25"/>
      <c r="E204" s="20">
        <f>#VALUE!</f>
        <v>0</v>
      </c>
      <c r="F204" s="25"/>
      <c r="G204" s="25"/>
      <c r="H204" s="17"/>
    </row>
    <row r="205" spans="1:8">
      <c r="A205" s="4" t="s">
        <v>243</v>
      </c>
      <c r="B205" s="20">
        <f>#VALUE!</f>
        <v>0</v>
      </c>
      <c r="C205" s="25"/>
      <c r="D205" s="25"/>
      <c r="E205" s="20">
        <f>#VALUE!</f>
        <v>0</v>
      </c>
      <c r="F205" s="25"/>
      <c r="G205" s="25"/>
      <c r="H205" s="17"/>
    </row>
    <row r="206" spans="1:8">
      <c r="A206" s="4" t="s">
        <v>244</v>
      </c>
      <c r="B206" s="20">
        <f>#VALUE!</f>
        <v>0</v>
      </c>
      <c r="C206" s="25"/>
      <c r="D206" s="25"/>
      <c r="E206" s="20">
        <f>#VALUE!</f>
        <v>0</v>
      </c>
      <c r="F206" s="25"/>
      <c r="G206" s="25"/>
      <c r="H206" s="17"/>
    </row>
    <row r="207" spans="1:8">
      <c r="A207" s="29" t="s">
        <v>245</v>
      </c>
      <c r="B207" s="18"/>
      <c r="C207" s="18"/>
      <c r="D207" s="18"/>
      <c r="E207" s="18"/>
      <c r="F207" s="18"/>
      <c r="G207" s="18"/>
      <c r="H207" s="17"/>
    </row>
    <row r="208" spans="1:8">
      <c r="A208" s="4" t="s">
        <v>177</v>
      </c>
      <c r="B208" s="20">
        <f>#VALUE!</f>
        <v>0</v>
      </c>
      <c r="C208" s="20">
        <f>#VALUE!</f>
        <v>0</v>
      </c>
      <c r="D208" s="25"/>
      <c r="E208" s="20">
        <f>#VALUE!</f>
        <v>0</v>
      </c>
      <c r="F208" s="25"/>
      <c r="G208" s="25"/>
      <c r="H208" s="17"/>
    </row>
    <row r="209" spans="1:8">
      <c r="A209" s="4" t="s">
        <v>246</v>
      </c>
      <c r="B209" s="20">
        <f>#VALUE!</f>
        <v>0</v>
      </c>
      <c r="C209" s="20">
        <f>#VALUE!</f>
        <v>0</v>
      </c>
      <c r="D209" s="25"/>
      <c r="E209" s="20">
        <f>#VALUE!</f>
        <v>0</v>
      </c>
      <c r="F209" s="25"/>
      <c r="G209" s="25"/>
      <c r="H209" s="17"/>
    </row>
    <row r="210" spans="1:8">
      <c r="A210" s="4" t="s">
        <v>247</v>
      </c>
      <c r="B210" s="20">
        <f>#VALUE!</f>
        <v>0</v>
      </c>
      <c r="C210" s="20">
        <f>#VALUE!</f>
        <v>0</v>
      </c>
      <c r="D210" s="25"/>
      <c r="E210" s="20">
        <f>#VALUE!</f>
        <v>0</v>
      </c>
      <c r="F210" s="25"/>
      <c r="G210" s="25"/>
      <c r="H210" s="17"/>
    </row>
    <row r="211" spans="1:8">
      <c r="A211" s="29" t="s">
        <v>248</v>
      </c>
      <c r="B211" s="18"/>
      <c r="C211" s="18"/>
      <c r="D211" s="18"/>
      <c r="E211" s="18"/>
      <c r="F211" s="18"/>
      <c r="G211" s="18"/>
      <c r="H211" s="17"/>
    </row>
    <row r="212" spans="1:8">
      <c r="A212" s="4" t="s">
        <v>217</v>
      </c>
      <c r="B212" s="20">
        <f>#VALUE!</f>
        <v>0</v>
      </c>
      <c r="C212" s="25"/>
      <c r="D212" s="25"/>
      <c r="E212" s="20">
        <f>#VALUE!</f>
        <v>0</v>
      </c>
      <c r="F212" s="25"/>
      <c r="G212" s="25"/>
      <c r="H212" s="17"/>
    </row>
    <row r="213" spans="1:8">
      <c r="A213" s="4" t="s">
        <v>249</v>
      </c>
      <c r="B213" s="20">
        <f>#VALUE!</f>
        <v>0</v>
      </c>
      <c r="C213" s="25"/>
      <c r="D213" s="25"/>
      <c r="E213" s="20">
        <f>#VALUE!</f>
        <v>0</v>
      </c>
      <c r="F213" s="25"/>
      <c r="G213" s="25"/>
      <c r="H213" s="17"/>
    </row>
    <row r="214" spans="1:8">
      <c r="A214" s="4" t="s">
        <v>250</v>
      </c>
      <c r="B214" s="20">
        <f>#VALUE!</f>
        <v>0</v>
      </c>
      <c r="C214" s="25"/>
      <c r="D214" s="25"/>
      <c r="E214" s="20">
        <f>#VALUE!</f>
        <v>0</v>
      </c>
      <c r="F214" s="25"/>
      <c r="G214" s="25"/>
      <c r="H214" s="17"/>
    </row>
    <row r="215" spans="1:8">
      <c r="A215" s="29" t="s">
        <v>251</v>
      </c>
      <c r="B215" s="18"/>
      <c r="C215" s="18"/>
      <c r="D215" s="18"/>
      <c r="E215" s="18"/>
      <c r="F215" s="18"/>
      <c r="G215" s="18"/>
      <c r="H215" s="17"/>
    </row>
    <row r="216" spans="1:8">
      <c r="A216" s="4" t="s">
        <v>178</v>
      </c>
      <c r="B216" s="20">
        <f>#VALUE!</f>
        <v>0</v>
      </c>
      <c r="C216" s="20">
        <f>#VALUE!</f>
        <v>0</v>
      </c>
      <c r="D216" s="25"/>
      <c r="E216" s="20">
        <f>#VALUE!</f>
        <v>0</v>
      </c>
      <c r="F216" s="25"/>
      <c r="G216" s="25"/>
      <c r="H216" s="17"/>
    </row>
    <row r="217" spans="1:8">
      <c r="A217" s="4" t="s">
        <v>252</v>
      </c>
      <c r="B217" s="20">
        <f>#VALUE!</f>
        <v>0</v>
      </c>
      <c r="C217" s="20">
        <f>#VALUE!</f>
        <v>0</v>
      </c>
      <c r="D217" s="25"/>
      <c r="E217" s="20">
        <f>#VALUE!</f>
        <v>0</v>
      </c>
      <c r="F217" s="25"/>
      <c r="G217" s="25"/>
      <c r="H217" s="17"/>
    </row>
    <row r="218" spans="1:8">
      <c r="A218" s="4" t="s">
        <v>253</v>
      </c>
      <c r="B218" s="20">
        <f>#VALUE!</f>
        <v>0</v>
      </c>
      <c r="C218" s="20">
        <f>#VALUE!</f>
        <v>0</v>
      </c>
      <c r="D218" s="25"/>
      <c r="E218" s="20">
        <f>#VALUE!</f>
        <v>0</v>
      </c>
      <c r="F218" s="25"/>
      <c r="G218" s="25"/>
      <c r="H218" s="17"/>
    </row>
    <row r="219" spans="1:8">
      <c r="A219" s="29" t="s">
        <v>254</v>
      </c>
      <c r="B219" s="18"/>
      <c r="C219" s="18"/>
      <c r="D219" s="18"/>
      <c r="E219" s="18"/>
      <c r="F219" s="18"/>
      <c r="G219" s="18"/>
      <c r="H219" s="17"/>
    </row>
    <row r="220" spans="1:8">
      <c r="A220" s="4" t="s">
        <v>179</v>
      </c>
      <c r="B220" s="20">
        <f>#VALUE!</f>
        <v>0</v>
      </c>
      <c r="C220" s="20">
        <f>#VALUE!</f>
        <v>0</v>
      </c>
      <c r="D220" s="25"/>
      <c r="E220" s="20">
        <f>#VALUE!</f>
        <v>0</v>
      </c>
      <c r="F220" s="25"/>
      <c r="G220" s="25"/>
      <c r="H220" s="17"/>
    </row>
    <row r="221" spans="1:8">
      <c r="A221" s="29" t="s">
        <v>255</v>
      </c>
      <c r="B221" s="18"/>
      <c r="C221" s="18"/>
      <c r="D221" s="18"/>
      <c r="E221" s="18"/>
      <c r="F221" s="18"/>
      <c r="G221" s="18"/>
      <c r="H221" s="17"/>
    </row>
    <row r="222" spans="1:8">
      <c r="A222" s="4" t="s">
        <v>195</v>
      </c>
      <c r="B222" s="20">
        <f>#VALUE!</f>
        <v>0</v>
      </c>
      <c r="C222" s="20">
        <f>#VALUE!</f>
        <v>0</v>
      </c>
      <c r="D222" s="25"/>
      <c r="E222" s="20">
        <f>#VALUE!</f>
        <v>0</v>
      </c>
      <c r="F222" s="25"/>
      <c r="G222" s="25"/>
      <c r="H222" s="17"/>
    </row>
    <row r="223" spans="1:8">
      <c r="A223" s="29" t="s">
        <v>256</v>
      </c>
      <c r="B223" s="18"/>
      <c r="C223" s="18"/>
      <c r="D223" s="18"/>
      <c r="E223" s="18"/>
      <c r="F223" s="18"/>
      <c r="G223" s="18"/>
      <c r="H223" s="17"/>
    </row>
    <row r="224" spans="1:8">
      <c r="A224" s="4" t="s">
        <v>180</v>
      </c>
      <c r="B224" s="20">
        <f>#VALUE!</f>
        <v>0</v>
      </c>
      <c r="C224" s="20">
        <f>#VALUE!</f>
        <v>0</v>
      </c>
      <c r="D224" s="20">
        <f>#VALUE!</f>
        <v>0</v>
      </c>
      <c r="E224" s="20">
        <f>#VALUE!</f>
        <v>0</v>
      </c>
      <c r="F224" s="25"/>
      <c r="G224" s="25"/>
      <c r="H224" s="17"/>
    </row>
    <row r="225" spans="1:8">
      <c r="A225" s="4" t="s">
        <v>257</v>
      </c>
      <c r="B225" s="20">
        <f>#VALUE!</f>
        <v>0</v>
      </c>
      <c r="C225" s="20">
        <f>#VALUE!</f>
        <v>0</v>
      </c>
      <c r="D225" s="20">
        <f>#VALUE!</f>
        <v>0</v>
      </c>
      <c r="E225" s="20">
        <f>#VALUE!</f>
        <v>0</v>
      </c>
      <c r="F225" s="25"/>
      <c r="G225" s="25"/>
      <c r="H225" s="17"/>
    </row>
    <row r="226" spans="1:8">
      <c r="A226" s="4" t="s">
        <v>258</v>
      </c>
      <c r="B226" s="20">
        <f>#VALUE!</f>
        <v>0</v>
      </c>
      <c r="C226" s="20">
        <f>#VALUE!</f>
        <v>0</v>
      </c>
      <c r="D226" s="20">
        <f>#VALUE!</f>
        <v>0</v>
      </c>
      <c r="E226" s="20">
        <f>#VALUE!</f>
        <v>0</v>
      </c>
      <c r="F226" s="25"/>
      <c r="G226" s="25"/>
      <c r="H226" s="17"/>
    </row>
    <row r="227" spans="1:8">
      <c r="A227" s="29" t="s">
        <v>259</v>
      </c>
      <c r="B227" s="18"/>
      <c r="C227" s="18"/>
      <c r="D227" s="18"/>
      <c r="E227" s="18"/>
      <c r="F227" s="18"/>
      <c r="G227" s="18"/>
      <c r="H227" s="17"/>
    </row>
    <row r="228" spans="1:8">
      <c r="A228" s="4" t="s">
        <v>181</v>
      </c>
      <c r="B228" s="20">
        <f>#VALUE!</f>
        <v>0</v>
      </c>
      <c r="C228" s="20">
        <f>#VALUE!</f>
        <v>0</v>
      </c>
      <c r="D228" s="20">
        <f>#VALUE!</f>
        <v>0</v>
      </c>
      <c r="E228" s="20">
        <f>#VALUE!</f>
        <v>0</v>
      </c>
      <c r="F228" s="25"/>
      <c r="G228" s="25"/>
      <c r="H228" s="17"/>
    </row>
    <row r="229" spans="1:8">
      <c r="A229" s="4" t="s">
        <v>260</v>
      </c>
      <c r="B229" s="20">
        <f>#VALUE!</f>
        <v>0</v>
      </c>
      <c r="C229" s="20">
        <f>#VALUE!</f>
        <v>0</v>
      </c>
      <c r="D229" s="20">
        <f>#VALUE!</f>
        <v>0</v>
      </c>
      <c r="E229" s="20">
        <f>#VALUE!</f>
        <v>0</v>
      </c>
      <c r="F229" s="25"/>
      <c r="G229" s="25"/>
      <c r="H229" s="17"/>
    </row>
    <row r="230" spans="1:8">
      <c r="A230" s="4" t="s">
        <v>261</v>
      </c>
      <c r="B230" s="20">
        <f>#VALUE!</f>
        <v>0</v>
      </c>
      <c r="C230" s="20">
        <f>#VALUE!</f>
        <v>0</v>
      </c>
      <c r="D230" s="20">
        <f>#VALUE!</f>
        <v>0</v>
      </c>
      <c r="E230" s="20">
        <f>#VALUE!</f>
        <v>0</v>
      </c>
      <c r="F230" s="25"/>
      <c r="G230" s="25"/>
      <c r="H230" s="17"/>
    </row>
    <row r="231" spans="1:8">
      <c r="A231" s="29" t="s">
        <v>262</v>
      </c>
      <c r="B231" s="18"/>
      <c r="C231" s="18"/>
      <c r="D231" s="18"/>
      <c r="E231" s="18"/>
      <c r="F231" s="18"/>
      <c r="G231" s="18"/>
      <c r="H231" s="17"/>
    </row>
    <row r="232" spans="1:8">
      <c r="A232" s="4" t="s">
        <v>182</v>
      </c>
      <c r="B232" s="20">
        <f>#VALUE!</f>
        <v>0</v>
      </c>
      <c r="C232" s="20">
        <f>#VALUE!</f>
        <v>0</v>
      </c>
      <c r="D232" s="20">
        <f>#VALUE!</f>
        <v>0</v>
      </c>
      <c r="E232" s="20">
        <f>#VALUE!</f>
        <v>0</v>
      </c>
      <c r="F232" s="20">
        <f>#VALUE!</f>
        <v>0</v>
      </c>
      <c r="G232" s="20">
        <f>#VALUE!</f>
        <v>0</v>
      </c>
      <c r="H232" s="17"/>
    </row>
    <row r="233" spans="1:8">
      <c r="A233" s="4" t="s">
        <v>263</v>
      </c>
      <c r="B233" s="20">
        <f>#VALUE!</f>
        <v>0</v>
      </c>
      <c r="C233" s="20">
        <f>#VALUE!</f>
        <v>0</v>
      </c>
      <c r="D233" s="20">
        <f>#VALUE!</f>
        <v>0</v>
      </c>
      <c r="E233" s="20">
        <f>#VALUE!</f>
        <v>0</v>
      </c>
      <c r="F233" s="20">
        <f>#VALUE!</f>
        <v>0</v>
      </c>
      <c r="G233" s="20">
        <f>#VALUE!</f>
        <v>0</v>
      </c>
      <c r="H233" s="17"/>
    </row>
    <row r="234" spans="1:8">
      <c r="A234" s="4" t="s">
        <v>264</v>
      </c>
      <c r="B234" s="20">
        <f>#VALUE!</f>
        <v>0</v>
      </c>
      <c r="C234" s="20">
        <f>#VALUE!</f>
        <v>0</v>
      </c>
      <c r="D234" s="20">
        <f>#VALUE!</f>
        <v>0</v>
      </c>
      <c r="E234" s="20">
        <f>#VALUE!</f>
        <v>0</v>
      </c>
      <c r="F234" s="20">
        <f>#VALUE!</f>
        <v>0</v>
      </c>
      <c r="G234" s="20">
        <f>#VALUE!</f>
        <v>0</v>
      </c>
      <c r="H234" s="17"/>
    </row>
    <row r="235" spans="1:8">
      <c r="A235" s="29" t="s">
        <v>265</v>
      </c>
      <c r="B235" s="18"/>
      <c r="C235" s="18"/>
      <c r="D235" s="18"/>
      <c r="E235" s="18"/>
      <c r="F235" s="18"/>
      <c r="G235" s="18"/>
      <c r="H235" s="17"/>
    </row>
    <row r="236" spans="1:8">
      <c r="A236" s="4" t="s">
        <v>183</v>
      </c>
      <c r="B236" s="20">
        <f>#VALUE!</f>
        <v>0</v>
      </c>
      <c r="C236" s="20">
        <f>#VALUE!</f>
        <v>0</v>
      </c>
      <c r="D236" s="20">
        <f>#VALUE!</f>
        <v>0</v>
      </c>
      <c r="E236" s="20">
        <f>#VALUE!</f>
        <v>0</v>
      </c>
      <c r="F236" s="20">
        <f>#VALUE!</f>
        <v>0</v>
      </c>
      <c r="G236" s="20">
        <f>#VALUE!</f>
        <v>0</v>
      </c>
      <c r="H236" s="17"/>
    </row>
    <row r="237" spans="1:8">
      <c r="A237" s="4" t="s">
        <v>266</v>
      </c>
      <c r="B237" s="20">
        <f>#VALUE!</f>
        <v>0</v>
      </c>
      <c r="C237" s="20">
        <f>#VALUE!</f>
        <v>0</v>
      </c>
      <c r="D237" s="20">
        <f>#VALUE!</f>
        <v>0</v>
      </c>
      <c r="E237" s="20">
        <f>#VALUE!</f>
        <v>0</v>
      </c>
      <c r="F237" s="20">
        <f>#VALUE!</f>
        <v>0</v>
      </c>
      <c r="G237" s="20">
        <f>#VALUE!</f>
        <v>0</v>
      </c>
      <c r="H237" s="17"/>
    </row>
    <row r="238" spans="1:8">
      <c r="A238" s="29" t="s">
        <v>267</v>
      </c>
      <c r="B238" s="18"/>
      <c r="C238" s="18"/>
      <c r="D238" s="18"/>
      <c r="E238" s="18"/>
      <c r="F238" s="18"/>
      <c r="G238" s="18"/>
      <c r="H238" s="17"/>
    </row>
    <row r="239" spans="1:8">
      <c r="A239" s="4" t="s">
        <v>196</v>
      </c>
      <c r="B239" s="20">
        <f>#VALUE!</f>
        <v>0</v>
      </c>
      <c r="C239" s="20">
        <f>#VALUE!</f>
        <v>0</v>
      </c>
      <c r="D239" s="20">
        <f>#VALUE!</f>
        <v>0</v>
      </c>
      <c r="E239" s="20">
        <f>#VALUE!</f>
        <v>0</v>
      </c>
      <c r="F239" s="20">
        <f>#VALUE!</f>
        <v>0</v>
      </c>
      <c r="G239" s="20">
        <f>#VALUE!</f>
        <v>0</v>
      </c>
      <c r="H239" s="17"/>
    </row>
    <row r="240" spans="1:8">
      <c r="A240" s="4" t="s">
        <v>268</v>
      </c>
      <c r="B240" s="20">
        <f>#VALUE!</f>
        <v>0</v>
      </c>
      <c r="C240" s="20">
        <f>#VALUE!</f>
        <v>0</v>
      </c>
      <c r="D240" s="20">
        <f>#VALUE!</f>
        <v>0</v>
      </c>
      <c r="E240" s="20">
        <f>#VALUE!</f>
        <v>0</v>
      </c>
      <c r="F240" s="20">
        <f>#VALUE!</f>
        <v>0</v>
      </c>
      <c r="G240" s="20">
        <f>#VALUE!</f>
        <v>0</v>
      </c>
      <c r="H240" s="17"/>
    </row>
    <row r="241" spans="1:8">
      <c r="A241" s="29" t="s">
        <v>269</v>
      </c>
      <c r="B241" s="18"/>
      <c r="C241" s="18"/>
      <c r="D241" s="18"/>
      <c r="E241" s="18"/>
      <c r="F241" s="18"/>
      <c r="G241" s="18"/>
      <c r="H241" s="17"/>
    </row>
    <row r="242" spans="1:8">
      <c r="A242" s="4" t="s">
        <v>218</v>
      </c>
      <c r="B242" s="20">
        <f>#VALUE!</f>
        <v>0</v>
      </c>
      <c r="C242" s="25"/>
      <c r="D242" s="25"/>
      <c r="E242" s="20">
        <f>#VALUE!</f>
        <v>0</v>
      </c>
      <c r="F242" s="25"/>
      <c r="G242" s="25"/>
      <c r="H242" s="17"/>
    </row>
    <row r="243" spans="1:8">
      <c r="A243" s="4" t="s">
        <v>270</v>
      </c>
      <c r="B243" s="20">
        <f>#VALUE!</f>
        <v>0</v>
      </c>
      <c r="C243" s="25"/>
      <c r="D243" s="25"/>
      <c r="E243" s="20">
        <f>#VALUE!</f>
        <v>0</v>
      </c>
      <c r="F243" s="25"/>
      <c r="G243" s="25"/>
      <c r="H243" s="17"/>
    </row>
    <row r="244" spans="1:8">
      <c r="A244" s="4" t="s">
        <v>271</v>
      </c>
      <c r="B244" s="20">
        <f>#VALUE!</f>
        <v>0</v>
      </c>
      <c r="C244" s="25"/>
      <c r="D244" s="25"/>
      <c r="E244" s="20">
        <f>#VALUE!</f>
        <v>0</v>
      </c>
      <c r="F244" s="25"/>
      <c r="G244" s="25"/>
      <c r="H244" s="17"/>
    </row>
    <row r="245" spans="1:8">
      <c r="A245" s="29" t="s">
        <v>272</v>
      </c>
      <c r="B245" s="18"/>
      <c r="C245" s="18"/>
      <c r="D245" s="18"/>
      <c r="E245" s="18"/>
      <c r="F245" s="18"/>
      <c r="G245" s="18"/>
      <c r="H245" s="17"/>
    </row>
    <row r="246" spans="1:8">
      <c r="A246" s="4" t="s">
        <v>219</v>
      </c>
      <c r="B246" s="20">
        <f>#VALUE!</f>
        <v>0</v>
      </c>
      <c r="C246" s="25"/>
      <c r="D246" s="25"/>
      <c r="E246" s="20">
        <f>#VALUE!</f>
        <v>0</v>
      </c>
      <c r="F246" s="25"/>
      <c r="G246" s="25"/>
      <c r="H246" s="17"/>
    </row>
    <row r="247" spans="1:8">
      <c r="A247" s="4" t="s">
        <v>273</v>
      </c>
      <c r="B247" s="20">
        <f>#VALUE!</f>
        <v>0</v>
      </c>
      <c r="C247" s="25"/>
      <c r="D247" s="25"/>
      <c r="E247" s="20">
        <f>#VALUE!</f>
        <v>0</v>
      </c>
      <c r="F247" s="25"/>
      <c r="G247" s="25"/>
      <c r="H247" s="17"/>
    </row>
    <row r="248" spans="1:8">
      <c r="A248" s="4" t="s">
        <v>274</v>
      </c>
      <c r="B248" s="20">
        <f>#VALUE!</f>
        <v>0</v>
      </c>
      <c r="C248" s="25"/>
      <c r="D248" s="25"/>
      <c r="E248" s="20">
        <f>#VALUE!</f>
        <v>0</v>
      </c>
      <c r="F248" s="25"/>
      <c r="G248" s="25"/>
      <c r="H248" s="17"/>
    </row>
    <row r="249" spans="1:8">
      <c r="A249" s="29" t="s">
        <v>275</v>
      </c>
      <c r="B249" s="18"/>
      <c r="C249" s="18"/>
      <c r="D249" s="18"/>
      <c r="E249" s="18"/>
      <c r="F249" s="18"/>
      <c r="G249" s="18"/>
      <c r="H249" s="17"/>
    </row>
    <row r="250" spans="1:8">
      <c r="A250" s="4" t="s">
        <v>220</v>
      </c>
      <c r="B250" s="20">
        <f>#VALUE!</f>
        <v>0</v>
      </c>
      <c r="C250" s="25"/>
      <c r="D250" s="25"/>
      <c r="E250" s="20">
        <f>#VALUE!</f>
        <v>0</v>
      </c>
      <c r="F250" s="25"/>
      <c r="G250" s="25"/>
      <c r="H250" s="17"/>
    </row>
    <row r="251" spans="1:8">
      <c r="A251" s="4" t="s">
        <v>276</v>
      </c>
      <c r="B251" s="20">
        <f>#VALUE!</f>
        <v>0</v>
      </c>
      <c r="C251" s="25"/>
      <c r="D251" s="25"/>
      <c r="E251" s="20">
        <f>#VALUE!</f>
        <v>0</v>
      </c>
      <c r="F251" s="25"/>
      <c r="G251" s="25"/>
      <c r="H251" s="17"/>
    </row>
    <row r="252" spans="1:8">
      <c r="A252" s="4" t="s">
        <v>277</v>
      </c>
      <c r="B252" s="20">
        <f>#VALUE!</f>
        <v>0</v>
      </c>
      <c r="C252" s="25"/>
      <c r="D252" s="25"/>
      <c r="E252" s="20">
        <f>#VALUE!</f>
        <v>0</v>
      </c>
      <c r="F252" s="25"/>
      <c r="G252" s="25"/>
      <c r="H252" s="17"/>
    </row>
    <row r="253" spans="1:8">
      <c r="A253" s="29" t="s">
        <v>278</v>
      </c>
      <c r="B253" s="18"/>
      <c r="C253" s="18"/>
      <c r="D253" s="18"/>
      <c r="E253" s="18"/>
      <c r="F253" s="18"/>
      <c r="G253" s="18"/>
      <c r="H253" s="17"/>
    </row>
    <row r="254" spans="1:8">
      <c r="A254" s="4" t="s">
        <v>221</v>
      </c>
      <c r="B254" s="20">
        <f>#VALUE!</f>
        <v>0</v>
      </c>
      <c r="C254" s="25"/>
      <c r="D254" s="25"/>
      <c r="E254" s="20">
        <f>#VALUE!</f>
        <v>0</v>
      </c>
      <c r="F254" s="25"/>
      <c r="G254" s="25"/>
      <c r="H254" s="17"/>
    </row>
    <row r="255" spans="1:8">
      <c r="A255" s="4" t="s">
        <v>279</v>
      </c>
      <c r="B255" s="20">
        <f>#VALUE!</f>
        <v>0</v>
      </c>
      <c r="C255" s="25"/>
      <c r="D255" s="25"/>
      <c r="E255" s="20">
        <f>#VALUE!</f>
        <v>0</v>
      </c>
      <c r="F255" s="25"/>
      <c r="G255" s="25"/>
      <c r="H255" s="17"/>
    </row>
    <row r="256" spans="1:8">
      <c r="A256" s="4" t="s">
        <v>280</v>
      </c>
      <c r="B256" s="20">
        <f>#VALUE!</f>
        <v>0</v>
      </c>
      <c r="C256" s="25"/>
      <c r="D256" s="25"/>
      <c r="E256" s="20">
        <f>#VALUE!</f>
        <v>0</v>
      </c>
      <c r="F256" s="25"/>
      <c r="G256" s="25"/>
      <c r="H256" s="17"/>
    </row>
    <row r="257" spans="1:8">
      <c r="A257" s="29" t="s">
        <v>281</v>
      </c>
      <c r="B257" s="18"/>
      <c r="C257" s="18"/>
      <c r="D257" s="18"/>
      <c r="E257" s="18"/>
      <c r="F257" s="18"/>
      <c r="G257" s="18"/>
      <c r="H257" s="17"/>
    </row>
    <row r="258" spans="1:8">
      <c r="A258" s="4" t="s">
        <v>222</v>
      </c>
      <c r="B258" s="20">
        <f>#VALUE!</f>
        <v>0</v>
      </c>
      <c r="C258" s="20">
        <f>#VALUE!</f>
        <v>0</v>
      </c>
      <c r="D258" s="20">
        <f>#VALUE!</f>
        <v>0</v>
      </c>
      <c r="E258" s="20">
        <f>#VALUE!</f>
        <v>0</v>
      </c>
      <c r="F258" s="25"/>
      <c r="G258" s="25"/>
      <c r="H258" s="17"/>
    </row>
    <row r="259" spans="1:8">
      <c r="A259" s="4" t="s">
        <v>282</v>
      </c>
      <c r="B259" s="20">
        <f>#VALUE!</f>
        <v>0</v>
      </c>
      <c r="C259" s="20">
        <f>#VALUE!</f>
        <v>0</v>
      </c>
      <c r="D259" s="20">
        <f>#VALUE!</f>
        <v>0</v>
      </c>
      <c r="E259" s="20">
        <f>#VALUE!</f>
        <v>0</v>
      </c>
      <c r="F259" s="25"/>
      <c r="G259" s="25"/>
      <c r="H259" s="17"/>
    </row>
    <row r="260" spans="1:8">
      <c r="A260" s="4" t="s">
        <v>283</v>
      </c>
      <c r="B260" s="20">
        <f>#VALUE!</f>
        <v>0</v>
      </c>
      <c r="C260" s="20">
        <f>#VALUE!</f>
        <v>0</v>
      </c>
      <c r="D260" s="20">
        <f>#VALUE!</f>
        <v>0</v>
      </c>
      <c r="E260" s="20">
        <f>#VALUE!</f>
        <v>0</v>
      </c>
      <c r="F260" s="25"/>
      <c r="G260" s="25"/>
      <c r="H260" s="17"/>
    </row>
    <row r="261" spans="1:8">
      <c r="A261" s="29" t="s">
        <v>284</v>
      </c>
      <c r="B261" s="18"/>
      <c r="C261" s="18"/>
      <c r="D261" s="18"/>
      <c r="E261" s="18"/>
      <c r="F261" s="18"/>
      <c r="G261" s="18"/>
      <c r="H261" s="17"/>
    </row>
    <row r="262" spans="1:8">
      <c r="A262" s="4" t="s">
        <v>184</v>
      </c>
      <c r="B262" s="20">
        <f>#VALUE!</f>
        <v>0</v>
      </c>
      <c r="C262" s="25"/>
      <c r="D262" s="25"/>
      <c r="E262" s="20">
        <f>#VALUE!</f>
        <v>0</v>
      </c>
      <c r="F262" s="25"/>
      <c r="G262" s="25"/>
      <c r="H262" s="17"/>
    </row>
    <row r="263" spans="1:8">
      <c r="A263" s="4" t="s">
        <v>285</v>
      </c>
      <c r="B263" s="20">
        <f>#VALUE!</f>
        <v>0</v>
      </c>
      <c r="C263" s="25"/>
      <c r="D263" s="25"/>
      <c r="E263" s="20">
        <f>#VALUE!</f>
        <v>0</v>
      </c>
      <c r="F263" s="25"/>
      <c r="G263" s="25"/>
      <c r="H263" s="17"/>
    </row>
    <row r="264" spans="1:8">
      <c r="A264" s="4" t="s">
        <v>286</v>
      </c>
      <c r="B264" s="20">
        <f>#VALUE!</f>
        <v>0</v>
      </c>
      <c r="C264" s="25"/>
      <c r="D264" s="25"/>
      <c r="E264" s="20">
        <f>#VALUE!</f>
        <v>0</v>
      </c>
      <c r="F264" s="25"/>
      <c r="G264" s="25"/>
      <c r="H264" s="17"/>
    </row>
    <row r="265" spans="1:8">
      <c r="A265" s="29" t="s">
        <v>287</v>
      </c>
      <c r="B265" s="18"/>
      <c r="C265" s="18"/>
      <c r="D265" s="18"/>
      <c r="E265" s="18"/>
      <c r="F265" s="18"/>
      <c r="G265" s="18"/>
      <c r="H265" s="17"/>
    </row>
    <row r="266" spans="1:8">
      <c r="A266" s="4" t="s">
        <v>185</v>
      </c>
      <c r="B266" s="20">
        <f>#VALUE!</f>
        <v>0</v>
      </c>
      <c r="C266" s="25"/>
      <c r="D266" s="25"/>
      <c r="E266" s="20">
        <f>#VALUE!</f>
        <v>0</v>
      </c>
      <c r="F266" s="25"/>
      <c r="G266" s="25"/>
      <c r="H266" s="17"/>
    </row>
    <row r="267" spans="1:8">
      <c r="A267" s="4" t="s">
        <v>288</v>
      </c>
      <c r="B267" s="20">
        <f>#VALUE!</f>
        <v>0</v>
      </c>
      <c r="C267" s="25"/>
      <c r="D267" s="25"/>
      <c r="E267" s="20">
        <f>#VALUE!</f>
        <v>0</v>
      </c>
      <c r="F267" s="25"/>
      <c r="G267" s="25"/>
      <c r="H267" s="17"/>
    </row>
    <row r="268" spans="1:8">
      <c r="A268" s="29" t="s">
        <v>289</v>
      </c>
      <c r="B268" s="18"/>
      <c r="C268" s="18"/>
      <c r="D268" s="18"/>
      <c r="E268" s="18"/>
      <c r="F268" s="18"/>
      <c r="G268" s="18"/>
      <c r="H268" s="17"/>
    </row>
    <row r="269" spans="1:8">
      <c r="A269" s="4" t="s">
        <v>186</v>
      </c>
      <c r="B269" s="20">
        <f>#VALUE!</f>
        <v>0</v>
      </c>
      <c r="C269" s="25"/>
      <c r="D269" s="25"/>
      <c r="E269" s="20">
        <f>#VALUE!</f>
        <v>0</v>
      </c>
      <c r="F269" s="25"/>
      <c r="G269" s="20">
        <f>#VALUE!</f>
        <v>0</v>
      </c>
      <c r="H269" s="17"/>
    </row>
    <row r="270" spans="1:8">
      <c r="A270" s="4" t="s">
        <v>290</v>
      </c>
      <c r="B270" s="20">
        <f>#VALUE!</f>
        <v>0</v>
      </c>
      <c r="C270" s="25"/>
      <c r="D270" s="25"/>
      <c r="E270" s="20">
        <f>#VALUE!</f>
        <v>0</v>
      </c>
      <c r="F270" s="25"/>
      <c r="G270" s="20">
        <f>#VALUE!</f>
        <v>0</v>
      </c>
      <c r="H270" s="17"/>
    </row>
    <row r="271" spans="1:8">
      <c r="A271" s="4" t="s">
        <v>291</v>
      </c>
      <c r="B271" s="20">
        <f>#VALUE!</f>
        <v>0</v>
      </c>
      <c r="C271" s="25"/>
      <c r="D271" s="25"/>
      <c r="E271" s="20">
        <f>#VALUE!</f>
        <v>0</v>
      </c>
      <c r="F271" s="25"/>
      <c r="G271" s="20">
        <f>#VALUE!</f>
        <v>0</v>
      </c>
      <c r="H271" s="17"/>
    </row>
    <row r="272" spans="1:8">
      <c r="A272" s="29" t="s">
        <v>292</v>
      </c>
      <c r="B272" s="18"/>
      <c r="C272" s="18"/>
      <c r="D272" s="18"/>
      <c r="E272" s="18"/>
      <c r="F272" s="18"/>
      <c r="G272" s="18"/>
      <c r="H272" s="17"/>
    </row>
    <row r="273" spans="1:8">
      <c r="A273" s="4" t="s">
        <v>187</v>
      </c>
      <c r="B273" s="20">
        <f>#VALUE!</f>
        <v>0</v>
      </c>
      <c r="C273" s="20">
        <f>#VALUE!</f>
        <v>0</v>
      </c>
      <c r="D273" s="20">
        <f>#VALUE!</f>
        <v>0</v>
      </c>
      <c r="E273" s="20">
        <f>#VALUE!</f>
        <v>0</v>
      </c>
      <c r="F273" s="25"/>
      <c r="G273" s="20">
        <f>#VALUE!</f>
        <v>0</v>
      </c>
      <c r="H273" s="17"/>
    </row>
    <row r="274" spans="1:8">
      <c r="A274" s="4" t="s">
        <v>293</v>
      </c>
      <c r="B274" s="20">
        <f>#VALUE!</f>
        <v>0</v>
      </c>
      <c r="C274" s="20">
        <f>#VALUE!</f>
        <v>0</v>
      </c>
      <c r="D274" s="20">
        <f>#VALUE!</f>
        <v>0</v>
      </c>
      <c r="E274" s="20">
        <f>#VALUE!</f>
        <v>0</v>
      </c>
      <c r="F274" s="25"/>
      <c r="G274" s="20">
        <f>#VALUE!</f>
        <v>0</v>
      </c>
      <c r="H274" s="17"/>
    </row>
    <row r="275" spans="1:8">
      <c r="A275" s="4" t="s">
        <v>294</v>
      </c>
      <c r="B275" s="20">
        <f>#VALUE!</f>
        <v>0</v>
      </c>
      <c r="C275" s="20">
        <f>#VALUE!</f>
        <v>0</v>
      </c>
      <c r="D275" s="20">
        <f>#VALUE!</f>
        <v>0</v>
      </c>
      <c r="E275" s="20">
        <f>#VALUE!</f>
        <v>0</v>
      </c>
      <c r="F275" s="25"/>
      <c r="G275" s="20">
        <f>#VALUE!</f>
        <v>0</v>
      </c>
      <c r="H275" s="17"/>
    </row>
    <row r="276" spans="1:8">
      <c r="A276" s="29" t="s">
        <v>295</v>
      </c>
      <c r="B276" s="18"/>
      <c r="C276" s="18"/>
      <c r="D276" s="18"/>
      <c r="E276" s="18"/>
      <c r="F276" s="18"/>
      <c r="G276" s="18"/>
      <c r="H276" s="17"/>
    </row>
    <row r="277" spans="1:8">
      <c r="A277" s="4" t="s">
        <v>188</v>
      </c>
      <c r="B277" s="20">
        <f>#VALUE!</f>
        <v>0</v>
      </c>
      <c r="C277" s="25"/>
      <c r="D277" s="25"/>
      <c r="E277" s="20">
        <f>#VALUE!</f>
        <v>0</v>
      </c>
      <c r="F277" s="25"/>
      <c r="G277" s="20">
        <f>#VALUE!</f>
        <v>0</v>
      </c>
      <c r="H277" s="17"/>
    </row>
    <row r="278" spans="1:8">
      <c r="A278" s="4" t="s">
        <v>296</v>
      </c>
      <c r="B278" s="20">
        <f>#VALUE!</f>
        <v>0</v>
      </c>
      <c r="C278" s="25"/>
      <c r="D278" s="25"/>
      <c r="E278" s="20">
        <f>#VALUE!</f>
        <v>0</v>
      </c>
      <c r="F278" s="25"/>
      <c r="G278" s="20">
        <f>#VALUE!</f>
        <v>0</v>
      </c>
      <c r="H278" s="17"/>
    </row>
    <row r="279" spans="1:8">
      <c r="A279" s="29" t="s">
        <v>297</v>
      </c>
      <c r="B279" s="18"/>
      <c r="C279" s="18"/>
      <c r="D279" s="18"/>
      <c r="E279" s="18"/>
      <c r="F279" s="18"/>
      <c r="G279" s="18"/>
      <c r="H279" s="17"/>
    </row>
    <row r="280" spans="1:8">
      <c r="A280" s="4" t="s">
        <v>189</v>
      </c>
      <c r="B280" s="20">
        <f>#VALUE!</f>
        <v>0</v>
      </c>
      <c r="C280" s="20">
        <f>#VALUE!</f>
        <v>0</v>
      </c>
      <c r="D280" s="20">
        <f>#VALUE!</f>
        <v>0</v>
      </c>
      <c r="E280" s="20">
        <f>#VALUE!</f>
        <v>0</v>
      </c>
      <c r="F280" s="25"/>
      <c r="G280" s="20">
        <f>#VALUE!</f>
        <v>0</v>
      </c>
      <c r="H280" s="17"/>
    </row>
    <row r="281" spans="1:8">
      <c r="A281" s="4" t="s">
        <v>298</v>
      </c>
      <c r="B281" s="20">
        <f>#VALUE!</f>
        <v>0</v>
      </c>
      <c r="C281" s="20">
        <f>#VALUE!</f>
        <v>0</v>
      </c>
      <c r="D281" s="20">
        <f>#VALUE!</f>
        <v>0</v>
      </c>
      <c r="E281" s="20">
        <f>#VALUE!</f>
        <v>0</v>
      </c>
      <c r="F281" s="25"/>
      <c r="G281" s="20">
        <f>#VALUE!</f>
        <v>0</v>
      </c>
      <c r="H281" s="17"/>
    </row>
    <row r="282" spans="1:8">
      <c r="A282" s="29" t="s">
        <v>299</v>
      </c>
      <c r="B282" s="18"/>
      <c r="C282" s="18"/>
      <c r="D282" s="18"/>
      <c r="E282" s="18"/>
      <c r="F282" s="18"/>
      <c r="G282" s="18"/>
      <c r="H282" s="17"/>
    </row>
    <row r="283" spans="1:8">
      <c r="A283" s="4" t="s">
        <v>197</v>
      </c>
      <c r="B283" s="20">
        <f>#VALUE!</f>
        <v>0</v>
      </c>
      <c r="C283" s="25"/>
      <c r="D283" s="25"/>
      <c r="E283" s="20">
        <f>#VALUE!</f>
        <v>0</v>
      </c>
      <c r="F283" s="25"/>
      <c r="G283" s="20">
        <f>#VALUE!</f>
        <v>0</v>
      </c>
      <c r="H283" s="17"/>
    </row>
    <row r="284" spans="1:8">
      <c r="A284" s="4" t="s">
        <v>300</v>
      </c>
      <c r="B284" s="20">
        <f>#VALUE!</f>
        <v>0</v>
      </c>
      <c r="C284" s="25"/>
      <c r="D284" s="25"/>
      <c r="E284" s="20">
        <f>#VALUE!</f>
        <v>0</v>
      </c>
      <c r="F284" s="25"/>
      <c r="G284" s="20">
        <f>#VALUE!</f>
        <v>0</v>
      </c>
      <c r="H284" s="17"/>
    </row>
    <row r="285" spans="1:8">
      <c r="A285" s="29" t="s">
        <v>301</v>
      </c>
      <c r="B285" s="18"/>
      <c r="C285" s="18"/>
      <c r="D285" s="18"/>
      <c r="E285" s="18"/>
      <c r="F285" s="18"/>
      <c r="G285" s="18"/>
      <c r="H285" s="17"/>
    </row>
    <row r="286" spans="1:8">
      <c r="A286" s="4" t="s">
        <v>198</v>
      </c>
      <c r="B286" s="20">
        <f>#VALUE!</f>
        <v>0</v>
      </c>
      <c r="C286" s="20">
        <f>#VALUE!</f>
        <v>0</v>
      </c>
      <c r="D286" s="20">
        <f>#VALUE!</f>
        <v>0</v>
      </c>
      <c r="E286" s="20">
        <f>#VALUE!</f>
        <v>0</v>
      </c>
      <c r="F286" s="25"/>
      <c r="G286" s="20">
        <f>#VALUE!</f>
        <v>0</v>
      </c>
      <c r="H286" s="17"/>
    </row>
    <row r="287" spans="1:8">
      <c r="A287" s="4" t="s">
        <v>302</v>
      </c>
      <c r="B287" s="20">
        <f>#VALUE!</f>
        <v>0</v>
      </c>
      <c r="C287" s="20">
        <f>#VALUE!</f>
        <v>0</v>
      </c>
      <c r="D287" s="20">
        <f>#VALUE!</f>
        <v>0</v>
      </c>
      <c r="E287" s="20">
        <f>#VALUE!</f>
        <v>0</v>
      </c>
      <c r="F287" s="25"/>
      <c r="G287" s="20">
        <f>#VALUE!</f>
        <v>0</v>
      </c>
      <c r="H287" s="17"/>
    </row>
    <row r="289" spans="1:6" ht="21" customHeight="1">
      <c r="A289" s="1" t="s">
        <v>303</v>
      </c>
    </row>
    <row r="290" spans="1:6">
      <c r="A290" s="2" t="s">
        <v>224</v>
      </c>
    </row>
    <row r="292" spans="1:6">
      <c r="B292" s="15" t="s">
        <v>304</v>
      </c>
    </row>
    <row r="293" spans="1:6">
      <c r="A293" s="4" t="s">
        <v>305</v>
      </c>
      <c r="B293" s="20">
        <f>#VALUE!</f>
        <v>0</v>
      </c>
      <c r="C293" s="17"/>
    </row>
    <row r="295" spans="1:6" ht="21" customHeight="1">
      <c r="A295" s="1" t="s">
        <v>306</v>
      </c>
    </row>
    <row r="297" spans="1:6">
      <c r="B297" s="15" t="s">
        <v>307</v>
      </c>
      <c r="C297" s="15" t="s">
        <v>308</v>
      </c>
      <c r="D297" s="15" t="s">
        <v>309</v>
      </c>
      <c r="E297" s="15" t="s">
        <v>310</v>
      </c>
    </row>
    <row r="298" spans="1:6">
      <c r="A298" s="4" t="s">
        <v>311</v>
      </c>
      <c r="B298" s="20">
        <f>#VALUE!</f>
        <v>0</v>
      </c>
      <c r="C298" s="20">
        <f>#VALUE!</f>
        <v>0</v>
      </c>
      <c r="D298" s="27">
        <f>#VALUE!</f>
        <v>0</v>
      </c>
      <c r="E298" s="20">
        <f>#VALUE!</f>
        <v>0</v>
      </c>
      <c r="F298" s="17"/>
    </row>
    <row r="300" spans="1:6" ht="21" customHeight="1">
      <c r="A300" s="1" t="s">
        <v>312</v>
      </c>
    </row>
    <row r="301" spans="1:6">
      <c r="A301" s="2" t="s">
        <v>313</v>
      </c>
    </row>
    <row r="302" spans="1:6">
      <c r="A302" s="2" t="s">
        <v>314</v>
      </c>
    </row>
    <row r="303" spans="1:6">
      <c r="A303" s="2" t="s">
        <v>315</v>
      </c>
    </row>
    <row r="305" spans="1:10">
      <c r="B305" s="15" t="s">
        <v>316</v>
      </c>
      <c r="C305" s="15" t="s">
        <v>317</v>
      </c>
      <c r="D305" s="15" t="s">
        <v>318</v>
      </c>
      <c r="E305" s="15" t="s">
        <v>319</v>
      </c>
      <c r="F305" s="15" t="s">
        <v>320</v>
      </c>
      <c r="G305" s="15" t="s">
        <v>321</v>
      </c>
      <c r="H305" s="15" t="s">
        <v>322</v>
      </c>
      <c r="I305" s="15" t="s">
        <v>323</v>
      </c>
    </row>
    <row r="306" spans="1:10">
      <c r="A306" s="4" t="s">
        <v>324</v>
      </c>
      <c r="B306" s="27">
        <f>#VALUE!</f>
        <v>0</v>
      </c>
      <c r="C306" s="27">
        <f>#VALUE!</f>
        <v>0</v>
      </c>
      <c r="D306" s="27">
        <f>#VALUE!</f>
        <v>0</v>
      </c>
      <c r="E306" s="27">
        <f>#VALUE!</f>
        <v>0</v>
      </c>
      <c r="F306" s="27">
        <f>#VALUE!</f>
        <v>0</v>
      </c>
      <c r="G306" s="27">
        <f>#VALUE!</f>
        <v>0</v>
      </c>
      <c r="H306" s="27">
        <f>#VALUE!</f>
        <v>0</v>
      </c>
      <c r="I306" s="27">
        <f>#VALUE!</f>
        <v>0</v>
      </c>
      <c r="J306" s="17"/>
    </row>
    <row r="307" spans="1:10">
      <c r="A307" s="4" t="s">
        <v>325</v>
      </c>
      <c r="B307" s="27">
        <f>#VALUE!</f>
        <v>0</v>
      </c>
      <c r="C307" s="27">
        <f>#VALUE!</f>
        <v>0</v>
      </c>
      <c r="D307" s="27">
        <f>#VALUE!</f>
        <v>0</v>
      </c>
      <c r="E307" s="27">
        <f>#VALUE!</f>
        <v>0</v>
      </c>
      <c r="F307" s="27">
        <f>#VALUE!</f>
        <v>0</v>
      </c>
      <c r="G307" s="27">
        <f>#VALUE!</f>
        <v>0</v>
      </c>
      <c r="H307" s="27">
        <f>#VALUE!</f>
        <v>0</v>
      </c>
      <c r="I307" s="25"/>
      <c r="J307" s="17"/>
    </row>
    <row r="308" spans="1:10">
      <c r="A308" s="4" t="s">
        <v>326</v>
      </c>
      <c r="B308" s="27">
        <f>#VALUE!</f>
        <v>0</v>
      </c>
      <c r="C308" s="27">
        <f>#VALUE!</f>
        <v>0</v>
      </c>
      <c r="D308" s="27">
        <f>#VALUE!</f>
        <v>0</v>
      </c>
      <c r="E308" s="27">
        <f>#VALUE!</f>
        <v>0</v>
      </c>
      <c r="F308" s="27">
        <f>#VALUE!</f>
        <v>0</v>
      </c>
      <c r="G308" s="27">
        <f>#VALUE!</f>
        <v>0</v>
      </c>
      <c r="H308" s="25"/>
      <c r="I308" s="25"/>
      <c r="J308" s="17"/>
    </row>
    <row r="309" spans="1:10">
      <c r="A309" s="4" t="s">
        <v>327</v>
      </c>
      <c r="B309" s="27">
        <f>#VALUE!</f>
        <v>0</v>
      </c>
      <c r="C309" s="27">
        <f>#VALUE!</f>
        <v>0</v>
      </c>
      <c r="D309" s="27">
        <f>#VALUE!</f>
        <v>0</v>
      </c>
      <c r="E309" s="27">
        <f>#VALUE!</f>
        <v>0</v>
      </c>
      <c r="F309" s="25"/>
      <c r="G309" s="25"/>
      <c r="H309" s="25"/>
      <c r="I309" s="25"/>
      <c r="J309" s="17"/>
    </row>
    <row r="311" spans="1:10" ht="21" customHeight="1">
      <c r="A311" s="1" t="s">
        <v>328</v>
      </c>
    </row>
    <row r="313" spans="1:10">
      <c r="B313" s="15" t="s">
        <v>329</v>
      </c>
      <c r="C313" s="15" t="s">
        <v>330</v>
      </c>
      <c r="D313" s="15" t="s">
        <v>331</v>
      </c>
    </row>
    <row r="314" spans="1:10">
      <c r="A314" s="4" t="s">
        <v>174</v>
      </c>
      <c r="B314" s="27">
        <f>#VALUE!</f>
        <v>0</v>
      </c>
      <c r="C314" s="27">
        <f>#VALUE!</f>
        <v>0</v>
      </c>
      <c r="D314" s="27">
        <f>#VALUE!</f>
        <v>0</v>
      </c>
      <c r="E314" s="17"/>
    </row>
    <row r="315" spans="1:10">
      <c r="A315" s="4" t="s">
        <v>175</v>
      </c>
      <c r="B315" s="27">
        <f>#VALUE!</f>
        <v>0</v>
      </c>
      <c r="C315" s="27">
        <f>#VALUE!</f>
        <v>0</v>
      </c>
      <c r="D315" s="27">
        <f>#VALUE!</f>
        <v>0</v>
      </c>
      <c r="E315" s="17"/>
    </row>
    <row r="316" spans="1:10">
      <c r="A316" s="4" t="s">
        <v>216</v>
      </c>
      <c r="B316" s="27">
        <f>#VALUE!</f>
        <v>0</v>
      </c>
      <c r="C316" s="27">
        <f>#VALUE!</f>
        <v>0</v>
      </c>
      <c r="D316" s="27">
        <f>#VALUE!</f>
        <v>0</v>
      </c>
      <c r="E316" s="17"/>
    </row>
    <row r="317" spans="1:10">
      <c r="A317" s="4" t="s">
        <v>176</v>
      </c>
      <c r="B317" s="27">
        <f>#VALUE!</f>
        <v>0</v>
      </c>
      <c r="C317" s="27">
        <f>#VALUE!</f>
        <v>0</v>
      </c>
      <c r="D317" s="27">
        <f>#VALUE!</f>
        <v>0</v>
      </c>
      <c r="E317" s="17"/>
    </row>
    <row r="318" spans="1:10">
      <c r="A318" s="4" t="s">
        <v>177</v>
      </c>
      <c r="B318" s="27">
        <f>#VALUE!</f>
        <v>0</v>
      </c>
      <c r="C318" s="27">
        <f>#VALUE!</f>
        <v>0</v>
      </c>
      <c r="D318" s="27">
        <f>#VALUE!</f>
        <v>0</v>
      </c>
      <c r="E318" s="17"/>
    </row>
    <row r="319" spans="1:10">
      <c r="A319" s="4" t="s">
        <v>217</v>
      </c>
      <c r="B319" s="27">
        <f>#VALUE!</f>
        <v>0</v>
      </c>
      <c r="C319" s="27">
        <f>#VALUE!</f>
        <v>0</v>
      </c>
      <c r="D319" s="27">
        <f>#VALUE!</f>
        <v>0</v>
      </c>
      <c r="E319" s="17"/>
    </row>
    <row r="320" spans="1:10">
      <c r="A320" s="4" t="s">
        <v>178</v>
      </c>
      <c r="B320" s="27">
        <f>#VALUE!</f>
        <v>0</v>
      </c>
      <c r="C320" s="27">
        <f>#VALUE!</f>
        <v>0</v>
      </c>
      <c r="D320" s="27">
        <f>#VALUE!</f>
        <v>0</v>
      </c>
      <c r="E320" s="17"/>
    </row>
    <row r="321" spans="1:5">
      <c r="A321" s="4" t="s">
        <v>179</v>
      </c>
      <c r="B321" s="27">
        <f>#VALUE!</f>
        <v>0</v>
      </c>
      <c r="C321" s="27">
        <f>#VALUE!</f>
        <v>0</v>
      </c>
      <c r="D321" s="27">
        <f>#VALUE!</f>
        <v>0</v>
      </c>
      <c r="E321" s="17"/>
    </row>
    <row r="322" spans="1:5">
      <c r="A322" s="4" t="s">
        <v>195</v>
      </c>
      <c r="B322" s="27">
        <f>#VALUE!</f>
        <v>0</v>
      </c>
      <c r="C322" s="27">
        <f>#VALUE!</f>
        <v>0</v>
      </c>
      <c r="D322" s="27">
        <f>#VALUE!</f>
        <v>0</v>
      </c>
      <c r="E322" s="17"/>
    </row>
    <row r="324" spans="1:5" ht="21" customHeight="1">
      <c r="A324" s="1" t="s">
        <v>332</v>
      </c>
    </row>
    <row r="326" spans="1:5">
      <c r="B326" s="15" t="s">
        <v>329</v>
      </c>
      <c r="C326" s="15" t="s">
        <v>330</v>
      </c>
      <c r="D326" s="15" t="s">
        <v>331</v>
      </c>
    </row>
    <row r="327" spans="1:5">
      <c r="A327" s="4" t="s">
        <v>175</v>
      </c>
      <c r="B327" s="27">
        <f>#VALUE!</f>
        <v>0</v>
      </c>
      <c r="C327" s="27">
        <f>#VALUE!</f>
        <v>0</v>
      </c>
      <c r="D327" s="27">
        <f>#VALUE!</f>
        <v>0</v>
      </c>
      <c r="E327" s="17"/>
    </row>
    <row r="328" spans="1:5">
      <c r="A328" s="4" t="s">
        <v>177</v>
      </c>
      <c r="B328" s="27">
        <f>#VALUE!</f>
        <v>0</v>
      </c>
      <c r="C328" s="27">
        <f>#VALUE!</f>
        <v>0</v>
      </c>
      <c r="D328" s="27">
        <f>#VALUE!</f>
        <v>0</v>
      </c>
      <c r="E328" s="17"/>
    </row>
    <row r="329" spans="1:5">
      <c r="A329" s="4" t="s">
        <v>178</v>
      </c>
      <c r="B329" s="27">
        <f>#VALUE!</f>
        <v>0</v>
      </c>
      <c r="C329" s="27">
        <f>#VALUE!</f>
        <v>0</v>
      </c>
      <c r="D329" s="27">
        <f>#VALUE!</f>
        <v>0</v>
      </c>
      <c r="E329" s="17"/>
    </row>
    <row r="330" spans="1:5">
      <c r="A330" s="4" t="s">
        <v>179</v>
      </c>
      <c r="B330" s="27">
        <f>#VALUE!</f>
        <v>0</v>
      </c>
      <c r="C330" s="27">
        <f>#VALUE!</f>
        <v>0</v>
      </c>
      <c r="D330" s="27">
        <f>#VALUE!</f>
        <v>0</v>
      </c>
      <c r="E330" s="17"/>
    </row>
    <row r="331" spans="1:5">
      <c r="A331" s="4" t="s">
        <v>195</v>
      </c>
      <c r="B331" s="27">
        <f>#VALUE!</f>
        <v>0</v>
      </c>
      <c r="C331" s="27">
        <f>#VALUE!</f>
        <v>0</v>
      </c>
      <c r="D331" s="27">
        <f>#VALUE!</f>
        <v>0</v>
      </c>
      <c r="E331" s="17"/>
    </row>
    <row r="333" spans="1:5" ht="21" customHeight="1">
      <c r="A333" s="1" t="s">
        <v>333</v>
      </c>
    </row>
    <row r="335" spans="1:5">
      <c r="B335" s="15" t="s">
        <v>334</v>
      </c>
      <c r="C335" s="15" t="s">
        <v>335</v>
      </c>
      <c r="D335" s="15" t="s">
        <v>331</v>
      </c>
    </row>
    <row r="336" spans="1:5">
      <c r="A336" s="4" t="s">
        <v>218</v>
      </c>
      <c r="B336" s="27">
        <f>#VALUE!</f>
        <v>0</v>
      </c>
      <c r="C336" s="27">
        <f>#VALUE!</f>
        <v>0</v>
      </c>
      <c r="D336" s="27">
        <f>#VALUE!</f>
        <v>0</v>
      </c>
      <c r="E336" s="17"/>
    </row>
    <row r="337" spans="1:5">
      <c r="A337" s="4" t="s">
        <v>219</v>
      </c>
      <c r="B337" s="27">
        <f>#VALUE!</f>
        <v>0</v>
      </c>
      <c r="C337" s="27">
        <f>#VALUE!</f>
        <v>0</v>
      </c>
      <c r="D337" s="27">
        <f>#VALUE!</f>
        <v>0</v>
      </c>
      <c r="E337" s="17"/>
    </row>
    <row r="338" spans="1:5">
      <c r="A338" s="4" t="s">
        <v>220</v>
      </c>
      <c r="B338" s="27">
        <f>#VALUE!</f>
        <v>0</v>
      </c>
      <c r="C338" s="27">
        <f>#VALUE!</f>
        <v>0</v>
      </c>
      <c r="D338" s="27">
        <f>#VALUE!</f>
        <v>0</v>
      </c>
      <c r="E338" s="17"/>
    </row>
    <row r="339" spans="1:5">
      <c r="A339" s="4" t="s">
        <v>221</v>
      </c>
      <c r="B339" s="27">
        <f>#VALUE!</f>
        <v>0</v>
      </c>
      <c r="C339" s="27">
        <f>#VALUE!</f>
        <v>0</v>
      </c>
      <c r="D339" s="27">
        <f>#VALUE!</f>
        <v>0</v>
      </c>
      <c r="E339" s="17"/>
    </row>
    <row r="341" spans="1:5" ht="21" customHeight="1">
      <c r="A341" s="1" t="s">
        <v>336</v>
      </c>
    </row>
    <row r="342" spans="1:5">
      <c r="A342" s="2" t="s">
        <v>337</v>
      </c>
    </row>
    <row r="343" spans="1:5">
      <c r="A343" s="2" t="s">
        <v>338</v>
      </c>
    </row>
    <row r="345" spans="1:5">
      <c r="B345" s="15" t="s">
        <v>334</v>
      </c>
      <c r="C345" s="15" t="s">
        <v>335</v>
      </c>
      <c r="D345" s="15" t="s">
        <v>331</v>
      </c>
    </row>
    <row r="346" spans="1:5">
      <c r="A346" s="4" t="s">
        <v>339</v>
      </c>
      <c r="B346" s="30">
        <f>#VALUE!</f>
        <v>0</v>
      </c>
      <c r="C346" s="30">
        <f>#VALUE!</f>
        <v>0</v>
      </c>
      <c r="D346" s="30">
        <f>#VALUE!</f>
        <v>0</v>
      </c>
      <c r="E346" s="17"/>
    </row>
    <row r="348" spans="1:5" ht="21" customHeight="1">
      <c r="A348" s="1" t="s">
        <v>340</v>
      </c>
    </row>
    <row r="349" spans="1:5">
      <c r="A349" s="2" t="s">
        <v>337</v>
      </c>
    </row>
    <row r="350" spans="1:5">
      <c r="A350" s="2" t="s">
        <v>338</v>
      </c>
    </row>
    <row r="352" spans="1:5">
      <c r="B352" s="15" t="s">
        <v>329</v>
      </c>
      <c r="C352" s="15" t="s">
        <v>330</v>
      </c>
      <c r="D352" s="15" t="s">
        <v>331</v>
      </c>
    </row>
    <row r="353" spans="1:6">
      <c r="A353" s="4" t="s">
        <v>339</v>
      </c>
      <c r="B353" s="30">
        <f>#VALUE!</f>
        <v>0</v>
      </c>
      <c r="C353" s="30">
        <f>#VALUE!</f>
        <v>0</v>
      </c>
      <c r="D353" s="30">
        <f>#VALUE!</f>
        <v>0</v>
      </c>
      <c r="E353" s="17"/>
    </row>
    <row r="355" spans="1:6" ht="21" customHeight="1">
      <c r="A355" s="1" t="s">
        <v>341</v>
      </c>
    </row>
    <row r="356" spans="1:6">
      <c r="A356" s="2" t="s">
        <v>342</v>
      </c>
    </row>
    <row r="358" spans="1:6">
      <c r="B358" s="31" t="s">
        <v>343</v>
      </c>
      <c r="C358" s="31"/>
      <c r="D358" s="31"/>
    </row>
    <row r="359" spans="1:6">
      <c r="B359" s="15" t="s">
        <v>329</v>
      </c>
      <c r="C359" s="15" t="s">
        <v>330</v>
      </c>
      <c r="D359" s="15" t="s">
        <v>331</v>
      </c>
      <c r="E359" s="15" t="s">
        <v>344</v>
      </c>
    </row>
    <row r="360" spans="1:6">
      <c r="A360" s="4" t="s">
        <v>142</v>
      </c>
      <c r="B360" s="27">
        <f>#VALUE!</f>
        <v>0</v>
      </c>
      <c r="C360" s="27">
        <f>#VALUE!</f>
        <v>0</v>
      </c>
      <c r="D360" s="27">
        <f>#VALUE!</f>
        <v>0</v>
      </c>
      <c r="E360" s="27">
        <f>#VALUE!</f>
        <v>0</v>
      </c>
      <c r="F360" s="17"/>
    </row>
    <row r="361" spans="1:6">
      <c r="A361" s="4" t="s">
        <v>143</v>
      </c>
      <c r="B361" s="27">
        <f>#VALUE!</f>
        <v>0</v>
      </c>
      <c r="C361" s="27">
        <f>#VALUE!</f>
        <v>0</v>
      </c>
      <c r="D361" s="27">
        <f>#VALUE!</f>
        <v>0</v>
      </c>
      <c r="E361" s="27">
        <f>#VALUE!</f>
        <v>0</v>
      </c>
      <c r="F361" s="17"/>
    </row>
    <row r="362" spans="1:6">
      <c r="A362" s="4" t="s">
        <v>144</v>
      </c>
      <c r="B362" s="27">
        <f>#VALUE!</f>
        <v>0</v>
      </c>
      <c r="C362" s="27">
        <f>#VALUE!</f>
        <v>0</v>
      </c>
      <c r="D362" s="27">
        <f>#VALUE!</f>
        <v>0</v>
      </c>
      <c r="E362" s="27">
        <f>#VALUE!</f>
        <v>0</v>
      </c>
      <c r="F362" s="17"/>
    </row>
    <row r="363" spans="1:6">
      <c r="A363" s="4" t="s">
        <v>145</v>
      </c>
      <c r="B363" s="27">
        <f>#VALUE!</f>
        <v>0</v>
      </c>
      <c r="C363" s="27">
        <f>#VALUE!</f>
        <v>0</v>
      </c>
      <c r="D363" s="27">
        <f>#VALUE!</f>
        <v>0</v>
      </c>
      <c r="E363" s="27">
        <f>#VALUE!</f>
        <v>0</v>
      </c>
      <c r="F363" s="17"/>
    </row>
    <row r="364" spans="1:6">
      <c r="A364" s="4" t="s">
        <v>146</v>
      </c>
      <c r="B364" s="27">
        <f>#VALUE!</f>
        <v>0</v>
      </c>
      <c r="C364" s="27">
        <f>#VALUE!</f>
        <v>0</v>
      </c>
      <c r="D364" s="27">
        <f>#VALUE!</f>
        <v>0</v>
      </c>
      <c r="E364" s="27">
        <f>#VALUE!</f>
        <v>0</v>
      </c>
      <c r="F364" s="17"/>
    </row>
    <row r="365" spans="1:6">
      <c r="A365" s="4" t="s">
        <v>151</v>
      </c>
      <c r="B365" s="27">
        <f>#VALUE!</f>
        <v>0</v>
      </c>
      <c r="C365" s="27">
        <f>#VALUE!</f>
        <v>0</v>
      </c>
      <c r="D365" s="27">
        <f>#VALUE!</f>
        <v>0</v>
      </c>
      <c r="E365" s="27">
        <f>#VALUE!</f>
        <v>0</v>
      </c>
      <c r="F365" s="17"/>
    </row>
    <row r="366" spans="1:6">
      <c r="A366" s="4" t="s">
        <v>147</v>
      </c>
      <c r="B366" s="27">
        <f>#VALUE!</f>
        <v>0</v>
      </c>
      <c r="C366" s="27">
        <f>#VALUE!</f>
        <v>0</v>
      </c>
      <c r="D366" s="27">
        <f>#VALUE!</f>
        <v>0</v>
      </c>
      <c r="E366" s="27">
        <f>#VALUE!</f>
        <v>0</v>
      </c>
      <c r="F366" s="17"/>
    </row>
    <row r="367" spans="1:6">
      <c r="A367" s="4" t="s">
        <v>148</v>
      </c>
      <c r="B367" s="27">
        <f>#VALUE!</f>
        <v>0</v>
      </c>
      <c r="C367" s="27">
        <f>#VALUE!</f>
        <v>0</v>
      </c>
      <c r="D367" s="27">
        <f>#VALUE!</f>
        <v>0</v>
      </c>
      <c r="E367" s="27">
        <f>#VALUE!</f>
        <v>0</v>
      </c>
      <c r="F367" s="17"/>
    </row>
    <row r="368" spans="1:6">
      <c r="A368" s="4" t="s">
        <v>149</v>
      </c>
      <c r="B368" s="27">
        <f>#VALUE!</f>
        <v>0</v>
      </c>
      <c r="C368" s="27">
        <f>#VALUE!</f>
        <v>0</v>
      </c>
      <c r="D368" s="27">
        <f>#VALUE!</f>
        <v>0</v>
      </c>
      <c r="E368" s="27">
        <f>#VALUE!</f>
        <v>0</v>
      </c>
      <c r="F368" s="17"/>
    </row>
    <row r="370" spans="1:11" ht="21" customHeight="1">
      <c r="A370" s="1" t="s">
        <v>345</v>
      </c>
    </row>
    <row r="371" spans="1:11">
      <c r="A371" s="2" t="s">
        <v>346</v>
      </c>
    </row>
    <row r="372" spans="1:11">
      <c r="A372" s="2" t="s">
        <v>347</v>
      </c>
    </row>
    <row r="374" spans="1:11">
      <c r="B374" s="15" t="s">
        <v>142</v>
      </c>
      <c r="C374" s="15" t="s">
        <v>143</v>
      </c>
      <c r="D374" s="15" t="s">
        <v>144</v>
      </c>
      <c r="E374" s="15" t="s">
        <v>145</v>
      </c>
      <c r="F374" s="15" t="s">
        <v>146</v>
      </c>
      <c r="G374" s="15" t="s">
        <v>151</v>
      </c>
      <c r="H374" s="15" t="s">
        <v>147</v>
      </c>
      <c r="I374" s="15" t="s">
        <v>148</v>
      </c>
      <c r="J374" s="15" t="s">
        <v>149</v>
      </c>
    </row>
    <row r="375" spans="1:11">
      <c r="A375" s="4" t="s">
        <v>348</v>
      </c>
      <c r="B375" s="22">
        <f>#VALUE!</f>
        <v>0</v>
      </c>
      <c r="C375" s="22">
        <f>#VALUE!</f>
        <v>0</v>
      </c>
      <c r="D375" s="22">
        <f>#VALUE!</f>
        <v>0</v>
      </c>
      <c r="E375" s="22">
        <f>#VALUE!</f>
        <v>0</v>
      </c>
      <c r="F375" s="22">
        <f>#VALUE!</f>
        <v>0</v>
      </c>
      <c r="G375" s="22">
        <f>#VALUE!</f>
        <v>0</v>
      </c>
      <c r="H375" s="22">
        <f>#VALUE!</f>
        <v>0</v>
      </c>
      <c r="I375" s="22">
        <f>#VALUE!</f>
        <v>0</v>
      </c>
      <c r="J375" s="22">
        <f>#VALUE!</f>
        <v>0</v>
      </c>
      <c r="K375" s="17"/>
    </row>
  </sheetData>
  <sheetProtection sheet="1" objects="1" scenarios="1"/>
  <dataValidations count="356">
    <dataValidation type="decimal" allowBlank="1" showInputMessage="1" showErrorMessage="1" error="The rate of return must be a non-negative percentage value." sqref="B58">
      <formula1>0</formula1>
      <formula2>4</formula2>
    </dataValidation>
    <dataValidation type="decimal" allowBlank="1" showInputMessage="1" showErrorMessage="1" sqref="C58">
      <formula1>0</formula1>
      <formula2>999999</formula2>
    </dataValidation>
    <dataValidation type="decimal" allowBlank="1" showInputMessage="1" showErrorMessage="1" sqref="E58">
      <formula1>0.001</formula1>
      <formula2>1</formula2>
    </dataValidation>
    <dataValidation type="decimal" allowBlank="1" showInputMessage="1" showErrorMessage="1" sqref="F58">
      <formula1>365</formula1>
      <formula2>366</formula2>
    </dataValidation>
    <dataValidation type="decimal" allowBlank="1" showInputMessage="1" showErrorMessage="1" error="Must be a non-negative percentage value." sqref="B68:B75">
      <formula1>0</formula1>
      <formula2>4</formula2>
    </dataValidation>
    <dataValidation type="decimal" allowBlank="1" showInputMessage="1" showErrorMessage="1" error="The proportion of load going through 132kV/HV must be between 0% and 100%." sqref="B80">
      <formula1>0</formula1>
      <formula2>1</formula2>
    </dataValidation>
    <dataValidation type="decimal" allowBlank="1" showInputMessage="1" showErrorMessage="1" sqref="B85">
      <formula1>0.001</formula1>
      <formula2>999999.999</formula2>
    </dataValidation>
    <dataValidation type="decimal" operator="greaterThanOrEqual" allowBlank="1" showInputMessage="1" showErrorMessage="1" sqref="B90:B97">
      <formula1>0</formula1>
    </dataValidation>
    <dataValidation type="decimal" operator="greaterThanOrEqual" allowBlank="1" showInputMessage="1" showErrorMessage="1" sqref="B102:I102">
      <formula1>0</formula1>
    </dataValidation>
    <dataValidation type="decimal" operator="greaterThanOrEqual" allowBlank="1" showInputMessage="1" showErrorMessage="1" sqref="B107:F107">
      <formula1>0</formula1>
    </dataValidation>
    <dataValidation type="decimal" allowBlank="1" showInputMessage="1" showErrorMessage="1" error="The number in this cell must be between 0% and 100%." sqref="B112:I127">
      <formula1>0</formula1>
      <formula2>1</formula2>
    </dataValidation>
    <dataValidation type="decimal" operator="greaterThanOrEqual" allowBlank="1" showInputMessage="1" showErrorMessage="1" sqref="B134:I134">
      <formula1>0</formula1>
    </dataValidation>
    <dataValidation type="decimal" allowBlank="1" showInputMessage="1" showErrorMessage="1" error="The number in this cell must be between 0% and 100%." sqref="B139:F142">
      <formula1>0</formula1>
      <formula2>1</formula2>
    </dataValidation>
    <dataValidation type="decimal" operator="greaterThan" allowBlank="1" showInputMessage="1" showErrorMessage="1" sqref="B148:H148">
      <formula1>0</formula1>
    </dataValidation>
    <dataValidation type="decimal" allowBlank="1" showInputMessage="1" showErrorMessage="1" error="The LDNO discount must be between 0% and 100%." sqref="B154:F154">
      <formula1>0</formula1>
      <formula2>1</formula2>
    </dataValidation>
    <dataValidation type="decimal" operator="greaterThanOrEqual" allowBlank="1" showInputMessage="1" showErrorMessage="1" errorTitle="Invalid discount" error="The discount must be a non-negative percentage value." sqref="B159:F159">
      <formula1>0</formula1>
    </dataValidation>
    <dataValidation type="decimal" allowBlank="1" showInputMessage="1" showErrorMessage="1" error="The coincidence factor must be between 0% and 100%." sqref="B165:B183">
      <formula1>0</formula1>
      <formula2>1</formula2>
    </dataValidation>
    <dataValidation type="decimal" allowBlank="1" showInputMessage="1" showErrorMessage="1" error="The load factor must be between 0% and 100%." sqref="C165:C183">
      <formula1>0</formula1>
      <formula2>1</formula2>
    </dataValidation>
    <dataValidation type="textLength" operator="equal" allowBlank="1" showInputMessage="1" showErrorMessage="1" error="This cell should remain blank." sqref="B191">
      <formula1>0</formula1>
    </dataValidation>
    <dataValidation type="decimal" operator="greaterThanOrEqual" allowBlank="1" showInputMessage="1" showErrorMessage="1" errorTitle="Volume data error" error="The volume must be a non-negative number." sqref="B192:B194">
      <formula1>0</formula1>
    </dataValidation>
    <dataValidation type="textLength" operator="equal" allowBlank="1" showInputMessage="1" showErrorMessage="1" error="This cell should remain blank." sqref="B195">
      <formula1>0</formula1>
    </dataValidation>
    <dataValidation type="decimal" operator="greaterThanOrEqual" allowBlank="1" showInputMessage="1" showErrorMessage="1" errorTitle="Volume data error" error="The volume must be a non-negative number." sqref="B196:B198">
      <formula1>0</formula1>
    </dataValidation>
    <dataValidation type="textLength" operator="equal" allowBlank="1" showInputMessage="1" showErrorMessage="1" error="This cell should remain blank." sqref="B199">
      <formula1>0</formula1>
    </dataValidation>
    <dataValidation type="decimal" operator="greaterThanOrEqual" allowBlank="1" showInputMessage="1" showErrorMessage="1" errorTitle="Volume data error" error="The volume must be a non-negative number." sqref="B200:B202">
      <formula1>0</formula1>
    </dataValidation>
    <dataValidation type="textLength" operator="equal" allowBlank="1" showInputMessage="1" showErrorMessage="1" error="This cell should remain blank." sqref="B203">
      <formula1>0</formula1>
    </dataValidation>
    <dataValidation type="decimal" operator="greaterThanOrEqual" allowBlank="1" showInputMessage="1" showErrorMessage="1" errorTitle="Volume data error" error="The volume must be a non-negative number." sqref="B204:B206">
      <formula1>0</formula1>
    </dataValidation>
    <dataValidation type="textLength" operator="equal" allowBlank="1" showInputMessage="1" showErrorMessage="1" error="This cell should remain blank." sqref="B207">
      <formula1>0</formula1>
    </dataValidation>
    <dataValidation type="decimal" operator="greaterThanOrEqual" allowBlank="1" showInputMessage="1" showErrorMessage="1" errorTitle="Volume data error" error="The volume must be a non-negative number." sqref="B208:B210">
      <formula1>0</formula1>
    </dataValidation>
    <dataValidation type="textLength" operator="equal" allowBlank="1" showInputMessage="1" showErrorMessage="1" error="This cell should remain blank." sqref="B211">
      <formula1>0</formula1>
    </dataValidation>
    <dataValidation type="decimal" operator="greaterThanOrEqual" allowBlank="1" showInputMessage="1" showErrorMessage="1" errorTitle="Volume data error" error="The volume must be a non-negative number." sqref="B212:B214">
      <formula1>0</formula1>
    </dataValidation>
    <dataValidation type="textLength" operator="equal" allowBlank="1" showInputMessage="1" showErrorMessage="1" error="This cell should remain blank." sqref="B215">
      <formula1>0</formula1>
    </dataValidation>
    <dataValidation type="decimal" operator="greaterThanOrEqual" allowBlank="1" showInputMessage="1" showErrorMessage="1" errorTitle="Volume data error" error="The volume must be a non-negative number." sqref="B216:B218">
      <formula1>0</formula1>
    </dataValidation>
    <dataValidation type="textLength" operator="equal" allowBlank="1" showInputMessage="1" showErrorMessage="1" error="This cell should remain blank." sqref="B219">
      <formula1>0</formula1>
    </dataValidation>
    <dataValidation type="decimal" operator="greaterThanOrEqual" allowBlank="1" showInputMessage="1" showErrorMessage="1" errorTitle="Volume data error" error="The volume must be a non-negative number." sqref="B220">
      <formula1>0</formula1>
    </dataValidation>
    <dataValidation type="textLength" operator="equal" allowBlank="1" showInputMessage="1" showErrorMessage="1" error="This cell should remain blank." sqref="B221">
      <formula1>0</formula1>
    </dataValidation>
    <dataValidation type="decimal" operator="greaterThanOrEqual" allowBlank="1" showInputMessage="1" showErrorMessage="1" errorTitle="Volume data error" error="The volume must be a non-negative number." sqref="B222">
      <formula1>0</formula1>
    </dataValidation>
    <dataValidation type="textLength" operator="equal" allowBlank="1" showInputMessage="1" showErrorMessage="1" error="This cell should remain blank." sqref="B223">
      <formula1>0</formula1>
    </dataValidation>
    <dataValidation type="decimal" operator="greaterThanOrEqual" allowBlank="1" showInputMessage="1" showErrorMessage="1" errorTitle="Volume data error" error="The volume must be a non-negative number." sqref="B224:B226">
      <formula1>0</formula1>
    </dataValidation>
    <dataValidation type="textLength" operator="equal" allowBlank="1" showInputMessage="1" showErrorMessage="1" error="This cell should remain blank." sqref="B227">
      <formula1>0</formula1>
    </dataValidation>
    <dataValidation type="decimal" operator="greaterThanOrEqual" allowBlank="1" showInputMessage="1" showErrorMessage="1" errorTitle="Volume data error" error="The volume must be a non-negative number." sqref="B228:B230">
      <formula1>0</formula1>
    </dataValidation>
    <dataValidation type="textLength" operator="equal" allowBlank="1" showInputMessage="1" showErrorMessage="1" error="This cell should remain blank." sqref="B231">
      <formula1>0</formula1>
    </dataValidation>
    <dataValidation type="decimal" operator="greaterThanOrEqual" allowBlank="1" showInputMessage="1" showErrorMessage="1" errorTitle="Volume data error" error="The volume must be a non-negative number." sqref="B232:B234">
      <formula1>0</formula1>
    </dataValidation>
    <dataValidation type="textLength" operator="equal" allowBlank="1" showInputMessage="1" showErrorMessage="1" error="This cell should remain blank." sqref="B235">
      <formula1>0</formula1>
    </dataValidation>
    <dataValidation type="decimal" operator="greaterThanOrEqual" allowBlank="1" showInputMessage="1" showErrorMessage="1" errorTitle="Volume data error" error="The volume must be a non-negative number." sqref="B236:B237">
      <formula1>0</formula1>
    </dataValidation>
    <dataValidation type="textLength" operator="equal" allowBlank="1" showInputMessage="1" showErrorMessage="1" error="This cell should remain blank." sqref="B238">
      <formula1>0</formula1>
    </dataValidation>
    <dataValidation type="decimal" operator="greaterThanOrEqual" allowBlank="1" showInputMessage="1" showErrorMessage="1" errorTitle="Volume data error" error="The volume must be a non-negative number." sqref="B239:B240">
      <formula1>0</formula1>
    </dataValidation>
    <dataValidation type="textLength" operator="equal" allowBlank="1" showInputMessage="1" showErrorMessage="1" error="This cell should remain blank." sqref="B241">
      <formula1>0</formula1>
    </dataValidation>
    <dataValidation type="decimal" operator="greaterThanOrEqual" allowBlank="1" showInputMessage="1" showErrorMessage="1" errorTitle="Volume data error" error="The volume must be a non-negative number." sqref="B242:B244">
      <formula1>0</formula1>
    </dataValidation>
    <dataValidation type="textLength" operator="equal" allowBlank="1" showInputMessage="1" showErrorMessage="1" error="This cell should remain blank." sqref="B245">
      <formula1>0</formula1>
    </dataValidation>
    <dataValidation type="decimal" operator="greaterThanOrEqual" allowBlank="1" showInputMessage="1" showErrorMessage="1" errorTitle="Volume data error" error="The volume must be a non-negative number." sqref="B246:B248">
      <formula1>0</formula1>
    </dataValidation>
    <dataValidation type="textLength" operator="equal" allowBlank="1" showInputMessage="1" showErrorMessage="1" error="This cell should remain blank." sqref="B249">
      <formula1>0</formula1>
    </dataValidation>
    <dataValidation type="decimal" operator="greaterThanOrEqual" allowBlank="1" showInputMessage="1" showErrorMessage="1" errorTitle="Volume data error" error="The volume must be a non-negative number." sqref="B250:B252">
      <formula1>0</formula1>
    </dataValidation>
    <dataValidation type="textLength" operator="equal" allowBlank="1" showInputMessage="1" showErrorMessage="1" error="This cell should remain blank." sqref="B253">
      <formula1>0</formula1>
    </dataValidation>
    <dataValidation type="decimal" operator="greaterThanOrEqual" allowBlank="1" showInputMessage="1" showErrorMessage="1" errorTitle="Volume data error" error="The volume must be a non-negative number." sqref="B254:B256">
      <formula1>0</formula1>
    </dataValidation>
    <dataValidation type="textLength" operator="equal" allowBlank="1" showInputMessage="1" showErrorMessage="1" error="This cell should remain blank." sqref="B257">
      <formula1>0</formula1>
    </dataValidation>
    <dataValidation type="decimal" operator="greaterThanOrEqual" allowBlank="1" showInputMessage="1" showErrorMessage="1" errorTitle="Volume data error" error="The volume must be a non-negative number." sqref="B258:B260">
      <formula1>0</formula1>
    </dataValidation>
    <dataValidation type="textLength" operator="equal" allowBlank="1" showInputMessage="1" showErrorMessage="1" error="This cell should remain blank." sqref="B261">
      <formula1>0</formula1>
    </dataValidation>
    <dataValidation type="decimal" operator="greaterThanOrEqual" allowBlank="1" showInputMessage="1" showErrorMessage="1" errorTitle="Volume data error" error="The volume must be a non-negative number." sqref="B262:B264">
      <formula1>0</formula1>
    </dataValidation>
    <dataValidation type="textLength" operator="equal" allowBlank="1" showInputMessage="1" showErrorMessage="1" error="This cell should remain blank." sqref="B265">
      <formula1>0</formula1>
    </dataValidation>
    <dataValidation type="decimal" operator="greaterThanOrEqual" allowBlank="1" showInputMessage="1" showErrorMessage="1" errorTitle="Volume data error" error="The volume must be a non-negative number." sqref="B266:B267">
      <formula1>0</formula1>
    </dataValidation>
    <dataValidation type="textLength" operator="equal" allowBlank="1" showInputMessage="1" showErrorMessage="1" error="This cell should remain blank." sqref="B268">
      <formula1>0</formula1>
    </dataValidation>
    <dataValidation type="decimal" operator="greaterThanOrEqual" allowBlank="1" showInputMessage="1" showErrorMessage="1" errorTitle="Volume data error" error="The volume must be a non-negative number." sqref="B269:B271">
      <formula1>0</formula1>
    </dataValidation>
    <dataValidation type="textLength" operator="equal" allowBlank="1" showInputMessage="1" showErrorMessage="1" error="This cell should remain blank." sqref="B272">
      <formula1>0</formula1>
    </dataValidation>
    <dataValidation type="decimal" operator="greaterThanOrEqual" allowBlank="1" showInputMessage="1" showErrorMessage="1" errorTitle="Volume data error" error="The volume must be a non-negative number." sqref="B273:B275">
      <formula1>0</formula1>
    </dataValidation>
    <dataValidation type="textLength" operator="equal" allowBlank="1" showInputMessage="1" showErrorMessage="1" error="This cell should remain blank." sqref="B276">
      <formula1>0</formula1>
    </dataValidation>
    <dataValidation type="decimal" operator="greaterThanOrEqual" allowBlank="1" showInputMessage="1" showErrorMessage="1" errorTitle="Volume data error" error="The volume must be a non-negative number." sqref="B277:B278">
      <formula1>0</formula1>
    </dataValidation>
    <dataValidation type="textLength" operator="equal" allowBlank="1" showInputMessage="1" showErrorMessage="1" error="This cell should remain blank." sqref="B279">
      <formula1>0</formula1>
    </dataValidation>
    <dataValidation type="decimal" operator="greaterThanOrEqual" allowBlank="1" showInputMessage="1" showErrorMessage="1" errorTitle="Volume data error" error="The volume must be a non-negative number." sqref="B280:B281">
      <formula1>0</formula1>
    </dataValidation>
    <dataValidation type="textLength" operator="equal" allowBlank="1" showInputMessage="1" showErrorMessage="1" error="This cell should remain blank." sqref="B282">
      <formula1>0</formula1>
    </dataValidation>
    <dataValidation type="decimal" operator="greaterThanOrEqual" allowBlank="1" showInputMessage="1" showErrorMessage="1" errorTitle="Volume data error" error="The volume must be a non-negative number." sqref="B283:B284">
      <formula1>0</formula1>
    </dataValidation>
    <dataValidation type="textLength" operator="equal" allowBlank="1" showInputMessage="1" showErrorMessage="1" error="This cell should remain blank." sqref="B285">
      <formula1>0</formula1>
    </dataValidation>
    <dataValidation type="decimal" operator="greaterThanOrEqual" allowBlank="1" showInputMessage="1" showErrorMessage="1" errorTitle="Volume data error" error="The volume must be a non-negative number." sqref="B286:B287">
      <formula1>0</formula1>
    </dataValidation>
    <dataValidation type="textLength" operator="equal" allowBlank="1" showInputMessage="1" showErrorMessage="1" error="This cell should remain blank." sqref="C191">
      <formula1>0</formula1>
    </dataValidation>
    <dataValidation type="decimal" operator="greaterThanOrEqual" allowBlank="1" showInputMessage="1" showErrorMessage="1" errorTitle="Volume data error" error="The volume must be a non-negative number." sqref="C192:C194">
      <formula1>0</formula1>
    </dataValidation>
    <dataValidation type="textLength" operator="equal" allowBlank="1" showInputMessage="1" showErrorMessage="1" error="This cell should remain blank." sqref="C195">
      <formula1>0</formula1>
    </dataValidation>
    <dataValidation type="decimal" operator="greaterThanOrEqual" allowBlank="1" showInputMessage="1" showErrorMessage="1" errorTitle="Volume data error" error="The volume must be a non-negative number." sqref="C196:C198">
      <formula1>0</formula1>
    </dataValidation>
    <dataValidation type="textLength" operator="equal" allowBlank="1" showInputMessage="1" showErrorMessage="1" error="This cell should remain blank." sqref="C199">
      <formula1>0</formula1>
    </dataValidation>
    <dataValidation type="decimal" operator="greaterThanOrEqual" allowBlank="1" showInputMessage="1" showErrorMessage="1" errorTitle="Volume data error" error="The volume must be a non-negative number." sqref="C200:C202">
      <formula1>0</formula1>
    </dataValidation>
    <dataValidation type="textLength" operator="equal" allowBlank="1" showInputMessage="1" showErrorMessage="1" error="This cell should remain blank." sqref="C203">
      <formula1>0</formula1>
    </dataValidation>
    <dataValidation type="decimal" operator="greaterThanOrEqual" allowBlank="1" showInputMessage="1" showErrorMessage="1" errorTitle="Volume data error" error="The volume must be a non-negative number." sqref="C204:C206">
      <formula1>0</formula1>
    </dataValidation>
    <dataValidation type="textLength" operator="equal" allowBlank="1" showInputMessage="1" showErrorMessage="1" error="This cell should remain blank." sqref="C207">
      <formula1>0</formula1>
    </dataValidation>
    <dataValidation type="decimal" operator="greaterThanOrEqual" allowBlank="1" showInputMessage="1" showErrorMessage="1" errorTitle="Volume data error" error="The volume must be a non-negative number." sqref="C208:C210">
      <formula1>0</formula1>
    </dataValidation>
    <dataValidation type="textLength" operator="equal" allowBlank="1" showInputMessage="1" showErrorMessage="1" error="This cell should remain blank." sqref="C211">
      <formula1>0</formula1>
    </dataValidation>
    <dataValidation type="decimal" operator="greaterThanOrEqual" allowBlank="1" showInputMessage="1" showErrorMessage="1" errorTitle="Volume data error" error="The volume must be a non-negative number." sqref="C212:C214">
      <formula1>0</formula1>
    </dataValidation>
    <dataValidation type="textLength" operator="equal" allowBlank="1" showInputMessage="1" showErrorMessage="1" error="This cell should remain blank." sqref="C215">
      <formula1>0</formula1>
    </dataValidation>
    <dataValidation type="decimal" operator="greaterThanOrEqual" allowBlank="1" showInputMessage="1" showErrorMessage="1" errorTitle="Volume data error" error="The volume must be a non-negative number." sqref="C216:C218">
      <formula1>0</formula1>
    </dataValidation>
    <dataValidation type="textLength" operator="equal" allowBlank="1" showInputMessage="1" showErrorMessage="1" error="This cell should remain blank." sqref="C219">
      <formula1>0</formula1>
    </dataValidation>
    <dataValidation type="decimal" operator="greaterThanOrEqual" allowBlank="1" showInputMessage="1" showErrorMessage="1" errorTitle="Volume data error" error="The volume must be a non-negative number." sqref="C220">
      <formula1>0</formula1>
    </dataValidation>
    <dataValidation type="textLength" operator="equal" allowBlank="1" showInputMessage="1" showErrorMessage="1" error="This cell should remain blank." sqref="C221">
      <formula1>0</formula1>
    </dataValidation>
    <dataValidation type="decimal" operator="greaterThanOrEqual" allowBlank="1" showInputMessage="1" showErrorMessage="1" errorTitle="Volume data error" error="The volume must be a non-negative number." sqref="C222">
      <formula1>0</formula1>
    </dataValidation>
    <dataValidation type="textLength" operator="equal" allowBlank="1" showInputMessage="1" showErrorMessage="1" error="This cell should remain blank." sqref="C223">
      <formula1>0</formula1>
    </dataValidation>
    <dataValidation type="decimal" operator="greaterThanOrEqual" allowBlank="1" showInputMessage="1" showErrorMessage="1" errorTitle="Volume data error" error="The volume must be a non-negative number." sqref="C224:C226">
      <formula1>0</formula1>
    </dataValidation>
    <dataValidation type="textLength" operator="equal" allowBlank="1" showInputMessage="1" showErrorMessage="1" error="This cell should remain blank." sqref="C227">
      <formula1>0</formula1>
    </dataValidation>
    <dataValidation type="decimal" operator="greaterThanOrEqual" allowBlank="1" showInputMessage="1" showErrorMessage="1" errorTitle="Volume data error" error="The volume must be a non-negative number." sqref="C228:C230">
      <formula1>0</formula1>
    </dataValidation>
    <dataValidation type="textLength" operator="equal" allowBlank="1" showInputMessage="1" showErrorMessage="1" error="This cell should remain blank." sqref="C231">
      <formula1>0</formula1>
    </dataValidation>
    <dataValidation type="decimal" operator="greaterThanOrEqual" allowBlank="1" showInputMessage="1" showErrorMessage="1" errorTitle="Volume data error" error="The volume must be a non-negative number." sqref="C232:C234">
      <formula1>0</formula1>
    </dataValidation>
    <dataValidation type="textLength" operator="equal" allowBlank="1" showInputMessage="1" showErrorMessage="1" error="This cell should remain blank." sqref="C235">
      <formula1>0</formula1>
    </dataValidation>
    <dataValidation type="decimal" operator="greaterThanOrEqual" allowBlank="1" showInputMessage="1" showErrorMessage="1" errorTitle="Volume data error" error="The volume must be a non-negative number." sqref="C236:C237">
      <formula1>0</formula1>
    </dataValidation>
    <dataValidation type="textLength" operator="equal" allowBlank="1" showInputMessage="1" showErrorMessage="1" error="This cell should remain blank." sqref="C238">
      <formula1>0</formula1>
    </dataValidation>
    <dataValidation type="decimal" operator="greaterThanOrEqual" allowBlank="1" showInputMessage="1" showErrorMessage="1" errorTitle="Volume data error" error="The volume must be a non-negative number." sqref="C239:C240">
      <formula1>0</formula1>
    </dataValidation>
    <dataValidation type="textLength" operator="equal" allowBlank="1" showInputMessage="1" showErrorMessage="1" error="This cell should remain blank." sqref="C241">
      <formula1>0</formula1>
    </dataValidation>
    <dataValidation type="decimal" operator="greaterThanOrEqual" allowBlank="1" showInputMessage="1" showErrorMessage="1" errorTitle="Volume data error" error="The volume must be a non-negative number." sqref="C242:C244">
      <formula1>0</formula1>
    </dataValidation>
    <dataValidation type="textLength" operator="equal" allowBlank="1" showInputMessage="1" showErrorMessage="1" error="This cell should remain blank." sqref="C245">
      <formula1>0</formula1>
    </dataValidation>
    <dataValidation type="decimal" operator="greaterThanOrEqual" allowBlank="1" showInputMessage="1" showErrorMessage="1" errorTitle="Volume data error" error="The volume must be a non-negative number." sqref="C246:C248">
      <formula1>0</formula1>
    </dataValidation>
    <dataValidation type="textLength" operator="equal" allowBlank="1" showInputMessage="1" showErrorMessage="1" error="This cell should remain blank." sqref="C249">
      <formula1>0</formula1>
    </dataValidation>
    <dataValidation type="decimal" operator="greaterThanOrEqual" allowBlank="1" showInputMessage="1" showErrorMessage="1" errorTitle="Volume data error" error="The volume must be a non-negative number." sqref="C250:C252">
      <formula1>0</formula1>
    </dataValidation>
    <dataValidation type="textLength" operator="equal" allowBlank="1" showInputMessage="1" showErrorMessage="1" error="This cell should remain blank." sqref="C253">
      <formula1>0</formula1>
    </dataValidation>
    <dataValidation type="decimal" operator="greaterThanOrEqual" allowBlank="1" showInputMessage="1" showErrorMessage="1" errorTitle="Volume data error" error="The volume must be a non-negative number." sqref="C254:C256">
      <formula1>0</formula1>
    </dataValidation>
    <dataValidation type="textLength" operator="equal" allowBlank="1" showInputMessage="1" showErrorMessage="1" error="This cell should remain blank." sqref="C257">
      <formula1>0</formula1>
    </dataValidation>
    <dataValidation type="decimal" operator="greaterThanOrEqual" allowBlank="1" showInputMessage="1" showErrorMessage="1" errorTitle="Volume data error" error="The volume must be a non-negative number." sqref="C258:C260">
      <formula1>0</formula1>
    </dataValidation>
    <dataValidation type="textLength" operator="equal" allowBlank="1" showInputMessage="1" showErrorMessage="1" error="This cell should remain blank." sqref="C261">
      <formula1>0</formula1>
    </dataValidation>
    <dataValidation type="decimal" operator="greaterThanOrEqual" allowBlank="1" showInputMessage="1" showErrorMessage="1" errorTitle="Volume data error" error="The volume must be a non-negative number." sqref="C262:C264">
      <formula1>0</formula1>
    </dataValidation>
    <dataValidation type="textLength" operator="equal" allowBlank="1" showInputMessage="1" showErrorMessage="1" error="This cell should remain blank." sqref="C265">
      <formula1>0</formula1>
    </dataValidation>
    <dataValidation type="decimal" operator="greaterThanOrEqual" allowBlank="1" showInputMessage="1" showErrorMessage="1" errorTitle="Volume data error" error="The volume must be a non-negative number." sqref="C266:C267">
      <formula1>0</formula1>
    </dataValidation>
    <dataValidation type="textLength" operator="equal" allowBlank="1" showInputMessage="1" showErrorMessage="1" error="This cell should remain blank." sqref="C268">
      <formula1>0</formula1>
    </dataValidation>
    <dataValidation type="decimal" operator="greaterThanOrEqual" allowBlank="1" showInputMessage="1" showErrorMessage="1" errorTitle="Volume data error" error="The volume must be a non-negative number." sqref="C269:C271">
      <formula1>0</formula1>
    </dataValidation>
    <dataValidation type="textLength" operator="equal" allowBlank="1" showInputMessage="1" showErrorMessage="1" error="This cell should remain blank." sqref="C272">
      <formula1>0</formula1>
    </dataValidation>
    <dataValidation type="decimal" operator="greaterThanOrEqual" allowBlank="1" showInputMessage="1" showErrorMessage="1" errorTitle="Volume data error" error="The volume must be a non-negative number." sqref="C273:C275">
      <formula1>0</formula1>
    </dataValidation>
    <dataValidation type="textLength" operator="equal" allowBlank="1" showInputMessage="1" showErrorMessage="1" error="This cell should remain blank." sqref="C276">
      <formula1>0</formula1>
    </dataValidation>
    <dataValidation type="decimal" operator="greaterThanOrEqual" allowBlank="1" showInputMessage="1" showErrorMessage="1" errorTitle="Volume data error" error="The volume must be a non-negative number." sqref="C277:C278">
      <formula1>0</formula1>
    </dataValidation>
    <dataValidation type="textLength" operator="equal" allowBlank="1" showInputMessage="1" showErrorMessage="1" error="This cell should remain blank." sqref="C279">
      <formula1>0</formula1>
    </dataValidation>
    <dataValidation type="decimal" operator="greaterThanOrEqual" allowBlank="1" showInputMessage="1" showErrorMessage="1" errorTitle="Volume data error" error="The volume must be a non-negative number." sqref="C280:C281">
      <formula1>0</formula1>
    </dataValidation>
    <dataValidation type="textLength" operator="equal" allowBlank="1" showInputMessage="1" showErrorMessage="1" error="This cell should remain blank." sqref="C282">
      <formula1>0</formula1>
    </dataValidation>
    <dataValidation type="decimal" operator="greaterThanOrEqual" allowBlank="1" showInputMessage="1" showErrorMessage="1" errorTitle="Volume data error" error="The volume must be a non-negative number." sqref="C283:C284">
      <formula1>0</formula1>
    </dataValidation>
    <dataValidation type="textLength" operator="equal" allowBlank="1" showInputMessage="1" showErrorMessage="1" error="This cell should remain blank." sqref="C285">
      <formula1>0</formula1>
    </dataValidation>
    <dataValidation type="decimal" operator="greaterThanOrEqual" allowBlank="1" showInputMessage="1" showErrorMessage="1" errorTitle="Volume data error" error="The volume must be a non-negative number." sqref="C286:C287">
      <formula1>0</formula1>
    </dataValidation>
    <dataValidation type="textLength" operator="equal" allowBlank="1" showInputMessage="1" showErrorMessage="1" error="This cell should remain blank." sqref="D191">
      <formula1>0</formula1>
    </dataValidation>
    <dataValidation type="decimal" operator="greaterThanOrEqual" allowBlank="1" showInputMessage="1" showErrorMessage="1" errorTitle="Volume data error" error="The volume must be a non-negative number." sqref="D192:D194">
      <formula1>0</formula1>
    </dataValidation>
    <dataValidation type="textLength" operator="equal" allowBlank="1" showInputMessage="1" showErrorMessage="1" error="This cell should remain blank." sqref="D195">
      <formula1>0</formula1>
    </dataValidation>
    <dataValidation type="decimal" operator="greaterThanOrEqual" allowBlank="1" showInputMessage="1" showErrorMessage="1" errorTitle="Volume data error" error="The volume must be a non-negative number." sqref="D196:D198">
      <formula1>0</formula1>
    </dataValidation>
    <dataValidation type="textLength" operator="equal" allowBlank="1" showInputMessage="1" showErrorMessage="1" error="This cell should remain blank." sqref="D199">
      <formula1>0</formula1>
    </dataValidation>
    <dataValidation type="decimal" operator="greaterThanOrEqual" allowBlank="1" showInputMessage="1" showErrorMessage="1" errorTitle="Volume data error" error="The volume must be a non-negative number." sqref="D200:D202">
      <formula1>0</formula1>
    </dataValidation>
    <dataValidation type="textLength" operator="equal" allowBlank="1" showInputMessage="1" showErrorMessage="1" error="This cell should remain blank." sqref="D203">
      <formula1>0</formula1>
    </dataValidation>
    <dataValidation type="decimal" operator="greaterThanOrEqual" allowBlank="1" showInputMessage="1" showErrorMessage="1" errorTitle="Volume data error" error="The volume must be a non-negative number." sqref="D204:D206">
      <formula1>0</formula1>
    </dataValidation>
    <dataValidation type="textLength" operator="equal" allowBlank="1" showInputMessage="1" showErrorMessage="1" error="This cell should remain blank." sqref="D207">
      <formula1>0</formula1>
    </dataValidation>
    <dataValidation type="decimal" operator="greaterThanOrEqual" allowBlank="1" showInputMessage="1" showErrorMessage="1" errorTitle="Volume data error" error="The volume must be a non-negative number." sqref="D208:D210">
      <formula1>0</formula1>
    </dataValidation>
    <dataValidation type="textLength" operator="equal" allowBlank="1" showInputMessage="1" showErrorMessage="1" error="This cell should remain blank." sqref="D211">
      <formula1>0</formula1>
    </dataValidation>
    <dataValidation type="decimal" operator="greaterThanOrEqual" allowBlank="1" showInputMessage="1" showErrorMessage="1" errorTitle="Volume data error" error="The volume must be a non-negative number." sqref="D212:D214">
      <formula1>0</formula1>
    </dataValidation>
    <dataValidation type="textLength" operator="equal" allowBlank="1" showInputMessage="1" showErrorMessage="1" error="This cell should remain blank." sqref="D215">
      <formula1>0</formula1>
    </dataValidation>
    <dataValidation type="decimal" operator="greaterThanOrEqual" allowBlank="1" showInputMessage="1" showErrorMessage="1" errorTitle="Volume data error" error="The volume must be a non-negative number." sqref="D216:D218">
      <formula1>0</formula1>
    </dataValidation>
    <dataValidation type="textLength" operator="equal" allowBlank="1" showInputMessage="1" showErrorMessage="1" error="This cell should remain blank." sqref="D219">
      <formula1>0</formula1>
    </dataValidation>
    <dataValidation type="decimal" operator="greaterThanOrEqual" allowBlank="1" showInputMessage="1" showErrorMessage="1" errorTitle="Volume data error" error="The volume must be a non-negative number." sqref="D220">
      <formula1>0</formula1>
    </dataValidation>
    <dataValidation type="textLength" operator="equal" allowBlank="1" showInputMessage="1" showErrorMessage="1" error="This cell should remain blank." sqref="D221">
      <formula1>0</formula1>
    </dataValidation>
    <dataValidation type="decimal" operator="greaterThanOrEqual" allowBlank="1" showInputMessage="1" showErrorMessage="1" errorTitle="Volume data error" error="The volume must be a non-negative number." sqref="D222">
      <formula1>0</formula1>
    </dataValidation>
    <dataValidation type="textLength" operator="equal" allowBlank="1" showInputMessage="1" showErrorMessage="1" error="This cell should remain blank." sqref="D223">
      <formula1>0</formula1>
    </dataValidation>
    <dataValidation type="decimal" operator="greaterThanOrEqual" allowBlank="1" showInputMessage="1" showErrorMessage="1" errorTitle="Volume data error" error="The volume must be a non-negative number." sqref="D224:D226">
      <formula1>0</formula1>
    </dataValidation>
    <dataValidation type="textLength" operator="equal" allowBlank="1" showInputMessage="1" showErrorMessage="1" error="This cell should remain blank." sqref="D227">
      <formula1>0</formula1>
    </dataValidation>
    <dataValidation type="decimal" operator="greaterThanOrEqual" allowBlank="1" showInputMessage="1" showErrorMessage="1" errorTitle="Volume data error" error="The volume must be a non-negative number." sqref="D228:D230">
      <formula1>0</formula1>
    </dataValidation>
    <dataValidation type="textLength" operator="equal" allowBlank="1" showInputMessage="1" showErrorMessage="1" error="This cell should remain blank." sqref="D231">
      <formula1>0</formula1>
    </dataValidation>
    <dataValidation type="decimal" operator="greaterThanOrEqual" allowBlank="1" showInputMessage="1" showErrorMessage="1" errorTitle="Volume data error" error="The volume must be a non-negative number." sqref="D232:D234">
      <formula1>0</formula1>
    </dataValidation>
    <dataValidation type="textLength" operator="equal" allowBlank="1" showInputMessage="1" showErrorMessage="1" error="This cell should remain blank." sqref="D235">
      <formula1>0</formula1>
    </dataValidation>
    <dataValidation type="decimal" operator="greaterThanOrEqual" allowBlank="1" showInputMessage="1" showErrorMessage="1" errorTitle="Volume data error" error="The volume must be a non-negative number." sqref="D236:D237">
      <formula1>0</formula1>
    </dataValidation>
    <dataValidation type="textLength" operator="equal" allowBlank="1" showInputMessage="1" showErrorMessage="1" error="This cell should remain blank." sqref="D238">
      <formula1>0</formula1>
    </dataValidation>
    <dataValidation type="decimal" operator="greaterThanOrEqual" allowBlank="1" showInputMessage="1" showErrorMessage="1" errorTitle="Volume data error" error="The volume must be a non-negative number." sqref="D239:D240">
      <formula1>0</formula1>
    </dataValidation>
    <dataValidation type="textLength" operator="equal" allowBlank="1" showInputMessage="1" showErrorMessage="1" error="This cell should remain blank." sqref="D241">
      <formula1>0</formula1>
    </dataValidation>
    <dataValidation type="decimal" operator="greaterThanOrEqual" allowBlank="1" showInputMessage="1" showErrorMessage="1" errorTitle="Volume data error" error="The volume must be a non-negative number." sqref="D242:D244">
      <formula1>0</formula1>
    </dataValidation>
    <dataValidation type="textLength" operator="equal" allowBlank="1" showInputMessage="1" showErrorMessage="1" error="This cell should remain blank." sqref="D245">
      <formula1>0</formula1>
    </dataValidation>
    <dataValidation type="decimal" operator="greaterThanOrEqual" allowBlank="1" showInputMessage="1" showErrorMessage="1" errorTitle="Volume data error" error="The volume must be a non-negative number." sqref="D246:D248">
      <formula1>0</formula1>
    </dataValidation>
    <dataValidation type="textLength" operator="equal" allowBlank="1" showInputMessage="1" showErrorMessage="1" error="This cell should remain blank." sqref="D249">
      <formula1>0</formula1>
    </dataValidation>
    <dataValidation type="decimal" operator="greaterThanOrEqual" allowBlank="1" showInputMessage="1" showErrorMessage="1" errorTitle="Volume data error" error="The volume must be a non-negative number." sqref="D250:D252">
      <formula1>0</formula1>
    </dataValidation>
    <dataValidation type="textLength" operator="equal" allowBlank="1" showInputMessage="1" showErrorMessage="1" error="This cell should remain blank." sqref="D253">
      <formula1>0</formula1>
    </dataValidation>
    <dataValidation type="decimal" operator="greaterThanOrEqual" allowBlank="1" showInputMessage="1" showErrorMessage="1" errorTitle="Volume data error" error="The volume must be a non-negative number." sqref="D254:D256">
      <formula1>0</formula1>
    </dataValidation>
    <dataValidation type="textLength" operator="equal" allowBlank="1" showInputMessage="1" showErrorMessage="1" error="This cell should remain blank." sqref="D257">
      <formula1>0</formula1>
    </dataValidation>
    <dataValidation type="decimal" operator="greaterThanOrEqual" allowBlank="1" showInputMessage="1" showErrorMessage="1" errorTitle="Volume data error" error="The volume must be a non-negative number." sqref="D258:D260">
      <formula1>0</formula1>
    </dataValidation>
    <dataValidation type="textLength" operator="equal" allowBlank="1" showInputMessage="1" showErrorMessage="1" error="This cell should remain blank." sqref="D261">
      <formula1>0</formula1>
    </dataValidation>
    <dataValidation type="decimal" operator="greaterThanOrEqual" allowBlank="1" showInputMessage="1" showErrorMessage="1" errorTitle="Volume data error" error="The volume must be a non-negative number." sqref="D262:D264">
      <formula1>0</formula1>
    </dataValidation>
    <dataValidation type="textLength" operator="equal" allowBlank="1" showInputMessage="1" showErrorMessage="1" error="This cell should remain blank." sqref="D265">
      <formula1>0</formula1>
    </dataValidation>
    <dataValidation type="decimal" operator="greaterThanOrEqual" allowBlank="1" showInputMessage="1" showErrorMessage="1" errorTitle="Volume data error" error="The volume must be a non-negative number." sqref="D266:D267">
      <formula1>0</formula1>
    </dataValidation>
    <dataValidation type="textLength" operator="equal" allowBlank="1" showInputMessage="1" showErrorMessage="1" error="This cell should remain blank." sqref="D268">
      <formula1>0</formula1>
    </dataValidation>
    <dataValidation type="decimal" operator="greaterThanOrEqual" allowBlank="1" showInputMessage="1" showErrorMessage="1" errorTitle="Volume data error" error="The volume must be a non-negative number." sqref="D269:D271">
      <formula1>0</formula1>
    </dataValidation>
    <dataValidation type="textLength" operator="equal" allowBlank="1" showInputMessage="1" showErrorMessage="1" error="This cell should remain blank." sqref="D272">
      <formula1>0</formula1>
    </dataValidation>
    <dataValidation type="decimal" operator="greaterThanOrEqual" allowBlank="1" showInputMessage="1" showErrorMessage="1" errorTitle="Volume data error" error="The volume must be a non-negative number." sqref="D273:D275">
      <formula1>0</formula1>
    </dataValidation>
    <dataValidation type="textLength" operator="equal" allowBlank="1" showInputMessage="1" showErrorMessage="1" error="This cell should remain blank." sqref="D276">
      <formula1>0</formula1>
    </dataValidation>
    <dataValidation type="decimal" operator="greaterThanOrEqual" allowBlank="1" showInputMessage="1" showErrorMessage="1" errorTitle="Volume data error" error="The volume must be a non-negative number." sqref="D277:D278">
      <formula1>0</formula1>
    </dataValidation>
    <dataValidation type="textLength" operator="equal" allowBlank="1" showInputMessage="1" showErrorMessage="1" error="This cell should remain blank." sqref="D279">
      <formula1>0</formula1>
    </dataValidation>
    <dataValidation type="decimal" operator="greaterThanOrEqual" allowBlank="1" showInputMessage="1" showErrorMessage="1" errorTitle="Volume data error" error="The volume must be a non-negative number." sqref="D280:D281">
      <formula1>0</formula1>
    </dataValidation>
    <dataValidation type="textLength" operator="equal" allowBlank="1" showInputMessage="1" showErrorMessage="1" error="This cell should remain blank." sqref="D282">
      <formula1>0</formula1>
    </dataValidation>
    <dataValidation type="decimal" operator="greaterThanOrEqual" allowBlank="1" showInputMessage="1" showErrorMessage="1" errorTitle="Volume data error" error="The volume must be a non-negative number." sqref="D283:D284">
      <formula1>0</formula1>
    </dataValidation>
    <dataValidation type="textLength" operator="equal" allowBlank="1" showInputMessage="1" showErrorMessage="1" error="This cell should remain blank." sqref="D285">
      <formula1>0</formula1>
    </dataValidation>
    <dataValidation type="decimal" operator="greaterThanOrEqual" allowBlank="1" showInputMessage="1" showErrorMessage="1" errorTitle="Volume data error" error="The volume must be a non-negative number." sqref="D286:D287">
      <formula1>0</formula1>
    </dataValidation>
    <dataValidation type="textLength" operator="equal" allowBlank="1" showInputMessage="1" showErrorMessage="1" error="This cell should remain blank." sqref="E191">
      <formula1>0</formula1>
    </dataValidation>
    <dataValidation type="decimal" operator="greaterThanOrEqual" allowBlank="1" showInputMessage="1" showErrorMessage="1" errorTitle="Volume data error" error="The volume must be a non-negative number." sqref="E192:E194">
      <formula1>0</formula1>
    </dataValidation>
    <dataValidation type="textLength" operator="equal" allowBlank="1" showInputMessage="1" showErrorMessage="1" error="This cell should remain blank." sqref="E195">
      <formula1>0</formula1>
    </dataValidation>
    <dataValidation type="decimal" operator="greaterThanOrEqual" allowBlank="1" showInputMessage="1" showErrorMessage="1" errorTitle="Volume data error" error="The volume must be a non-negative number." sqref="E196:E198">
      <formula1>0</formula1>
    </dataValidation>
    <dataValidation type="textLength" operator="equal" allowBlank="1" showInputMessage="1" showErrorMessage="1" error="This cell should remain blank." sqref="E199">
      <formula1>0</formula1>
    </dataValidation>
    <dataValidation type="decimal" operator="greaterThanOrEqual" allowBlank="1" showInputMessage="1" showErrorMessage="1" errorTitle="Volume data error" error="The volume must be a non-negative number." sqref="E200:E202">
      <formula1>0</formula1>
    </dataValidation>
    <dataValidation type="textLength" operator="equal" allowBlank="1" showInputMessage="1" showErrorMessage="1" error="This cell should remain blank." sqref="E203">
      <formula1>0</formula1>
    </dataValidation>
    <dataValidation type="decimal" operator="greaterThanOrEqual" allowBlank="1" showInputMessage="1" showErrorMessage="1" errorTitle="Volume data error" error="The volume must be a non-negative number." sqref="E204:E206">
      <formula1>0</formula1>
    </dataValidation>
    <dataValidation type="textLength" operator="equal" allowBlank="1" showInputMessage="1" showErrorMessage="1" error="This cell should remain blank." sqref="E207">
      <formula1>0</formula1>
    </dataValidation>
    <dataValidation type="decimal" operator="greaterThanOrEqual" allowBlank="1" showInputMessage="1" showErrorMessage="1" errorTitle="Volume data error" error="The volume must be a non-negative number." sqref="E208:E210">
      <formula1>0</formula1>
    </dataValidation>
    <dataValidation type="textLength" operator="equal" allowBlank="1" showInputMessage="1" showErrorMessage="1" error="This cell should remain blank." sqref="E211">
      <formula1>0</formula1>
    </dataValidation>
    <dataValidation type="decimal" operator="greaterThanOrEqual" allowBlank="1" showInputMessage="1" showErrorMessage="1" errorTitle="Volume data error" error="The volume must be a non-negative number." sqref="E212:E214">
      <formula1>0</formula1>
    </dataValidation>
    <dataValidation type="textLength" operator="equal" allowBlank="1" showInputMessage="1" showErrorMessage="1" error="This cell should remain blank." sqref="E215">
      <formula1>0</formula1>
    </dataValidation>
    <dataValidation type="decimal" operator="greaterThanOrEqual" allowBlank="1" showInputMessage="1" showErrorMessage="1" errorTitle="Volume data error" error="The volume must be a non-negative number." sqref="E216:E218">
      <formula1>0</formula1>
    </dataValidation>
    <dataValidation type="textLength" operator="equal" allowBlank="1" showInputMessage="1" showErrorMessage="1" error="This cell should remain blank." sqref="E219">
      <formula1>0</formula1>
    </dataValidation>
    <dataValidation type="decimal" operator="greaterThanOrEqual" allowBlank="1" showInputMessage="1" showErrorMessage="1" errorTitle="Volume data error" error="The volume must be a non-negative number." sqref="E220">
      <formula1>0</formula1>
    </dataValidation>
    <dataValidation type="textLength" operator="equal" allowBlank="1" showInputMessage="1" showErrorMessage="1" error="This cell should remain blank." sqref="E221">
      <formula1>0</formula1>
    </dataValidation>
    <dataValidation type="decimal" operator="greaterThanOrEqual" allowBlank="1" showInputMessage="1" showErrorMessage="1" errorTitle="Volume data error" error="The volume must be a non-negative number." sqref="E222">
      <formula1>0</formula1>
    </dataValidation>
    <dataValidation type="textLength" operator="equal" allowBlank="1" showInputMessage="1" showErrorMessage="1" error="This cell should remain blank." sqref="E223">
      <formula1>0</formula1>
    </dataValidation>
    <dataValidation type="decimal" operator="greaterThanOrEqual" allowBlank="1" showInputMessage="1" showErrorMessage="1" errorTitle="Volume data error" error="The volume must be a non-negative number." sqref="E224:E226">
      <formula1>0</formula1>
    </dataValidation>
    <dataValidation type="textLength" operator="equal" allowBlank="1" showInputMessage="1" showErrorMessage="1" error="This cell should remain blank." sqref="E227">
      <formula1>0</formula1>
    </dataValidation>
    <dataValidation type="decimal" operator="greaterThanOrEqual" allowBlank="1" showInputMessage="1" showErrorMessage="1" errorTitle="Volume data error" error="The volume must be a non-negative number." sqref="E228:E230">
      <formula1>0</formula1>
    </dataValidation>
    <dataValidation type="textLength" operator="equal" allowBlank="1" showInputMessage="1" showErrorMessage="1" error="This cell should remain blank." sqref="E231">
      <formula1>0</formula1>
    </dataValidation>
    <dataValidation type="decimal" operator="greaterThanOrEqual" allowBlank="1" showInputMessage="1" showErrorMessage="1" errorTitle="Volume data error" error="The volume must be a non-negative number." sqref="E232:E234">
      <formula1>0</formula1>
    </dataValidation>
    <dataValidation type="textLength" operator="equal" allowBlank="1" showInputMessage="1" showErrorMessage="1" error="This cell should remain blank." sqref="E235">
      <formula1>0</formula1>
    </dataValidation>
    <dataValidation type="decimal" operator="greaterThanOrEqual" allowBlank="1" showInputMessage="1" showErrorMessage="1" errorTitle="Volume data error" error="The volume must be a non-negative number." sqref="E236:E237">
      <formula1>0</formula1>
    </dataValidation>
    <dataValidation type="textLength" operator="equal" allowBlank="1" showInputMessage="1" showErrorMessage="1" error="This cell should remain blank." sqref="E238">
      <formula1>0</formula1>
    </dataValidation>
    <dataValidation type="decimal" operator="greaterThanOrEqual" allowBlank="1" showInputMessage="1" showErrorMessage="1" errorTitle="Volume data error" error="The volume must be a non-negative number." sqref="E239:E240">
      <formula1>0</formula1>
    </dataValidation>
    <dataValidation type="textLength" operator="equal" allowBlank="1" showInputMessage="1" showErrorMessage="1" error="This cell should remain blank." sqref="E241">
      <formula1>0</formula1>
    </dataValidation>
    <dataValidation type="decimal" operator="greaterThanOrEqual" allowBlank="1" showInputMessage="1" showErrorMessage="1" errorTitle="Volume data error" error="The volume must be a non-negative number." sqref="E242:E244">
      <formula1>0</formula1>
    </dataValidation>
    <dataValidation type="textLength" operator="equal" allowBlank="1" showInputMessage="1" showErrorMessage="1" error="This cell should remain blank." sqref="E245">
      <formula1>0</formula1>
    </dataValidation>
    <dataValidation type="decimal" operator="greaterThanOrEqual" allowBlank="1" showInputMessage="1" showErrorMessage="1" errorTitle="Volume data error" error="The volume must be a non-negative number." sqref="E246:E248">
      <formula1>0</formula1>
    </dataValidation>
    <dataValidation type="textLength" operator="equal" allowBlank="1" showInputMessage="1" showErrorMessage="1" error="This cell should remain blank." sqref="E249">
      <formula1>0</formula1>
    </dataValidation>
    <dataValidation type="decimal" operator="greaterThanOrEqual" allowBlank="1" showInputMessage="1" showErrorMessage="1" errorTitle="Volume data error" error="The volume must be a non-negative number." sqref="E250:E252">
      <formula1>0</formula1>
    </dataValidation>
    <dataValidation type="textLength" operator="equal" allowBlank="1" showInputMessage="1" showErrorMessage="1" error="This cell should remain blank." sqref="E253">
      <formula1>0</formula1>
    </dataValidation>
    <dataValidation type="decimal" operator="greaterThanOrEqual" allowBlank="1" showInputMessage="1" showErrorMessage="1" errorTitle="Volume data error" error="The volume must be a non-negative number." sqref="E254:E256">
      <formula1>0</formula1>
    </dataValidation>
    <dataValidation type="textLength" operator="equal" allowBlank="1" showInputMessage="1" showErrorMessage="1" error="This cell should remain blank." sqref="E257">
      <formula1>0</formula1>
    </dataValidation>
    <dataValidation type="decimal" operator="greaterThanOrEqual" allowBlank="1" showInputMessage="1" showErrorMessage="1" errorTitle="Volume data error" error="The volume must be a non-negative number." sqref="E258:E260">
      <formula1>0</formula1>
    </dataValidation>
    <dataValidation type="textLength" operator="equal" allowBlank="1" showInputMessage="1" showErrorMessage="1" error="This cell should remain blank." sqref="E261">
      <formula1>0</formula1>
    </dataValidation>
    <dataValidation type="decimal" operator="greaterThanOrEqual" allowBlank="1" showInputMessage="1" showErrorMessage="1" errorTitle="Volume data error" error="The volume must be a non-negative number." sqref="E262:E264">
      <formula1>0</formula1>
    </dataValidation>
    <dataValidation type="textLength" operator="equal" allowBlank="1" showInputMessage="1" showErrorMessage="1" error="This cell should remain blank." sqref="E265">
      <formula1>0</formula1>
    </dataValidation>
    <dataValidation type="decimal" operator="greaterThanOrEqual" allowBlank="1" showInputMessage="1" showErrorMessage="1" errorTitle="Volume data error" error="The volume must be a non-negative number." sqref="E266:E267">
      <formula1>0</formula1>
    </dataValidation>
    <dataValidation type="textLength" operator="equal" allowBlank="1" showInputMessage="1" showErrorMessage="1" error="This cell should remain blank." sqref="E268">
      <formula1>0</formula1>
    </dataValidation>
    <dataValidation type="decimal" operator="greaterThanOrEqual" allowBlank="1" showInputMessage="1" showErrorMessage="1" errorTitle="Volume data error" error="The volume must be a non-negative number." sqref="E269:E271">
      <formula1>0</formula1>
    </dataValidation>
    <dataValidation type="textLength" operator="equal" allowBlank="1" showInputMessage="1" showErrorMessage="1" error="This cell should remain blank." sqref="E272">
      <formula1>0</formula1>
    </dataValidation>
    <dataValidation type="decimal" operator="greaterThanOrEqual" allowBlank="1" showInputMessage="1" showErrorMessage="1" errorTitle="Volume data error" error="The volume must be a non-negative number." sqref="E273:E275">
      <formula1>0</formula1>
    </dataValidation>
    <dataValidation type="textLength" operator="equal" allowBlank="1" showInputMessage="1" showErrorMessage="1" error="This cell should remain blank." sqref="E276">
      <formula1>0</formula1>
    </dataValidation>
    <dataValidation type="decimal" operator="greaterThanOrEqual" allowBlank="1" showInputMessage="1" showErrorMessage="1" errorTitle="Volume data error" error="The volume must be a non-negative number." sqref="E277:E278">
      <formula1>0</formula1>
    </dataValidation>
    <dataValidation type="textLength" operator="equal" allowBlank="1" showInputMessage="1" showErrorMessage="1" error="This cell should remain blank." sqref="E279">
      <formula1>0</formula1>
    </dataValidation>
    <dataValidation type="decimal" operator="greaterThanOrEqual" allowBlank="1" showInputMessage="1" showErrorMessage="1" errorTitle="Volume data error" error="The volume must be a non-negative number." sqref="E280:E281">
      <formula1>0</formula1>
    </dataValidation>
    <dataValidation type="textLength" operator="equal" allowBlank="1" showInputMessage="1" showErrorMessage="1" error="This cell should remain blank." sqref="E282">
      <formula1>0</formula1>
    </dataValidation>
    <dataValidation type="decimal" operator="greaterThanOrEqual" allowBlank="1" showInputMessage="1" showErrorMessage="1" errorTitle="Volume data error" error="The volume must be a non-negative number." sqref="E283:E284">
      <formula1>0</formula1>
    </dataValidation>
    <dataValidation type="textLength" operator="equal" allowBlank="1" showInputMessage="1" showErrorMessage="1" error="This cell should remain blank." sqref="E285">
      <formula1>0</formula1>
    </dataValidation>
    <dataValidation type="decimal" operator="greaterThanOrEqual" allowBlank="1" showInputMessage="1" showErrorMessage="1" errorTitle="Volume data error" error="The volume must be a non-negative number." sqref="E286:E287">
      <formula1>0</formula1>
    </dataValidation>
    <dataValidation type="textLength" operator="equal" allowBlank="1" showInputMessage="1" showErrorMessage="1" error="This cell should remain blank." sqref="F191">
      <formula1>0</formula1>
    </dataValidation>
    <dataValidation type="decimal" operator="greaterThanOrEqual" allowBlank="1" showInputMessage="1" showErrorMessage="1" errorTitle="Volume data error" error="The volume must be a non-negative number." sqref="F192:F194">
      <formula1>0</formula1>
    </dataValidation>
    <dataValidation type="textLength" operator="equal" allowBlank="1" showInputMessage="1" showErrorMessage="1" error="This cell should remain blank." sqref="F195">
      <formula1>0</formula1>
    </dataValidation>
    <dataValidation type="decimal" operator="greaterThanOrEqual" allowBlank="1" showInputMessage="1" showErrorMessage="1" errorTitle="Volume data error" error="The volume must be a non-negative number." sqref="F196:F198">
      <formula1>0</formula1>
    </dataValidation>
    <dataValidation type="textLength" operator="equal" allowBlank="1" showInputMessage="1" showErrorMessage="1" error="This cell should remain blank." sqref="F199">
      <formula1>0</formula1>
    </dataValidation>
    <dataValidation type="decimal" operator="greaterThanOrEqual" allowBlank="1" showInputMessage="1" showErrorMessage="1" errorTitle="Volume data error" error="The volume must be a non-negative number." sqref="F200:F202">
      <formula1>0</formula1>
    </dataValidation>
    <dataValidation type="textLength" operator="equal" allowBlank="1" showInputMessage="1" showErrorMessage="1" error="This cell should remain blank." sqref="F203">
      <formula1>0</formula1>
    </dataValidation>
    <dataValidation type="decimal" operator="greaterThanOrEqual" allowBlank="1" showInputMessage="1" showErrorMessage="1" errorTitle="Volume data error" error="The volume must be a non-negative number." sqref="F204:F206">
      <formula1>0</formula1>
    </dataValidation>
    <dataValidation type="textLength" operator="equal" allowBlank="1" showInputMessage="1" showErrorMessage="1" error="This cell should remain blank." sqref="F207">
      <formula1>0</formula1>
    </dataValidation>
    <dataValidation type="decimal" operator="greaterThanOrEqual" allowBlank="1" showInputMessage="1" showErrorMessage="1" errorTitle="Volume data error" error="The volume must be a non-negative number." sqref="F208:F210">
      <formula1>0</formula1>
    </dataValidation>
    <dataValidation type="textLength" operator="equal" allowBlank="1" showInputMessage="1" showErrorMessage="1" error="This cell should remain blank." sqref="F211">
      <formula1>0</formula1>
    </dataValidation>
    <dataValidation type="decimal" operator="greaterThanOrEqual" allowBlank="1" showInputMessage="1" showErrorMessage="1" errorTitle="Volume data error" error="The volume must be a non-negative number." sqref="F212:F214">
      <formula1>0</formula1>
    </dataValidation>
    <dataValidation type="textLength" operator="equal" allowBlank="1" showInputMessage="1" showErrorMessage="1" error="This cell should remain blank." sqref="F215">
      <formula1>0</formula1>
    </dataValidation>
    <dataValidation type="decimal" operator="greaterThanOrEqual" allowBlank="1" showInputMessage="1" showErrorMessage="1" errorTitle="Volume data error" error="The volume must be a non-negative number." sqref="F216:F218">
      <formula1>0</formula1>
    </dataValidation>
    <dataValidation type="textLength" operator="equal" allowBlank="1" showInputMessage="1" showErrorMessage="1" error="This cell should remain blank." sqref="F219">
      <formula1>0</formula1>
    </dataValidation>
    <dataValidation type="decimal" operator="greaterThanOrEqual" allowBlank="1" showInputMessage="1" showErrorMessage="1" errorTitle="Volume data error" error="The volume must be a non-negative number." sqref="F220">
      <formula1>0</formula1>
    </dataValidation>
    <dataValidation type="textLength" operator="equal" allowBlank="1" showInputMessage="1" showErrorMessage="1" error="This cell should remain blank." sqref="F221">
      <formula1>0</formula1>
    </dataValidation>
    <dataValidation type="decimal" operator="greaterThanOrEqual" allowBlank="1" showInputMessage="1" showErrorMessage="1" errorTitle="Volume data error" error="The volume must be a non-negative number." sqref="F222">
      <formula1>0</formula1>
    </dataValidation>
    <dataValidation type="textLength" operator="equal" allowBlank="1" showInputMessage="1" showErrorMessage="1" error="This cell should remain blank." sqref="F223">
      <formula1>0</formula1>
    </dataValidation>
    <dataValidation type="decimal" operator="greaterThanOrEqual" allowBlank="1" showInputMessage="1" showErrorMessage="1" errorTitle="Volume data error" error="The volume must be a non-negative number." sqref="F224:F226">
      <formula1>0</formula1>
    </dataValidation>
    <dataValidation type="textLength" operator="equal" allowBlank="1" showInputMessage="1" showErrorMessage="1" error="This cell should remain blank." sqref="F227">
      <formula1>0</formula1>
    </dataValidation>
    <dataValidation type="decimal" operator="greaterThanOrEqual" allowBlank="1" showInputMessage="1" showErrorMessage="1" errorTitle="Volume data error" error="The volume must be a non-negative number." sqref="F228:F230">
      <formula1>0</formula1>
    </dataValidation>
    <dataValidation type="textLength" operator="equal" allowBlank="1" showInputMessage="1" showErrorMessage="1" error="This cell should remain blank." sqref="F231">
      <formula1>0</formula1>
    </dataValidation>
    <dataValidation type="decimal" operator="greaterThanOrEqual" allowBlank="1" showInputMessage="1" showErrorMessage="1" errorTitle="Volume data error" error="The volume must be a non-negative number." sqref="F232:F234">
      <formula1>0</formula1>
    </dataValidation>
    <dataValidation type="textLength" operator="equal" allowBlank="1" showInputMessage="1" showErrorMessage="1" error="This cell should remain blank." sqref="F235">
      <formula1>0</formula1>
    </dataValidation>
    <dataValidation type="decimal" operator="greaterThanOrEqual" allowBlank="1" showInputMessage="1" showErrorMessage="1" errorTitle="Volume data error" error="The volume must be a non-negative number." sqref="F236:F237">
      <formula1>0</formula1>
    </dataValidation>
    <dataValidation type="textLength" operator="equal" allowBlank="1" showInputMessage="1" showErrorMessage="1" error="This cell should remain blank." sqref="F238">
      <formula1>0</formula1>
    </dataValidation>
    <dataValidation type="decimal" operator="greaterThanOrEqual" allowBlank="1" showInputMessage="1" showErrorMessage="1" errorTitle="Volume data error" error="The volume must be a non-negative number." sqref="F239:F240">
      <formula1>0</formula1>
    </dataValidation>
    <dataValidation type="textLength" operator="equal" allowBlank="1" showInputMessage="1" showErrorMessage="1" error="This cell should remain blank." sqref="F241">
      <formula1>0</formula1>
    </dataValidation>
    <dataValidation type="decimal" operator="greaterThanOrEqual" allowBlank="1" showInputMessage="1" showErrorMessage="1" errorTitle="Volume data error" error="The volume must be a non-negative number." sqref="F242:F244">
      <formula1>0</formula1>
    </dataValidation>
    <dataValidation type="textLength" operator="equal" allowBlank="1" showInputMessage="1" showErrorMessage="1" error="This cell should remain blank." sqref="F245">
      <formula1>0</formula1>
    </dataValidation>
    <dataValidation type="decimal" operator="greaterThanOrEqual" allowBlank="1" showInputMessage="1" showErrorMessage="1" errorTitle="Volume data error" error="The volume must be a non-negative number." sqref="F246:F248">
      <formula1>0</formula1>
    </dataValidation>
    <dataValidation type="textLength" operator="equal" allowBlank="1" showInputMessage="1" showErrorMessage="1" error="This cell should remain blank." sqref="F249">
      <formula1>0</formula1>
    </dataValidation>
    <dataValidation type="decimal" operator="greaterThanOrEqual" allowBlank="1" showInputMessage="1" showErrorMessage="1" errorTitle="Volume data error" error="The volume must be a non-negative number." sqref="F250:F252">
      <formula1>0</formula1>
    </dataValidation>
    <dataValidation type="textLength" operator="equal" allowBlank="1" showInputMessage="1" showErrorMessage="1" error="This cell should remain blank." sqref="F253">
      <formula1>0</formula1>
    </dataValidation>
    <dataValidation type="decimal" operator="greaterThanOrEqual" allowBlank="1" showInputMessage="1" showErrorMessage="1" errorTitle="Volume data error" error="The volume must be a non-negative number." sqref="F254:F256">
      <formula1>0</formula1>
    </dataValidation>
    <dataValidation type="textLength" operator="equal" allowBlank="1" showInputMessage="1" showErrorMessage="1" error="This cell should remain blank." sqref="F257">
      <formula1>0</formula1>
    </dataValidation>
    <dataValidation type="decimal" operator="greaterThanOrEqual" allowBlank="1" showInputMessage="1" showErrorMessage="1" errorTitle="Volume data error" error="The volume must be a non-negative number." sqref="F258:F260">
      <formula1>0</formula1>
    </dataValidation>
    <dataValidation type="textLength" operator="equal" allowBlank="1" showInputMessage="1" showErrorMessage="1" error="This cell should remain blank." sqref="F261">
      <formula1>0</formula1>
    </dataValidation>
    <dataValidation type="decimal" operator="greaterThanOrEqual" allowBlank="1" showInputMessage="1" showErrorMessage="1" errorTitle="Volume data error" error="The volume must be a non-negative number." sqref="F262:F264">
      <formula1>0</formula1>
    </dataValidation>
    <dataValidation type="textLength" operator="equal" allowBlank="1" showInputMessage="1" showErrorMessage="1" error="This cell should remain blank." sqref="F265">
      <formula1>0</formula1>
    </dataValidation>
    <dataValidation type="decimal" operator="greaterThanOrEqual" allowBlank="1" showInputMessage="1" showErrorMessage="1" errorTitle="Volume data error" error="The volume must be a non-negative number." sqref="F266:F267">
      <formula1>0</formula1>
    </dataValidation>
    <dataValidation type="textLength" operator="equal" allowBlank="1" showInputMessage="1" showErrorMessage="1" error="This cell should remain blank." sqref="F268">
      <formula1>0</formula1>
    </dataValidation>
    <dataValidation type="decimal" operator="greaterThanOrEqual" allowBlank="1" showInputMessage="1" showErrorMessage="1" errorTitle="Volume data error" error="The volume must be a non-negative number." sqref="F269:F271">
      <formula1>0</formula1>
    </dataValidation>
    <dataValidation type="textLength" operator="equal" allowBlank="1" showInputMessage="1" showErrorMessage="1" error="This cell should remain blank." sqref="F272">
      <formula1>0</formula1>
    </dataValidation>
    <dataValidation type="decimal" operator="greaterThanOrEqual" allowBlank="1" showInputMessage="1" showErrorMessage="1" errorTitle="Volume data error" error="The volume must be a non-negative number." sqref="F273:F275">
      <formula1>0</formula1>
    </dataValidation>
    <dataValidation type="textLength" operator="equal" allowBlank="1" showInputMessage="1" showErrorMessage="1" error="This cell should remain blank." sqref="F276">
      <formula1>0</formula1>
    </dataValidation>
    <dataValidation type="decimal" operator="greaterThanOrEqual" allowBlank="1" showInputMessage="1" showErrorMessage="1" errorTitle="Volume data error" error="The volume must be a non-negative number." sqref="F277:F278">
      <formula1>0</formula1>
    </dataValidation>
    <dataValidation type="textLength" operator="equal" allowBlank="1" showInputMessage="1" showErrorMessage="1" error="This cell should remain blank." sqref="F279">
      <formula1>0</formula1>
    </dataValidation>
    <dataValidation type="decimal" operator="greaterThanOrEqual" allowBlank="1" showInputMessage="1" showErrorMessage="1" errorTitle="Volume data error" error="The volume must be a non-negative number." sqref="F280:F281">
      <formula1>0</formula1>
    </dataValidation>
    <dataValidation type="textLength" operator="equal" allowBlank="1" showInputMessage="1" showErrorMessage="1" error="This cell should remain blank." sqref="F282">
      <formula1>0</formula1>
    </dataValidation>
    <dataValidation type="decimal" operator="greaterThanOrEqual" allowBlank="1" showInputMessage="1" showErrorMessage="1" errorTitle="Volume data error" error="The volume must be a non-negative number." sqref="F283:F284">
      <formula1>0</formula1>
    </dataValidation>
    <dataValidation type="textLength" operator="equal" allowBlank="1" showInputMessage="1" showErrorMessage="1" error="This cell should remain blank." sqref="F285">
      <formula1>0</formula1>
    </dataValidation>
    <dataValidation type="decimal" operator="greaterThanOrEqual" allowBlank="1" showInputMessage="1" showErrorMessage="1" errorTitle="Volume data error" error="The volume must be a non-negative number." sqref="F286:F287">
      <formula1>0</formula1>
    </dataValidation>
    <dataValidation type="textLength" operator="equal" allowBlank="1" showInputMessage="1" showErrorMessage="1" error="This cell should remain blank." sqref="G191">
      <formula1>0</formula1>
    </dataValidation>
    <dataValidation type="decimal" operator="greaterThanOrEqual" allowBlank="1" showInputMessage="1" showErrorMessage="1" errorTitle="Volume data error" error="The volume must be a non-negative number." sqref="G192:G194">
      <formula1>0</formula1>
    </dataValidation>
    <dataValidation type="textLength" operator="equal" allowBlank="1" showInputMessage="1" showErrorMessage="1" error="This cell should remain blank." sqref="G195">
      <formula1>0</formula1>
    </dataValidation>
    <dataValidation type="decimal" operator="greaterThanOrEqual" allowBlank="1" showInputMessage="1" showErrorMessage="1" errorTitle="Volume data error" error="The volume must be a non-negative number." sqref="G196:G198">
      <formula1>0</formula1>
    </dataValidation>
    <dataValidation type="textLength" operator="equal" allowBlank="1" showInputMessage="1" showErrorMessage="1" error="This cell should remain blank." sqref="G199">
      <formula1>0</formula1>
    </dataValidation>
    <dataValidation type="decimal" operator="greaterThanOrEqual" allowBlank="1" showInputMessage="1" showErrorMessage="1" errorTitle="Volume data error" error="The volume must be a non-negative number." sqref="G200:G202">
      <formula1>0</formula1>
    </dataValidation>
    <dataValidation type="textLength" operator="equal" allowBlank="1" showInputMessage="1" showErrorMessage="1" error="This cell should remain blank." sqref="G203">
      <formula1>0</formula1>
    </dataValidation>
    <dataValidation type="decimal" operator="greaterThanOrEqual" allowBlank="1" showInputMessage="1" showErrorMessage="1" errorTitle="Volume data error" error="The volume must be a non-negative number." sqref="G204:G206">
      <formula1>0</formula1>
    </dataValidation>
    <dataValidation type="textLength" operator="equal" allowBlank="1" showInputMessage="1" showErrorMessage="1" error="This cell should remain blank." sqref="G207">
      <formula1>0</formula1>
    </dataValidation>
    <dataValidation type="decimal" operator="greaterThanOrEqual" allowBlank="1" showInputMessage="1" showErrorMessage="1" errorTitle="Volume data error" error="The volume must be a non-negative number." sqref="G208:G210">
      <formula1>0</formula1>
    </dataValidation>
    <dataValidation type="textLength" operator="equal" allowBlank="1" showInputMessage="1" showErrorMessage="1" error="This cell should remain blank." sqref="G211">
      <formula1>0</formula1>
    </dataValidation>
    <dataValidation type="decimal" operator="greaterThanOrEqual" allowBlank="1" showInputMessage="1" showErrorMessage="1" errorTitle="Volume data error" error="The volume must be a non-negative number." sqref="G212:G214">
      <formula1>0</formula1>
    </dataValidation>
    <dataValidation type="textLength" operator="equal" allowBlank="1" showInputMessage="1" showErrorMessage="1" error="This cell should remain blank." sqref="G215">
      <formula1>0</formula1>
    </dataValidation>
    <dataValidation type="decimal" operator="greaterThanOrEqual" allowBlank="1" showInputMessage="1" showErrorMessage="1" errorTitle="Volume data error" error="The volume must be a non-negative number." sqref="G216:G218">
      <formula1>0</formula1>
    </dataValidation>
    <dataValidation type="textLength" operator="equal" allowBlank="1" showInputMessage="1" showErrorMessage="1" error="This cell should remain blank." sqref="G219">
      <formula1>0</formula1>
    </dataValidation>
    <dataValidation type="decimal" operator="greaterThanOrEqual" allowBlank="1" showInputMessage="1" showErrorMessage="1" errorTitle="Volume data error" error="The volume must be a non-negative number." sqref="G220">
      <formula1>0</formula1>
    </dataValidation>
    <dataValidation type="textLength" operator="equal" allowBlank="1" showInputMessage="1" showErrorMessage="1" error="This cell should remain blank." sqref="G221">
      <formula1>0</formula1>
    </dataValidation>
    <dataValidation type="decimal" operator="greaterThanOrEqual" allowBlank="1" showInputMessage="1" showErrorMessage="1" errorTitle="Volume data error" error="The volume must be a non-negative number." sqref="G222">
      <formula1>0</formula1>
    </dataValidation>
    <dataValidation type="textLength" operator="equal" allowBlank="1" showInputMessage="1" showErrorMessage="1" error="This cell should remain blank." sqref="G223">
      <formula1>0</formula1>
    </dataValidation>
    <dataValidation type="decimal" operator="greaterThanOrEqual" allowBlank="1" showInputMessage="1" showErrorMessage="1" errorTitle="Volume data error" error="The volume must be a non-negative number." sqref="G224:G226">
      <formula1>0</formula1>
    </dataValidation>
    <dataValidation type="textLength" operator="equal" allowBlank="1" showInputMessage="1" showErrorMessage="1" error="This cell should remain blank." sqref="G227">
      <formula1>0</formula1>
    </dataValidation>
    <dataValidation type="decimal" operator="greaterThanOrEqual" allowBlank="1" showInputMessage="1" showErrorMessage="1" errorTitle="Volume data error" error="The volume must be a non-negative number." sqref="G228:G230">
      <formula1>0</formula1>
    </dataValidation>
    <dataValidation type="textLength" operator="equal" allowBlank="1" showInputMessage="1" showErrorMessage="1" error="This cell should remain blank." sqref="G231">
      <formula1>0</formula1>
    </dataValidation>
    <dataValidation type="decimal" operator="greaterThanOrEqual" allowBlank="1" showInputMessage="1" showErrorMessage="1" errorTitle="Volume data error" error="The volume must be a non-negative number." sqref="G232:G234">
      <formula1>0</formula1>
    </dataValidation>
    <dataValidation type="textLength" operator="equal" allowBlank="1" showInputMessage="1" showErrorMessage="1" error="This cell should remain blank." sqref="G235">
      <formula1>0</formula1>
    </dataValidation>
    <dataValidation type="decimal" operator="greaterThanOrEqual" allowBlank="1" showInputMessage="1" showErrorMessage="1" errorTitle="Volume data error" error="The volume must be a non-negative number." sqref="G236:G237">
      <formula1>0</formula1>
    </dataValidation>
    <dataValidation type="textLength" operator="equal" allowBlank="1" showInputMessage="1" showErrorMessage="1" error="This cell should remain blank." sqref="G238">
      <formula1>0</formula1>
    </dataValidation>
    <dataValidation type="decimal" operator="greaterThanOrEqual" allowBlank="1" showInputMessage="1" showErrorMessage="1" errorTitle="Volume data error" error="The volume must be a non-negative number." sqref="G239:G240">
      <formula1>0</formula1>
    </dataValidation>
    <dataValidation type="textLength" operator="equal" allowBlank="1" showInputMessage="1" showErrorMessage="1" error="This cell should remain blank." sqref="G241">
      <formula1>0</formula1>
    </dataValidation>
    <dataValidation type="decimal" operator="greaterThanOrEqual" allowBlank="1" showInputMessage="1" showErrorMessage="1" errorTitle="Volume data error" error="The volume must be a non-negative number." sqref="G242:G244">
      <formula1>0</formula1>
    </dataValidation>
    <dataValidation type="textLength" operator="equal" allowBlank="1" showInputMessage="1" showErrorMessage="1" error="This cell should remain blank." sqref="G245">
      <formula1>0</formula1>
    </dataValidation>
    <dataValidation type="decimal" operator="greaterThanOrEqual" allowBlank="1" showInputMessage="1" showErrorMessage="1" errorTitle="Volume data error" error="The volume must be a non-negative number." sqref="G246:G248">
      <formula1>0</formula1>
    </dataValidation>
    <dataValidation type="textLength" operator="equal" allowBlank="1" showInputMessage="1" showErrorMessage="1" error="This cell should remain blank." sqref="G249">
      <formula1>0</formula1>
    </dataValidation>
    <dataValidation type="decimal" operator="greaterThanOrEqual" allowBlank="1" showInputMessage="1" showErrorMessage="1" errorTitle="Volume data error" error="The volume must be a non-negative number." sqref="G250:G252">
      <formula1>0</formula1>
    </dataValidation>
    <dataValidation type="textLength" operator="equal" allowBlank="1" showInputMessage="1" showErrorMessage="1" error="This cell should remain blank." sqref="G253">
      <formula1>0</formula1>
    </dataValidation>
    <dataValidation type="decimal" operator="greaterThanOrEqual" allowBlank="1" showInputMessage="1" showErrorMessage="1" errorTitle="Volume data error" error="The volume must be a non-negative number." sqref="G254:G256">
      <formula1>0</formula1>
    </dataValidation>
    <dataValidation type="textLength" operator="equal" allowBlank="1" showInputMessage="1" showErrorMessage="1" error="This cell should remain blank." sqref="G257">
      <formula1>0</formula1>
    </dataValidation>
    <dataValidation type="decimal" operator="greaterThanOrEqual" allowBlank="1" showInputMessage="1" showErrorMessage="1" errorTitle="Volume data error" error="The volume must be a non-negative number." sqref="G258:G260">
      <formula1>0</formula1>
    </dataValidation>
    <dataValidation type="textLength" operator="equal" allowBlank="1" showInputMessage="1" showErrorMessage="1" error="This cell should remain blank." sqref="G261">
      <formula1>0</formula1>
    </dataValidation>
    <dataValidation type="decimal" operator="greaterThanOrEqual" allowBlank="1" showInputMessage="1" showErrorMessage="1" errorTitle="Volume data error" error="The volume must be a non-negative number." sqref="G262:G264">
      <formula1>0</formula1>
    </dataValidation>
    <dataValidation type="textLength" operator="equal" allowBlank="1" showInputMessage="1" showErrorMessage="1" error="This cell should remain blank." sqref="G265">
      <formula1>0</formula1>
    </dataValidation>
    <dataValidation type="decimal" operator="greaterThanOrEqual" allowBlank="1" showInputMessage="1" showErrorMessage="1" errorTitle="Volume data error" error="The volume must be a non-negative number." sqref="G266:G267">
      <formula1>0</formula1>
    </dataValidation>
    <dataValidation type="textLength" operator="equal" allowBlank="1" showInputMessage="1" showErrorMessage="1" error="This cell should remain blank." sqref="G268">
      <formula1>0</formula1>
    </dataValidation>
    <dataValidation type="decimal" operator="greaterThanOrEqual" allowBlank="1" showInputMessage="1" showErrorMessage="1" errorTitle="Volume data error" error="The volume must be a non-negative number." sqref="G269:G271">
      <formula1>0</formula1>
    </dataValidation>
    <dataValidation type="textLength" operator="equal" allowBlank="1" showInputMessage="1" showErrorMessage="1" error="This cell should remain blank." sqref="G272">
      <formula1>0</formula1>
    </dataValidation>
    <dataValidation type="decimal" operator="greaterThanOrEqual" allowBlank="1" showInputMessage="1" showErrorMessage="1" errorTitle="Volume data error" error="The volume must be a non-negative number." sqref="G273:G275">
      <formula1>0</formula1>
    </dataValidation>
    <dataValidation type="textLength" operator="equal" allowBlank="1" showInputMessage="1" showErrorMessage="1" error="This cell should remain blank." sqref="G276">
      <formula1>0</formula1>
    </dataValidation>
    <dataValidation type="decimal" operator="greaterThanOrEqual" allowBlank="1" showInputMessage="1" showErrorMessage="1" errorTitle="Volume data error" error="The volume must be a non-negative number." sqref="G277:G278">
      <formula1>0</formula1>
    </dataValidation>
    <dataValidation type="textLength" operator="equal" allowBlank="1" showInputMessage="1" showErrorMessage="1" error="This cell should remain blank." sqref="G279">
      <formula1>0</formula1>
    </dataValidation>
    <dataValidation type="decimal" operator="greaterThanOrEqual" allowBlank="1" showInputMessage="1" showErrorMessage="1" errorTitle="Volume data error" error="The volume must be a non-negative number." sqref="G280:G281">
      <formula1>0</formula1>
    </dataValidation>
    <dataValidation type="textLength" operator="equal" allowBlank="1" showInputMessage="1" showErrorMessage="1" error="This cell should remain blank." sqref="G282">
      <formula1>0</formula1>
    </dataValidation>
    <dataValidation type="decimal" operator="greaterThanOrEqual" allowBlank="1" showInputMessage="1" showErrorMessage="1" errorTitle="Volume data error" error="The volume must be a non-negative number." sqref="G283:G284">
      <formula1>0</formula1>
    </dataValidation>
    <dataValidation type="textLength" operator="equal" allowBlank="1" showInputMessage="1" showErrorMessage="1" error="This cell should remain blank." sqref="G285">
      <formula1>0</formula1>
    </dataValidation>
    <dataValidation type="decimal" operator="greaterThanOrEqual" allowBlank="1" showInputMessage="1" showErrorMessage="1" errorTitle="Volume data error" error="The volume must be a non-negative number." sqref="G286:G287">
      <formula1>0</formula1>
    </dataValidation>
    <dataValidation type="decimal" operator="greaterThanOrEqual" allowBlank="1" showInputMessage="1" showErrorMessage="1" sqref="B293">
      <formula1>0</formula1>
    </dataValidation>
    <dataValidation type="decimal" operator="greaterThanOrEqual" allowBlank="1" showInputMessage="1" showErrorMessage="1" sqref="B298">
      <formula1>0</formula1>
    </dataValidation>
    <dataValidation type="decimal" operator="greaterThanOrEqual" allowBlank="1" showInputMessage="1" showErrorMessage="1" sqref="C298">
      <formula1>0</formula1>
    </dataValidation>
    <dataValidation type="decimal" allowBlank="1" showInputMessage="1" showErrorMessage="1" sqref="D298">
      <formula1>0</formula1>
      <formula2>1</formula2>
    </dataValidation>
    <dataValidation type="decimal" operator="greaterThanOrEqual" allowBlank="1" showInputMessage="1" showErrorMessage="1" sqref="E298">
      <formula1>0</formula1>
    </dataValidation>
    <dataValidation type="decimal" operator="greaterThanOrEqual" allowBlank="1" showInputMessage="1" showErrorMessage="1" errorTitle="Invalid customer contribution" error="The customer contribution must be a non-negative percentage value." sqref="B306:I309">
      <formula1>0</formula1>
    </dataValidation>
    <dataValidation type="decimal" allowBlank="1" showInputMessage="1" showErrorMessage="1" sqref="B314:D322">
      <formula1>0</formula1>
      <formula2>1</formula2>
    </dataValidation>
    <dataValidation type="decimal" allowBlank="1" showInputMessage="1" showErrorMessage="1" sqref="B327:D331">
      <formula1>0</formula1>
      <formula2>1</formula2>
    </dataValidation>
    <dataValidation type="decimal" allowBlank="1" showInputMessage="1" showErrorMessage="1" sqref="B336:D339">
      <formula1>0</formula1>
      <formula2>1</formula2>
    </dataValidation>
    <dataValidation type="decimal" operator="greaterThanOrEqual" allowBlank="1" showInputMessage="1" showErrorMessage="1" sqref="B346:D346">
      <formula1>0</formula1>
    </dataValidation>
    <dataValidation type="decimal" operator="greaterThanOrEqual" allowBlank="1" showInputMessage="1" showErrorMessage="1" sqref="B353:D353">
      <formula1>0</formula1>
    </dataValidation>
    <dataValidation type="decimal" allowBlank="1" showInputMessage="1" showErrorMessage="1" sqref="B360:D368">
      <formula1>0</formula1>
      <formula2>1</formula2>
    </dataValidation>
    <dataValidation type="decimal" allowBlank="1" showInputMessage="1" showErrorMessage="1" sqref="E360:E368">
      <formula1>0</formula1>
      <formula2>1</formula2>
    </dataValidation>
    <dataValidation type="decimal" allowBlank="1" showInputMessage="1" showErrorMessage="1" sqref="B375:J375">
      <formula1>0</formula1>
      <formula2>1</formula2>
    </dataValidation>
  </dataValidations>
  <pageMargins left="0.7" right="0.7" top="0.75" bottom="0.75" header="0.3" footer="0.3"/>
  <pageSetup paperSize="9" fitToHeight="0" orientation="portrait"/>
  <headerFooter>
    <oddHeader>&amp;L&amp;A&amp;C&amp;R&amp;P of &amp;N</oddHeader>
    <oddFooter>&amp;F</oddFooter>
  </headerFooter>
</worksheet>
</file>

<file path=xl/worksheets/sheet20.xml><?xml version="1.0" encoding="utf-8"?>
<worksheet xmlns="http://schemas.openxmlformats.org/spreadsheetml/2006/main" xmlns:r="http://schemas.openxmlformats.org/officeDocument/2006/relationships">
  <sheetPr>
    <pageSetUpPr fitToPage="1"/>
  </sheetPr>
  <dimension ref="A1:C163"/>
  <sheetViews>
    <sheetView showGridLines="0" workbookViewId="0"/>
  </sheetViews>
  <sheetFormatPr defaultRowHeight="15"/>
  <cols>
    <col min="1" max="1" width="48.7109375" customWidth="1"/>
    <col min="2" max="251" width="16.7109375" customWidth="1"/>
  </cols>
  <sheetData>
    <row r="1" spans="1:3" ht="21" customHeight="1">
      <c r="A1" s="1">
        <f>"Model G results for "&amp;'Input'!B7&amp;" in "&amp;'Input'!C7&amp;" ("&amp;'Input'!D7&amp;")"</f>
        <v>0</v>
      </c>
    </row>
    <row r="3" spans="1:3" ht="21" customHeight="1">
      <c r="A3" s="1" t="s">
        <v>1854</v>
      </c>
    </row>
    <row r="4" spans="1:3">
      <c r="A4" s="2" t="s">
        <v>353</v>
      </c>
    </row>
    <row r="5" spans="1:3">
      <c r="A5" s="32" t="s">
        <v>1855</v>
      </c>
    </row>
    <row r="6" spans="1:3">
      <c r="A6" s="32" t="s">
        <v>1613</v>
      </c>
    </row>
    <row r="7" spans="1:3">
      <c r="A7" s="2" t="s">
        <v>1856</v>
      </c>
    </row>
    <row r="9" spans="1:3">
      <c r="B9" s="15" t="s">
        <v>1857</v>
      </c>
    </row>
    <row r="10" spans="1:3">
      <c r="A10" s="29" t="s">
        <v>174</v>
      </c>
      <c r="C10" s="17"/>
    </row>
    <row r="11" spans="1:3">
      <c r="A11" s="4" t="s">
        <v>174</v>
      </c>
      <c r="B11" s="39">
        <f>IF('G-Calc'!B$2266,'G-Calc'!B608/'G-Calc'!B$2266,0)</f>
        <v>0</v>
      </c>
      <c r="C11" s="17"/>
    </row>
    <row r="12" spans="1:3">
      <c r="A12" s="4" t="s">
        <v>234</v>
      </c>
      <c r="B12" s="39">
        <f>IF('G-Calc'!B$2266,'G-Calc'!B609/'G-Calc'!B$2266,0)</f>
        <v>0</v>
      </c>
      <c r="C12" s="17"/>
    </row>
    <row r="13" spans="1:3">
      <c r="A13" s="4" t="s">
        <v>235</v>
      </c>
      <c r="B13" s="39">
        <f>IF('G-Calc'!B$2266,'G-Calc'!B610/'G-Calc'!B$2266,0)</f>
        <v>0</v>
      </c>
      <c r="C13" s="17"/>
    </row>
    <row r="14" spans="1:3">
      <c r="A14" s="29" t="s">
        <v>1570</v>
      </c>
      <c r="C14" s="17"/>
    </row>
    <row r="15" spans="1:3">
      <c r="A15" s="4" t="s">
        <v>175</v>
      </c>
      <c r="B15" s="39">
        <f>IF('G-Calc'!B$2267,'G-Calc'!B612/'G-Calc'!B$2267,0)</f>
        <v>0</v>
      </c>
      <c r="C15" s="17"/>
    </row>
    <row r="16" spans="1:3">
      <c r="A16" s="4" t="s">
        <v>237</v>
      </c>
      <c r="B16" s="39">
        <f>IF('G-Calc'!B$2267,'G-Calc'!B613/'G-Calc'!B$2267,0)</f>
        <v>0</v>
      </c>
      <c r="C16" s="17"/>
    </row>
    <row r="17" spans="1:3">
      <c r="A17" s="4" t="s">
        <v>238</v>
      </c>
      <c r="B17" s="39">
        <f>IF('G-Calc'!B$2267,'G-Calc'!B614/'G-Calc'!B$2267,0)</f>
        <v>0</v>
      </c>
      <c r="C17" s="17"/>
    </row>
    <row r="18" spans="1:3">
      <c r="A18" s="4" t="s">
        <v>216</v>
      </c>
      <c r="B18" s="39">
        <f>IF('G-Calc'!B$2267,'G-Calc'!B615/'G-Calc'!B$2267,0)</f>
        <v>0</v>
      </c>
      <c r="C18" s="17"/>
    </row>
    <row r="19" spans="1:3">
      <c r="A19" s="4" t="s">
        <v>240</v>
      </c>
      <c r="B19" s="39">
        <f>IF('G-Calc'!B$2267,'G-Calc'!B616/'G-Calc'!B$2267,0)</f>
        <v>0</v>
      </c>
      <c r="C19" s="17"/>
    </row>
    <row r="20" spans="1:3">
      <c r="A20" s="4" t="s">
        <v>241</v>
      </c>
      <c r="B20" s="39">
        <f>IF('G-Calc'!B$2267,'G-Calc'!B617/'G-Calc'!B$2267,0)</f>
        <v>0</v>
      </c>
      <c r="C20" s="17"/>
    </row>
    <row r="21" spans="1:3">
      <c r="A21" s="29" t="s">
        <v>176</v>
      </c>
      <c r="C21" s="17"/>
    </row>
    <row r="22" spans="1:3">
      <c r="A22" s="4" t="s">
        <v>176</v>
      </c>
      <c r="B22" s="39">
        <f>IF('G-Calc'!B$2268,'G-Calc'!B619/'G-Calc'!B$2268,0)</f>
        <v>0</v>
      </c>
      <c r="C22" s="17"/>
    </row>
    <row r="23" spans="1:3">
      <c r="A23" s="4" t="s">
        <v>243</v>
      </c>
      <c r="B23" s="39">
        <f>IF('G-Calc'!B$2268,'G-Calc'!B620/'G-Calc'!B$2268,0)</f>
        <v>0</v>
      </c>
      <c r="C23" s="17"/>
    </row>
    <row r="24" spans="1:3">
      <c r="A24" s="4" t="s">
        <v>244</v>
      </c>
      <c r="B24" s="39">
        <f>IF('G-Calc'!B$2268,'G-Calc'!B621/'G-Calc'!B$2268,0)</f>
        <v>0</v>
      </c>
      <c r="C24" s="17"/>
    </row>
    <row r="25" spans="1:3">
      <c r="A25" s="29" t="s">
        <v>1571</v>
      </c>
      <c r="C25" s="17"/>
    </row>
    <row r="26" spans="1:3">
      <c r="A26" s="4" t="s">
        <v>177</v>
      </c>
      <c r="B26" s="39">
        <f>IF('G-Calc'!B$2269,'G-Calc'!B623/'G-Calc'!B$2269,0)</f>
        <v>0</v>
      </c>
      <c r="C26" s="17"/>
    </row>
    <row r="27" spans="1:3">
      <c r="A27" s="4" t="s">
        <v>246</v>
      </c>
      <c r="B27" s="39">
        <f>IF('G-Calc'!B$2269,'G-Calc'!B624/'G-Calc'!B$2269,0)</f>
        <v>0</v>
      </c>
      <c r="C27" s="17"/>
    </row>
    <row r="28" spans="1:3">
      <c r="A28" s="4" t="s">
        <v>247</v>
      </c>
      <c r="B28" s="39">
        <f>IF('G-Calc'!B$2269,'G-Calc'!B625/'G-Calc'!B$2269,0)</f>
        <v>0</v>
      </c>
      <c r="C28" s="17"/>
    </row>
    <row r="29" spans="1:3">
      <c r="A29" s="4" t="s">
        <v>217</v>
      </c>
      <c r="B29" s="39">
        <f>IF('G-Calc'!B$2269,'G-Calc'!B626/'G-Calc'!B$2269,0)</f>
        <v>0</v>
      </c>
      <c r="C29" s="17"/>
    </row>
    <row r="30" spans="1:3">
      <c r="A30" s="4" t="s">
        <v>249</v>
      </c>
      <c r="B30" s="39">
        <f>IF('G-Calc'!B$2269,'G-Calc'!B627/'G-Calc'!B$2269,0)</f>
        <v>0</v>
      </c>
      <c r="C30" s="17"/>
    </row>
    <row r="31" spans="1:3">
      <c r="A31" s="4" t="s">
        <v>250</v>
      </c>
      <c r="B31" s="39">
        <f>IF('G-Calc'!B$2269,'G-Calc'!B628/'G-Calc'!B$2269,0)</f>
        <v>0</v>
      </c>
      <c r="C31" s="17"/>
    </row>
    <row r="32" spans="1:3">
      <c r="A32" s="29" t="s">
        <v>178</v>
      </c>
      <c r="C32" s="17"/>
    </row>
    <row r="33" spans="1:3">
      <c r="A33" s="4" t="s">
        <v>178</v>
      </c>
      <c r="B33" s="39">
        <f>IF('G-Calc'!B$2270,'G-Calc'!B630/'G-Calc'!B$2270,0)</f>
        <v>0</v>
      </c>
      <c r="C33" s="17"/>
    </row>
    <row r="34" spans="1:3">
      <c r="A34" s="4" t="s">
        <v>252</v>
      </c>
      <c r="B34" s="39">
        <f>IF('G-Calc'!B$2270,'G-Calc'!B631/'G-Calc'!B$2270,0)</f>
        <v>0</v>
      </c>
      <c r="C34" s="17"/>
    </row>
    <row r="35" spans="1:3">
      <c r="A35" s="4" t="s">
        <v>253</v>
      </c>
      <c r="B35" s="39">
        <f>IF('G-Calc'!B$2270,'G-Calc'!B632/'G-Calc'!B$2270,0)</f>
        <v>0</v>
      </c>
      <c r="C35" s="17"/>
    </row>
    <row r="36" spans="1:3">
      <c r="A36" s="29" t="s">
        <v>179</v>
      </c>
      <c r="C36" s="17"/>
    </row>
    <row r="37" spans="1:3">
      <c r="A37" s="4" t="s">
        <v>179</v>
      </c>
      <c r="B37" s="39">
        <f>IF('G-Calc'!B$2271,'G-Calc'!B634/'G-Calc'!B$2271,0)</f>
        <v>0</v>
      </c>
      <c r="C37" s="17"/>
    </row>
    <row r="38" spans="1:3">
      <c r="A38" s="29" t="s">
        <v>195</v>
      </c>
      <c r="C38" s="17"/>
    </row>
    <row r="39" spans="1:3">
      <c r="A39" s="4" t="s">
        <v>195</v>
      </c>
      <c r="B39" s="39">
        <f>IF('G-Calc'!B$2272,'G-Calc'!B636/'G-Calc'!B$2272,0)</f>
        <v>0</v>
      </c>
      <c r="C39" s="17"/>
    </row>
    <row r="40" spans="1:3">
      <c r="A40" s="29" t="s">
        <v>180</v>
      </c>
      <c r="C40" s="17"/>
    </row>
    <row r="41" spans="1:3">
      <c r="A41" s="4" t="s">
        <v>180</v>
      </c>
      <c r="B41" s="39">
        <f>IF('G-Calc'!B$2273,'G-Calc'!B638/'G-Calc'!B$2273,0)</f>
        <v>0</v>
      </c>
      <c r="C41" s="17"/>
    </row>
    <row r="42" spans="1:3">
      <c r="A42" s="4" t="s">
        <v>257</v>
      </c>
      <c r="B42" s="39">
        <f>IF('G-Calc'!B$2273,'G-Calc'!B639/'G-Calc'!B$2273,0)</f>
        <v>0</v>
      </c>
      <c r="C42" s="17"/>
    </row>
    <row r="43" spans="1:3">
      <c r="A43" s="4" t="s">
        <v>258</v>
      </c>
      <c r="B43" s="39">
        <f>IF('G-Calc'!B$2273,'G-Calc'!B640/'G-Calc'!B$2273,0)</f>
        <v>0</v>
      </c>
      <c r="C43" s="17"/>
    </row>
    <row r="44" spans="1:3">
      <c r="A44" s="29" t="s">
        <v>181</v>
      </c>
      <c r="C44" s="17"/>
    </row>
    <row r="45" spans="1:3">
      <c r="A45" s="4" t="s">
        <v>181</v>
      </c>
      <c r="B45" s="39">
        <f>IF('G-Calc'!B$2274,'G-Calc'!B642/'G-Calc'!B$2274,0)</f>
        <v>0</v>
      </c>
      <c r="C45" s="17"/>
    </row>
    <row r="46" spans="1:3">
      <c r="A46" s="4" t="s">
        <v>260</v>
      </c>
      <c r="B46" s="39">
        <f>IF('G-Calc'!B$2274,'G-Calc'!B643/'G-Calc'!B$2274,0)</f>
        <v>0</v>
      </c>
      <c r="C46" s="17"/>
    </row>
    <row r="47" spans="1:3">
      <c r="A47" s="4" t="s">
        <v>261</v>
      </c>
      <c r="B47" s="39">
        <f>IF('G-Calc'!B$2274,'G-Calc'!B644/'G-Calc'!B$2274,0)</f>
        <v>0</v>
      </c>
      <c r="C47" s="17"/>
    </row>
    <row r="48" spans="1:3">
      <c r="A48" s="29" t="s">
        <v>182</v>
      </c>
      <c r="C48" s="17"/>
    </row>
    <row r="49" spans="1:3">
      <c r="A49" s="4" t="s">
        <v>182</v>
      </c>
      <c r="B49" s="39">
        <f>IF('G-Calc'!B$2275,'G-Calc'!B646/'G-Calc'!B$2275,0)</f>
        <v>0</v>
      </c>
      <c r="C49" s="17"/>
    </row>
    <row r="50" spans="1:3">
      <c r="A50" s="4" t="s">
        <v>263</v>
      </c>
      <c r="B50" s="39">
        <f>IF('G-Calc'!B$2275,'G-Calc'!B647/'G-Calc'!B$2275,0)</f>
        <v>0</v>
      </c>
      <c r="C50" s="17"/>
    </row>
    <row r="51" spans="1:3">
      <c r="A51" s="4" t="s">
        <v>264</v>
      </c>
      <c r="B51" s="39">
        <f>IF('G-Calc'!B$2275,'G-Calc'!B648/'G-Calc'!B$2275,0)</f>
        <v>0</v>
      </c>
      <c r="C51" s="17"/>
    </row>
    <row r="52" spans="1:3">
      <c r="A52" s="29" t="s">
        <v>183</v>
      </c>
      <c r="C52" s="17"/>
    </row>
    <row r="53" spans="1:3">
      <c r="A53" s="4" t="s">
        <v>183</v>
      </c>
      <c r="B53" s="39">
        <f>IF('G-Calc'!B$2276,'G-Calc'!B650/'G-Calc'!B$2276,0)</f>
        <v>0</v>
      </c>
      <c r="C53" s="17"/>
    </row>
    <row r="54" spans="1:3">
      <c r="A54" s="4" t="s">
        <v>266</v>
      </c>
      <c r="B54" s="39">
        <f>IF('G-Calc'!B$2276,'G-Calc'!B651/'G-Calc'!B$2276,0)</f>
        <v>0</v>
      </c>
      <c r="C54" s="17"/>
    </row>
    <row r="55" spans="1:3">
      <c r="A55" s="29" t="s">
        <v>196</v>
      </c>
      <c r="C55" s="17"/>
    </row>
    <row r="56" spans="1:3">
      <c r="A56" s="4" t="s">
        <v>196</v>
      </c>
      <c r="B56" s="39">
        <f>IF('G-Calc'!B$2277,'G-Calc'!B653/'G-Calc'!B$2277,0)</f>
        <v>0</v>
      </c>
      <c r="C56" s="17"/>
    </row>
    <row r="57" spans="1:3">
      <c r="A57" s="4" t="s">
        <v>268</v>
      </c>
      <c r="B57" s="39">
        <f>IF('G-Calc'!B$2277,'G-Calc'!B654/'G-Calc'!B$2277,0)</f>
        <v>0</v>
      </c>
      <c r="C57" s="17"/>
    </row>
    <row r="58" spans="1:3">
      <c r="A58" s="29" t="s">
        <v>218</v>
      </c>
      <c r="C58" s="17"/>
    </row>
    <row r="59" spans="1:3">
      <c r="A59" s="4" t="s">
        <v>218</v>
      </c>
      <c r="B59" s="39">
        <f>IF('G-Calc'!B$2278,'G-Calc'!B656/'G-Calc'!B$2278,0)</f>
        <v>0</v>
      </c>
      <c r="C59" s="17"/>
    </row>
    <row r="60" spans="1:3">
      <c r="A60" s="4" t="s">
        <v>270</v>
      </c>
      <c r="B60" s="39">
        <f>IF('G-Calc'!B$2278,'G-Calc'!B657/'G-Calc'!B$2278,0)</f>
        <v>0</v>
      </c>
      <c r="C60" s="17"/>
    </row>
    <row r="61" spans="1:3">
      <c r="A61" s="4" t="s">
        <v>271</v>
      </c>
      <c r="B61" s="39">
        <f>IF('G-Calc'!B$2278,'G-Calc'!B658/'G-Calc'!B$2278,0)</f>
        <v>0</v>
      </c>
      <c r="C61" s="17"/>
    </row>
    <row r="62" spans="1:3">
      <c r="A62" s="29" t="s">
        <v>219</v>
      </c>
      <c r="C62" s="17"/>
    </row>
    <row r="63" spans="1:3">
      <c r="A63" s="4" t="s">
        <v>219</v>
      </c>
      <c r="B63" s="39">
        <f>IF('G-Calc'!B$2279,'G-Calc'!B660/'G-Calc'!B$2279,0)</f>
        <v>0</v>
      </c>
      <c r="C63" s="17"/>
    </row>
    <row r="64" spans="1:3">
      <c r="A64" s="4" t="s">
        <v>273</v>
      </c>
      <c r="B64" s="39">
        <f>IF('G-Calc'!B$2279,'G-Calc'!B661/'G-Calc'!B$2279,0)</f>
        <v>0</v>
      </c>
      <c r="C64" s="17"/>
    </row>
    <row r="65" spans="1:3">
      <c r="A65" s="4" t="s">
        <v>274</v>
      </c>
      <c r="B65" s="39">
        <f>IF('G-Calc'!B$2279,'G-Calc'!B662/'G-Calc'!B$2279,0)</f>
        <v>0</v>
      </c>
      <c r="C65" s="17"/>
    </row>
    <row r="66" spans="1:3">
      <c r="A66" s="29" t="s">
        <v>220</v>
      </c>
      <c r="C66" s="17"/>
    </row>
    <row r="67" spans="1:3">
      <c r="A67" s="4" t="s">
        <v>220</v>
      </c>
      <c r="B67" s="39">
        <f>IF('G-Calc'!B$2280,'G-Calc'!B664/'G-Calc'!B$2280,0)</f>
        <v>0</v>
      </c>
      <c r="C67" s="17"/>
    </row>
    <row r="68" spans="1:3">
      <c r="A68" s="4" t="s">
        <v>276</v>
      </c>
      <c r="B68" s="39">
        <f>IF('G-Calc'!B$2280,'G-Calc'!B665/'G-Calc'!B$2280,0)</f>
        <v>0</v>
      </c>
      <c r="C68" s="17"/>
    </row>
    <row r="69" spans="1:3">
      <c r="A69" s="4" t="s">
        <v>277</v>
      </c>
      <c r="B69" s="39">
        <f>IF('G-Calc'!B$2280,'G-Calc'!B666/'G-Calc'!B$2280,0)</f>
        <v>0</v>
      </c>
      <c r="C69" s="17"/>
    </row>
    <row r="70" spans="1:3">
      <c r="A70" s="29" t="s">
        <v>221</v>
      </c>
      <c r="C70" s="17"/>
    </row>
    <row r="71" spans="1:3">
      <c r="A71" s="4" t="s">
        <v>221</v>
      </c>
      <c r="B71" s="39">
        <f>IF('G-Calc'!B$2281,'G-Calc'!B668/'G-Calc'!B$2281,0)</f>
        <v>0</v>
      </c>
      <c r="C71" s="17"/>
    </row>
    <row r="72" spans="1:3">
      <c r="A72" s="4" t="s">
        <v>279</v>
      </c>
      <c r="B72" s="39">
        <f>IF('G-Calc'!B$2281,'G-Calc'!B669/'G-Calc'!B$2281,0)</f>
        <v>0</v>
      </c>
      <c r="C72" s="17"/>
    </row>
    <row r="73" spans="1:3">
      <c r="A73" s="4" t="s">
        <v>280</v>
      </c>
      <c r="B73" s="39">
        <f>IF('G-Calc'!B$2281,'G-Calc'!B670/'G-Calc'!B$2281,0)</f>
        <v>0</v>
      </c>
      <c r="C73" s="17"/>
    </row>
    <row r="74" spans="1:3">
      <c r="A74" s="29" t="s">
        <v>222</v>
      </c>
      <c r="C74" s="17"/>
    </row>
    <row r="75" spans="1:3">
      <c r="A75" s="4" t="s">
        <v>222</v>
      </c>
      <c r="B75" s="39">
        <f>IF('G-Calc'!B$2282,'G-Calc'!B672/'G-Calc'!B$2282,0)</f>
        <v>0</v>
      </c>
      <c r="C75" s="17"/>
    </row>
    <row r="76" spans="1:3">
      <c r="A76" s="4" t="s">
        <v>282</v>
      </c>
      <c r="B76" s="39">
        <f>IF('G-Calc'!B$2282,'G-Calc'!B673/'G-Calc'!B$2282,0)</f>
        <v>0</v>
      </c>
      <c r="C76" s="17"/>
    </row>
    <row r="77" spans="1:3">
      <c r="A77" s="4" t="s">
        <v>283</v>
      </c>
      <c r="B77" s="39">
        <f>IF('G-Calc'!B$2282,'G-Calc'!B674/'G-Calc'!B$2282,0)</f>
        <v>0</v>
      </c>
      <c r="C77" s="17"/>
    </row>
    <row r="78" spans="1:3">
      <c r="A78" s="29" t="s">
        <v>184</v>
      </c>
      <c r="C78" s="17"/>
    </row>
    <row r="79" spans="1:3">
      <c r="A79" s="4" t="s">
        <v>184</v>
      </c>
      <c r="B79" s="39">
        <f>IF('G-Calc'!B$2283,'G-Calc'!B676/'G-Calc'!B$2283,0)</f>
        <v>0</v>
      </c>
      <c r="C79" s="17"/>
    </row>
    <row r="80" spans="1:3">
      <c r="A80" s="4" t="s">
        <v>285</v>
      </c>
      <c r="B80" s="39">
        <f>IF('G-Calc'!B$2283,'G-Calc'!B677/'G-Calc'!B$2283,0)</f>
        <v>0</v>
      </c>
      <c r="C80" s="17"/>
    </row>
    <row r="81" spans="1:3">
      <c r="A81" s="4" t="s">
        <v>286</v>
      </c>
      <c r="B81" s="39">
        <f>IF('G-Calc'!B$2283,'G-Calc'!B678/'G-Calc'!B$2283,0)</f>
        <v>0</v>
      </c>
      <c r="C81" s="17"/>
    </row>
    <row r="82" spans="1:3">
      <c r="A82" s="29" t="s">
        <v>185</v>
      </c>
      <c r="C82" s="17"/>
    </row>
    <row r="83" spans="1:3">
      <c r="A83" s="4" t="s">
        <v>185</v>
      </c>
      <c r="B83" s="39">
        <f>IF('G-Calc'!B$2284,'G-Calc'!B680/'G-Calc'!B$2284,0)</f>
        <v>0</v>
      </c>
      <c r="C83" s="17"/>
    </row>
    <row r="84" spans="1:3">
      <c r="A84" s="4" t="s">
        <v>288</v>
      </c>
      <c r="B84" s="39">
        <f>IF('G-Calc'!B$2284,'G-Calc'!B681/'G-Calc'!B$2284,0)</f>
        <v>0</v>
      </c>
      <c r="C84" s="17"/>
    </row>
    <row r="85" spans="1:3">
      <c r="A85" s="29" t="s">
        <v>186</v>
      </c>
      <c r="C85" s="17"/>
    </row>
    <row r="86" spans="1:3">
      <c r="A86" s="4" t="s">
        <v>186</v>
      </c>
      <c r="B86" s="39">
        <f>IF('G-Calc'!B$2285,'G-Calc'!B683/'G-Calc'!B$2285,0)</f>
        <v>0</v>
      </c>
      <c r="C86" s="17"/>
    </row>
    <row r="87" spans="1:3">
      <c r="A87" s="4" t="s">
        <v>290</v>
      </c>
      <c r="B87" s="39">
        <f>IF('G-Calc'!B$2285,'G-Calc'!B684/'G-Calc'!B$2285,0)</f>
        <v>0</v>
      </c>
      <c r="C87" s="17"/>
    </row>
    <row r="88" spans="1:3">
      <c r="A88" s="4" t="s">
        <v>291</v>
      </c>
      <c r="B88" s="39">
        <f>IF('G-Calc'!B$2285,'G-Calc'!B685/'G-Calc'!B$2285,0)</f>
        <v>0</v>
      </c>
      <c r="C88" s="17"/>
    </row>
    <row r="89" spans="1:3">
      <c r="A89" s="29" t="s">
        <v>187</v>
      </c>
      <c r="C89" s="17"/>
    </row>
    <row r="90" spans="1:3">
      <c r="A90" s="4" t="s">
        <v>187</v>
      </c>
      <c r="B90" s="39">
        <f>IF('G-Calc'!B$2286,'G-Calc'!B687/'G-Calc'!B$2286,0)</f>
        <v>0</v>
      </c>
      <c r="C90" s="17"/>
    </row>
    <row r="91" spans="1:3">
      <c r="A91" s="4" t="s">
        <v>293</v>
      </c>
      <c r="B91" s="39">
        <f>IF('G-Calc'!B$2286,'G-Calc'!B688/'G-Calc'!B$2286,0)</f>
        <v>0</v>
      </c>
      <c r="C91" s="17"/>
    </row>
    <row r="92" spans="1:3">
      <c r="A92" s="4" t="s">
        <v>294</v>
      </c>
      <c r="B92" s="39">
        <f>IF('G-Calc'!B$2286,'G-Calc'!B689/'G-Calc'!B$2286,0)</f>
        <v>0</v>
      </c>
      <c r="C92" s="17"/>
    </row>
    <row r="93" spans="1:3">
      <c r="A93" s="29" t="s">
        <v>188</v>
      </c>
      <c r="C93" s="17"/>
    </row>
    <row r="94" spans="1:3">
      <c r="A94" s="4" t="s">
        <v>188</v>
      </c>
      <c r="B94" s="39">
        <f>IF('G-Calc'!B$2287,'G-Calc'!B691/'G-Calc'!B$2287,0)</f>
        <v>0</v>
      </c>
      <c r="C94" s="17"/>
    </row>
    <row r="95" spans="1:3">
      <c r="A95" s="4" t="s">
        <v>296</v>
      </c>
      <c r="B95" s="39">
        <f>IF('G-Calc'!B$2287,'G-Calc'!B692/'G-Calc'!B$2287,0)</f>
        <v>0</v>
      </c>
      <c r="C95" s="17"/>
    </row>
    <row r="96" spans="1:3">
      <c r="A96" s="29" t="s">
        <v>189</v>
      </c>
      <c r="C96" s="17"/>
    </row>
    <row r="97" spans="1:3">
      <c r="A97" s="4" t="s">
        <v>189</v>
      </c>
      <c r="B97" s="39">
        <f>IF('G-Calc'!B$2288,'G-Calc'!B694/'G-Calc'!B$2288,0)</f>
        <v>0</v>
      </c>
      <c r="C97" s="17"/>
    </row>
    <row r="98" spans="1:3">
      <c r="A98" s="4" t="s">
        <v>298</v>
      </c>
      <c r="B98" s="39">
        <f>IF('G-Calc'!B$2288,'G-Calc'!B695/'G-Calc'!B$2288,0)</f>
        <v>0</v>
      </c>
      <c r="C98" s="17"/>
    </row>
    <row r="99" spans="1:3">
      <c r="A99" s="29" t="s">
        <v>197</v>
      </c>
      <c r="C99" s="17"/>
    </row>
    <row r="100" spans="1:3">
      <c r="A100" s="4" t="s">
        <v>197</v>
      </c>
      <c r="B100" s="39">
        <f>IF('G-Calc'!B$2289,'G-Calc'!B697/'G-Calc'!B$2289,0)</f>
        <v>0</v>
      </c>
      <c r="C100" s="17"/>
    </row>
    <row r="101" spans="1:3">
      <c r="A101" s="4" t="s">
        <v>300</v>
      </c>
      <c r="B101" s="39">
        <f>IF('G-Calc'!B$2289,'G-Calc'!B698/'G-Calc'!B$2289,0)</f>
        <v>0</v>
      </c>
      <c r="C101" s="17"/>
    </row>
    <row r="102" spans="1:3">
      <c r="A102" s="29" t="s">
        <v>198</v>
      </c>
      <c r="C102" s="17"/>
    </row>
    <row r="103" spans="1:3">
      <c r="A103" s="4" t="s">
        <v>198</v>
      </c>
      <c r="B103" s="39">
        <f>IF('G-Calc'!B$2290,'G-Calc'!B700/'G-Calc'!B$2290,0)</f>
        <v>0</v>
      </c>
      <c r="C103" s="17"/>
    </row>
    <row r="104" spans="1:3">
      <c r="A104" s="4" t="s">
        <v>302</v>
      </c>
      <c r="B104" s="39">
        <f>IF('G-Calc'!B$2290,'G-Calc'!B701/'G-Calc'!B$2290,0)</f>
        <v>0</v>
      </c>
      <c r="C104" s="17"/>
    </row>
    <row r="106" spans="1:3" ht="21" customHeight="1">
      <c r="A106" s="1" t="s">
        <v>1858</v>
      </c>
    </row>
    <row r="107" spans="1:3">
      <c r="A107" s="2" t="s">
        <v>353</v>
      </c>
    </row>
    <row r="108" spans="1:3">
      <c r="A108" s="32" t="s">
        <v>1855</v>
      </c>
    </row>
    <row r="109" spans="1:3">
      <c r="A109" s="2" t="s">
        <v>1859</v>
      </c>
    </row>
    <row r="111" spans="1:3">
      <c r="B111" s="15" t="s">
        <v>1860</v>
      </c>
    </row>
    <row r="112" spans="1:3">
      <c r="A112" s="29" t="s">
        <v>174</v>
      </c>
      <c r="C112" s="17"/>
    </row>
    <row r="113" spans="1:3">
      <c r="A113" s="4" t="s">
        <v>174</v>
      </c>
      <c r="B113" s="37">
        <f>'G-Calc'!B$2266</f>
        <v>0</v>
      </c>
      <c r="C113" s="17"/>
    </row>
    <row r="114" spans="1:3">
      <c r="A114" s="29" t="s">
        <v>1570</v>
      </c>
      <c r="C114" s="17"/>
    </row>
    <row r="115" spans="1:3">
      <c r="A115" s="4" t="s">
        <v>175</v>
      </c>
      <c r="B115" s="37">
        <f>'G-Calc'!B$2267</f>
        <v>0</v>
      </c>
      <c r="C115" s="17"/>
    </row>
    <row r="116" spans="1:3">
      <c r="A116" s="4" t="s">
        <v>216</v>
      </c>
      <c r="B116" s="37">
        <f>'G-Calc'!B$2267</f>
        <v>0</v>
      </c>
      <c r="C116" s="17"/>
    </row>
    <row r="117" spans="1:3">
      <c r="A117" s="29" t="s">
        <v>176</v>
      </c>
      <c r="C117" s="17"/>
    </row>
    <row r="118" spans="1:3">
      <c r="A118" s="4" t="s">
        <v>176</v>
      </c>
      <c r="B118" s="37">
        <f>'G-Calc'!B$2268</f>
        <v>0</v>
      </c>
      <c r="C118" s="17"/>
    </row>
    <row r="119" spans="1:3">
      <c r="A119" s="29" t="s">
        <v>1571</v>
      </c>
      <c r="C119" s="17"/>
    </row>
    <row r="120" spans="1:3">
      <c r="A120" s="4" t="s">
        <v>177</v>
      </c>
      <c r="B120" s="37">
        <f>'G-Calc'!B$2269</f>
        <v>0</v>
      </c>
      <c r="C120" s="17"/>
    </row>
    <row r="121" spans="1:3">
      <c r="A121" s="4" t="s">
        <v>217</v>
      </c>
      <c r="B121" s="37">
        <f>'G-Calc'!B$2269</f>
        <v>0</v>
      </c>
      <c r="C121" s="17"/>
    </row>
    <row r="122" spans="1:3">
      <c r="A122" s="29" t="s">
        <v>178</v>
      </c>
      <c r="C122" s="17"/>
    </row>
    <row r="123" spans="1:3">
      <c r="A123" s="4" t="s">
        <v>178</v>
      </c>
      <c r="B123" s="37">
        <f>'G-Calc'!B$2270</f>
        <v>0</v>
      </c>
      <c r="C123" s="17"/>
    </row>
    <row r="124" spans="1:3">
      <c r="A124" s="29" t="s">
        <v>179</v>
      </c>
      <c r="C124" s="17"/>
    </row>
    <row r="125" spans="1:3">
      <c r="A125" s="4" t="s">
        <v>179</v>
      </c>
      <c r="B125" s="37">
        <f>'G-Calc'!B$2271</f>
        <v>0</v>
      </c>
      <c r="C125" s="17"/>
    </row>
    <row r="126" spans="1:3">
      <c r="A126" s="29" t="s">
        <v>195</v>
      </c>
      <c r="C126" s="17"/>
    </row>
    <row r="127" spans="1:3">
      <c r="A127" s="4" t="s">
        <v>195</v>
      </c>
      <c r="B127" s="37">
        <f>'G-Calc'!B$2272</f>
        <v>0</v>
      </c>
      <c r="C127" s="17"/>
    </row>
    <row r="128" spans="1:3">
      <c r="A128" s="29" t="s">
        <v>180</v>
      </c>
      <c r="C128" s="17"/>
    </row>
    <row r="129" spans="1:3">
      <c r="A129" s="4" t="s">
        <v>180</v>
      </c>
      <c r="B129" s="37">
        <f>'G-Calc'!B$2273</f>
        <v>0</v>
      </c>
      <c r="C129" s="17"/>
    </row>
    <row r="130" spans="1:3">
      <c r="A130" s="29" t="s">
        <v>181</v>
      </c>
      <c r="C130" s="17"/>
    </row>
    <row r="131" spans="1:3">
      <c r="A131" s="4" t="s">
        <v>181</v>
      </c>
      <c r="B131" s="37">
        <f>'G-Calc'!B$2274</f>
        <v>0</v>
      </c>
      <c r="C131" s="17"/>
    </row>
    <row r="132" spans="1:3">
      <c r="A132" s="29" t="s">
        <v>182</v>
      </c>
      <c r="C132" s="17"/>
    </row>
    <row r="133" spans="1:3">
      <c r="A133" s="4" t="s">
        <v>182</v>
      </c>
      <c r="B133" s="37">
        <f>'G-Calc'!B$2275</f>
        <v>0</v>
      </c>
      <c r="C133" s="17"/>
    </row>
    <row r="134" spans="1:3">
      <c r="A134" s="29" t="s">
        <v>183</v>
      </c>
      <c r="C134" s="17"/>
    </row>
    <row r="135" spans="1:3">
      <c r="A135" s="4" t="s">
        <v>183</v>
      </c>
      <c r="B135" s="37">
        <f>'G-Calc'!B$2276</f>
        <v>0</v>
      </c>
      <c r="C135" s="17"/>
    </row>
    <row r="136" spans="1:3">
      <c r="A136" s="29" t="s">
        <v>196</v>
      </c>
      <c r="C136" s="17"/>
    </row>
    <row r="137" spans="1:3">
      <c r="A137" s="4" t="s">
        <v>196</v>
      </c>
      <c r="B137" s="37">
        <f>'G-Calc'!B$2277</f>
        <v>0</v>
      </c>
      <c r="C137" s="17"/>
    </row>
    <row r="138" spans="1:3">
      <c r="A138" s="29" t="s">
        <v>218</v>
      </c>
      <c r="C138" s="17"/>
    </row>
    <row r="139" spans="1:3">
      <c r="A139" s="4" t="s">
        <v>218</v>
      </c>
      <c r="B139" s="37">
        <f>'G-Calc'!B$2278</f>
        <v>0</v>
      </c>
      <c r="C139" s="17"/>
    </row>
    <row r="140" spans="1:3">
      <c r="A140" s="29" t="s">
        <v>219</v>
      </c>
      <c r="C140" s="17"/>
    </row>
    <row r="141" spans="1:3">
      <c r="A141" s="4" t="s">
        <v>219</v>
      </c>
      <c r="B141" s="37">
        <f>'G-Calc'!B$2279</f>
        <v>0</v>
      </c>
      <c r="C141" s="17"/>
    </row>
    <row r="142" spans="1:3">
      <c r="A142" s="29" t="s">
        <v>220</v>
      </c>
      <c r="C142" s="17"/>
    </row>
    <row r="143" spans="1:3">
      <c r="A143" s="4" t="s">
        <v>220</v>
      </c>
      <c r="B143" s="37">
        <f>'G-Calc'!B$2280</f>
        <v>0</v>
      </c>
      <c r="C143" s="17"/>
    </row>
    <row r="144" spans="1:3">
      <c r="A144" s="29" t="s">
        <v>221</v>
      </c>
      <c r="C144" s="17"/>
    </row>
    <row r="145" spans="1:3">
      <c r="A145" s="4" t="s">
        <v>221</v>
      </c>
      <c r="B145" s="37">
        <f>'G-Calc'!B$2281</f>
        <v>0</v>
      </c>
      <c r="C145" s="17"/>
    </row>
    <row r="146" spans="1:3">
      <c r="A146" s="29" t="s">
        <v>222</v>
      </c>
      <c r="C146" s="17"/>
    </row>
    <row r="147" spans="1:3">
      <c r="A147" s="4" t="s">
        <v>222</v>
      </c>
      <c r="B147" s="37">
        <f>'G-Calc'!B$2282</f>
        <v>0</v>
      </c>
      <c r="C147" s="17"/>
    </row>
    <row r="148" spans="1:3">
      <c r="A148" s="29" t="s">
        <v>184</v>
      </c>
      <c r="C148" s="17"/>
    </row>
    <row r="149" spans="1:3">
      <c r="A149" s="4" t="s">
        <v>184</v>
      </c>
      <c r="B149" s="37">
        <f>'G-Calc'!B$2283</f>
        <v>0</v>
      </c>
      <c r="C149" s="17"/>
    </row>
    <row r="150" spans="1:3">
      <c r="A150" s="29" t="s">
        <v>185</v>
      </c>
      <c r="C150" s="17"/>
    </row>
    <row r="151" spans="1:3">
      <c r="A151" s="4" t="s">
        <v>185</v>
      </c>
      <c r="B151" s="37">
        <f>'G-Calc'!B$2284</f>
        <v>0</v>
      </c>
      <c r="C151" s="17"/>
    </row>
    <row r="152" spans="1:3">
      <c r="A152" s="29" t="s">
        <v>186</v>
      </c>
      <c r="C152" s="17"/>
    </row>
    <row r="153" spans="1:3">
      <c r="A153" s="4" t="s">
        <v>186</v>
      </c>
      <c r="B153" s="37">
        <f>'G-Calc'!B$2285</f>
        <v>0</v>
      </c>
      <c r="C153" s="17"/>
    </row>
    <row r="154" spans="1:3">
      <c r="A154" s="29" t="s">
        <v>187</v>
      </c>
      <c r="C154" s="17"/>
    </row>
    <row r="155" spans="1:3">
      <c r="A155" s="4" t="s">
        <v>187</v>
      </c>
      <c r="B155" s="37">
        <f>'G-Calc'!B$2286</f>
        <v>0</v>
      </c>
      <c r="C155" s="17"/>
    </row>
    <row r="156" spans="1:3">
      <c r="A156" s="29" t="s">
        <v>188</v>
      </c>
      <c r="C156" s="17"/>
    </row>
    <row r="157" spans="1:3">
      <c r="A157" s="4" t="s">
        <v>188</v>
      </c>
      <c r="B157" s="37">
        <f>'G-Calc'!B$2287</f>
        <v>0</v>
      </c>
      <c r="C157" s="17"/>
    </row>
    <row r="158" spans="1:3">
      <c r="A158" s="29" t="s">
        <v>189</v>
      </c>
      <c r="C158" s="17"/>
    </row>
    <row r="159" spans="1:3">
      <c r="A159" s="4" t="s">
        <v>189</v>
      </c>
      <c r="B159" s="37">
        <f>'G-Calc'!B$2288</f>
        <v>0</v>
      </c>
      <c r="C159" s="17"/>
    </row>
    <row r="160" spans="1:3">
      <c r="A160" s="29" t="s">
        <v>197</v>
      </c>
      <c r="C160" s="17"/>
    </row>
    <row r="161" spans="1:3">
      <c r="A161" s="4" t="s">
        <v>197</v>
      </c>
      <c r="B161" s="37">
        <f>'G-Calc'!B$2289</f>
        <v>0</v>
      </c>
      <c r="C161" s="17"/>
    </row>
    <row r="162" spans="1:3">
      <c r="A162" s="29" t="s">
        <v>198</v>
      </c>
      <c r="C162" s="17"/>
    </row>
    <row r="163" spans="1:3">
      <c r="A163" s="4" t="s">
        <v>198</v>
      </c>
      <c r="B163" s="37">
        <f>'G-Calc'!B$2290</f>
        <v>0</v>
      </c>
      <c r="C163" s="17"/>
    </row>
  </sheetData>
  <sheetProtection sheet="1" objects="1" scenarios="1"/>
  <hyperlinks>
    <hyperlink ref="A5" location="'G-Calc'!B2265" display="x1 = 4358. All-the-way p/kWh"/>
    <hyperlink ref="A6" location="'G-Calc'!B606" display="x2 = 4313. Discount for each tariff (except for fixed charges)"/>
    <hyperlink ref="A108" location="'G-Calc'!B2265" display="x1 = 4358. All-the-way p/kWh"/>
  </hyperlinks>
  <pageMargins left="0.7" right="0.7" top="0.75" bottom="0.75" header="0.3" footer="0.3"/>
  <pageSetup paperSize="9" fitToHeight="0" orientation="portrait"/>
  <headerFooter>
    <oddHeader>&amp;L&amp;A&amp;C&amp;R&amp;P of &amp;N</oddHeader>
    <oddFooter>&amp;F</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3"/>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0.7109375" customWidth="1"/>
  </cols>
  <sheetData>
    <row r="1" spans="1:10" ht="21" customHeight="1">
      <c r="A1" s="1">
        <f>"Loss adjustment factors and network use matrices for "&amp;'Input'!B7&amp;" in "&amp;'Input'!C7&amp;" ("&amp;'Input'!D7&amp;")"</f>
        <v>0</v>
      </c>
    </row>
    <row r="2" spans="1:10">
      <c r="A2" s="2" t="s">
        <v>350</v>
      </c>
    </row>
    <row r="3" spans="1:10">
      <c r="A3" s="2" t="s">
        <v>351</v>
      </c>
    </row>
    <row r="5" spans="1:10" ht="21" customHeight="1">
      <c r="A5" s="1" t="s">
        <v>352</v>
      </c>
    </row>
    <row r="6" spans="1:10">
      <c r="A6" s="2" t="s">
        <v>353</v>
      </c>
    </row>
    <row r="7" spans="1:10">
      <c r="A7" s="32" t="s">
        <v>354</v>
      </c>
    </row>
    <row r="8" spans="1:10">
      <c r="A8" s="32" t="s">
        <v>355</v>
      </c>
    </row>
    <row r="9" spans="1:10">
      <c r="A9" s="33" t="s">
        <v>356</v>
      </c>
      <c r="B9" s="34" t="s">
        <v>357</v>
      </c>
      <c r="C9" s="34"/>
      <c r="D9" s="34"/>
      <c r="E9" s="34"/>
      <c r="F9" s="34"/>
      <c r="G9" s="34"/>
      <c r="H9" s="34"/>
      <c r="I9" s="33" t="s">
        <v>358</v>
      </c>
    </row>
    <row r="10" spans="1:10">
      <c r="A10" s="33" t="s">
        <v>359</v>
      </c>
      <c r="B10" s="34" t="s">
        <v>360</v>
      </c>
      <c r="C10" s="34"/>
      <c r="D10" s="34"/>
      <c r="E10" s="34"/>
      <c r="F10" s="34"/>
      <c r="G10" s="34"/>
      <c r="H10" s="34"/>
      <c r="I10" s="33" t="s">
        <v>361</v>
      </c>
    </row>
    <row r="12" spans="1:10">
      <c r="B12" s="35" t="s">
        <v>362</v>
      </c>
      <c r="C12" s="35"/>
      <c r="D12" s="35"/>
      <c r="E12" s="35"/>
      <c r="F12" s="35"/>
      <c r="G12" s="35"/>
      <c r="H12" s="35"/>
    </row>
    <row r="13" spans="1:10">
      <c r="B13" s="15" t="s">
        <v>143</v>
      </c>
      <c r="C13" s="15" t="s">
        <v>144</v>
      </c>
      <c r="D13" s="15" t="s">
        <v>145</v>
      </c>
      <c r="E13" s="15" t="s">
        <v>146</v>
      </c>
      <c r="F13" s="15" t="s">
        <v>147</v>
      </c>
      <c r="G13" s="15" t="s">
        <v>148</v>
      </c>
      <c r="H13" s="15" t="s">
        <v>149</v>
      </c>
      <c r="I13" s="15" t="s">
        <v>201</v>
      </c>
    </row>
    <row r="14" spans="1:10">
      <c r="A14" s="4" t="s">
        <v>174</v>
      </c>
      <c r="B14" s="36">
        <v>0</v>
      </c>
      <c r="C14" s="36">
        <v>0</v>
      </c>
      <c r="D14" s="36">
        <v>0</v>
      </c>
      <c r="E14" s="36">
        <v>0</v>
      </c>
      <c r="F14" s="36">
        <v>0</v>
      </c>
      <c r="G14" s="36">
        <v>0</v>
      </c>
      <c r="H14" s="36">
        <v>1</v>
      </c>
      <c r="I14" s="37">
        <f>SUMPRODUCT($B14:$H14,'Input'!$B$148:$H$148)</f>
        <v>0</v>
      </c>
      <c r="J14" s="17"/>
    </row>
    <row r="15" spans="1:10">
      <c r="A15" s="4" t="s">
        <v>175</v>
      </c>
      <c r="B15" s="36">
        <v>0</v>
      </c>
      <c r="C15" s="36">
        <v>0</v>
      </c>
      <c r="D15" s="36">
        <v>0</v>
      </c>
      <c r="E15" s="36">
        <v>0</v>
      </c>
      <c r="F15" s="36">
        <v>0</v>
      </c>
      <c r="G15" s="36">
        <v>0</v>
      </c>
      <c r="H15" s="36">
        <v>1</v>
      </c>
      <c r="I15" s="37">
        <f>SUMPRODUCT($B15:$H15,'Input'!$B$148:$H$148)</f>
        <v>0</v>
      </c>
      <c r="J15" s="17"/>
    </row>
    <row r="16" spans="1:10">
      <c r="A16" s="4" t="s">
        <v>216</v>
      </c>
      <c r="B16" s="36">
        <v>0</v>
      </c>
      <c r="C16" s="36">
        <v>0</v>
      </c>
      <c r="D16" s="36">
        <v>0</v>
      </c>
      <c r="E16" s="36">
        <v>0</v>
      </c>
      <c r="F16" s="36">
        <v>0</v>
      </c>
      <c r="G16" s="36">
        <v>0</v>
      </c>
      <c r="H16" s="36">
        <v>1</v>
      </c>
      <c r="I16" s="37">
        <f>SUMPRODUCT($B16:$H16,'Input'!$B$148:$H$148)</f>
        <v>0</v>
      </c>
      <c r="J16" s="17"/>
    </row>
    <row r="17" spans="1:10">
      <c r="A17" s="4" t="s">
        <v>176</v>
      </c>
      <c r="B17" s="36">
        <v>0</v>
      </c>
      <c r="C17" s="36">
        <v>0</v>
      </c>
      <c r="D17" s="36">
        <v>0</v>
      </c>
      <c r="E17" s="36">
        <v>0</v>
      </c>
      <c r="F17" s="36">
        <v>0</v>
      </c>
      <c r="G17" s="36">
        <v>0</v>
      </c>
      <c r="H17" s="36">
        <v>1</v>
      </c>
      <c r="I17" s="37">
        <f>SUMPRODUCT($B17:$H17,'Input'!$B$148:$H$148)</f>
        <v>0</v>
      </c>
      <c r="J17" s="17"/>
    </row>
    <row r="18" spans="1:10">
      <c r="A18" s="4" t="s">
        <v>177</v>
      </c>
      <c r="B18" s="36">
        <v>0</v>
      </c>
      <c r="C18" s="36">
        <v>0</v>
      </c>
      <c r="D18" s="36">
        <v>0</v>
      </c>
      <c r="E18" s="36">
        <v>0</v>
      </c>
      <c r="F18" s="36">
        <v>0</v>
      </c>
      <c r="G18" s="36">
        <v>0</v>
      </c>
      <c r="H18" s="36">
        <v>1</v>
      </c>
      <c r="I18" s="37">
        <f>SUMPRODUCT($B18:$H18,'Input'!$B$148:$H$148)</f>
        <v>0</v>
      </c>
      <c r="J18" s="17"/>
    </row>
    <row r="19" spans="1:10">
      <c r="A19" s="4" t="s">
        <v>217</v>
      </c>
      <c r="B19" s="36">
        <v>0</v>
      </c>
      <c r="C19" s="36">
        <v>0</v>
      </c>
      <c r="D19" s="36">
        <v>0</v>
      </c>
      <c r="E19" s="36">
        <v>0</v>
      </c>
      <c r="F19" s="36">
        <v>0</v>
      </c>
      <c r="G19" s="36">
        <v>0</v>
      </c>
      <c r="H19" s="36">
        <v>1</v>
      </c>
      <c r="I19" s="37">
        <f>SUMPRODUCT($B19:$H19,'Input'!$B$148:$H$148)</f>
        <v>0</v>
      </c>
      <c r="J19" s="17"/>
    </row>
    <row r="20" spans="1:10">
      <c r="A20" s="4" t="s">
        <v>178</v>
      </c>
      <c r="B20" s="36">
        <v>0</v>
      </c>
      <c r="C20" s="36">
        <v>0</v>
      </c>
      <c r="D20" s="36">
        <v>0</v>
      </c>
      <c r="E20" s="36">
        <v>0</v>
      </c>
      <c r="F20" s="36">
        <v>0</v>
      </c>
      <c r="G20" s="36">
        <v>0</v>
      </c>
      <c r="H20" s="36">
        <v>1</v>
      </c>
      <c r="I20" s="37">
        <f>SUMPRODUCT($B20:$H20,'Input'!$B$148:$H$148)</f>
        <v>0</v>
      </c>
      <c r="J20" s="17"/>
    </row>
    <row r="21" spans="1:10">
      <c r="A21" s="4" t="s">
        <v>179</v>
      </c>
      <c r="B21" s="36">
        <v>0</v>
      </c>
      <c r="C21" s="36">
        <v>0</v>
      </c>
      <c r="D21" s="36">
        <v>0</v>
      </c>
      <c r="E21" s="36">
        <v>0</v>
      </c>
      <c r="F21" s="36">
        <v>0</v>
      </c>
      <c r="G21" s="36">
        <v>1</v>
      </c>
      <c r="H21" s="36">
        <v>0</v>
      </c>
      <c r="I21" s="37">
        <f>SUMPRODUCT($B21:$H21,'Input'!$B$148:$H$148)</f>
        <v>0</v>
      </c>
      <c r="J21" s="17"/>
    </row>
    <row r="22" spans="1:10">
      <c r="A22" s="4" t="s">
        <v>195</v>
      </c>
      <c r="B22" s="36">
        <v>0</v>
      </c>
      <c r="C22" s="36">
        <v>0</v>
      </c>
      <c r="D22" s="36">
        <v>0</v>
      </c>
      <c r="E22" s="36">
        <v>0</v>
      </c>
      <c r="F22" s="36">
        <v>1</v>
      </c>
      <c r="G22" s="36">
        <v>0</v>
      </c>
      <c r="H22" s="36">
        <v>0</v>
      </c>
      <c r="I22" s="37">
        <f>SUMPRODUCT($B22:$H22,'Input'!$B$148:$H$148)</f>
        <v>0</v>
      </c>
      <c r="J22" s="17"/>
    </row>
    <row r="23" spans="1:10">
      <c r="A23" s="4" t="s">
        <v>180</v>
      </c>
      <c r="B23" s="36">
        <v>0</v>
      </c>
      <c r="C23" s="36">
        <v>0</v>
      </c>
      <c r="D23" s="36">
        <v>0</v>
      </c>
      <c r="E23" s="36">
        <v>0</v>
      </c>
      <c r="F23" s="36">
        <v>0</v>
      </c>
      <c r="G23" s="36">
        <v>0</v>
      </c>
      <c r="H23" s="36">
        <v>1</v>
      </c>
      <c r="I23" s="37">
        <f>SUMPRODUCT($B23:$H23,'Input'!$B$148:$H$148)</f>
        <v>0</v>
      </c>
      <c r="J23" s="17"/>
    </row>
    <row r="24" spans="1:10">
      <c r="A24" s="4" t="s">
        <v>181</v>
      </c>
      <c r="B24" s="36">
        <v>0</v>
      </c>
      <c r="C24" s="36">
        <v>0</v>
      </c>
      <c r="D24" s="36">
        <v>0</v>
      </c>
      <c r="E24" s="36">
        <v>0</v>
      </c>
      <c r="F24" s="36">
        <v>0</v>
      </c>
      <c r="G24" s="36">
        <v>0</v>
      </c>
      <c r="H24" s="36">
        <v>1</v>
      </c>
      <c r="I24" s="37">
        <f>SUMPRODUCT($B24:$H24,'Input'!$B$148:$H$148)</f>
        <v>0</v>
      </c>
      <c r="J24" s="17"/>
    </row>
    <row r="25" spans="1:10">
      <c r="A25" s="4" t="s">
        <v>182</v>
      </c>
      <c r="B25" s="36">
        <v>0</v>
      </c>
      <c r="C25" s="36">
        <v>0</v>
      </c>
      <c r="D25" s="36">
        <v>0</v>
      </c>
      <c r="E25" s="36">
        <v>0</v>
      </c>
      <c r="F25" s="36">
        <v>0</v>
      </c>
      <c r="G25" s="36">
        <v>0</v>
      </c>
      <c r="H25" s="36">
        <v>1</v>
      </c>
      <c r="I25" s="37">
        <f>SUMPRODUCT($B25:$H25,'Input'!$B$148:$H$148)</f>
        <v>0</v>
      </c>
      <c r="J25" s="17"/>
    </row>
    <row r="26" spans="1:10">
      <c r="A26" s="4" t="s">
        <v>183</v>
      </c>
      <c r="B26" s="36">
        <v>0</v>
      </c>
      <c r="C26" s="36">
        <v>0</v>
      </c>
      <c r="D26" s="36">
        <v>0</v>
      </c>
      <c r="E26" s="36">
        <v>0</v>
      </c>
      <c r="F26" s="36">
        <v>0</v>
      </c>
      <c r="G26" s="36">
        <v>1</v>
      </c>
      <c r="H26" s="36">
        <v>0</v>
      </c>
      <c r="I26" s="37">
        <f>SUMPRODUCT($B26:$H26,'Input'!$B$148:$H$148)</f>
        <v>0</v>
      </c>
      <c r="J26" s="17"/>
    </row>
    <row r="27" spans="1:10">
      <c r="A27" s="4" t="s">
        <v>196</v>
      </c>
      <c r="B27" s="36">
        <v>0</v>
      </c>
      <c r="C27" s="36">
        <v>0</v>
      </c>
      <c r="D27" s="36">
        <v>0</v>
      </c>
      <c r="E27" s="36">
        <v>0</v>
      </c>
      <c r="F27" s="36">
        <v>1</v>
      </c>
      <c r="G27" s="36">
        <v>0</v>
      </c>
      <c r="H27" s="36">
        <v>0</v>
      </c>
      <c r="I27" s="37">
        <f>SUMPRODUCT($B27:$H27,'Input'!$B$148:$H$148)</f>
        <v>0</v>
      </c>
      <c r="J27" s="17"/>
    </row>
    <row r="28" spans="1:10">
      <c r="A28" s="4" t="s">
        <v>218</v>
      </c>
      <c r="B28" s="36">
        <v>0</v>
      </c>
      <c r="C28" s="36">
        <v>0</v>
      </c>
      <c r="D28" s="36">
        <v>0</v>
      </c>
      <c r="E28" s="36">
        <v>0</v>
      </c>
      <c r="F28" s="36">
        <v>0</v>
      </c>
      <c r="G28" s="36">
        <v>0</v>
      </c>
      <c r="H28" s="36">
        <v>1</v>
      </c>
      <c r="I28" s="37">
        <f>SUMPRODUCT($B28:$H28,'Input'!$B$148:$H$148)</f>
        <v>0</v>
      </c>
      <c r="J28" s="17"/>
    </row>
    <row r="29" spans="1:10">
      <c r="A29" s="4" t="s">
        <v>219</v>
      </c>
      <c r="B29" s="36">
        <v>0</v>
      </c>
      <c r="C29" s="36">
        <v>0</v>
      </c>
      <c r="D29" s="36">
        <v>0</v>
      </c>
      <c r="E29" s="36">
        <v>0</v>
      </c>
      <c r="F29" s="36">
        <v>0</v>
      </c>
      <c r="G29" s="36">
        <v>0</v>
      </c>
      <c r="H29" s="36">
        <v>1</v>
      </c>
      <c r="I29" s="37">
        <f>SUMPRODUCT($B29:$H29,'Input'!$B$148:$H$148)</f>
        <v>0</v>
      </c>
      <c r="J29" s="17"/>
    </row>
    <row r="30" spans="1:10">
      <c r="A30" s="4" t="s">
        <v>220</v>
      </c>
      <c r="B30" s="36">
        <v>0</v>
      </c>
      <c r="C30" s="36">
        <v>0</v>
      </c>
      <c r="D30" s="36">
        <v>0</v>
      </c>
      <c r="E30" s="36">
        <v>0</v>
      </c>
      <c r="F30" s="36">
        <v>0</v>
      </c>
      <c r="G30" s="36">
        <v>0</v>
      </c>
      <c r="H30" s="36">
        <v>1</v>
      </c>
      <c r="I30" s="37">
        <f>SUMPRODUCT($B30:$H30,'Input'!$B$148:$H$148)</f>
        <v>0</v>
      </c>
      <c r="J30" s="17"/>
    </row>
    <row r="31" spans="1:10">
      <c r="A31" s="4" t="s">
        <v>221</v>
      </c>
      <c r="B31" s="36">
        <v>0</v>
      </c>
      <c r="C31" s="36">
        <v>0</v>
      </c>
      <c r="D31" s="36">
        <v>0</v>
      </c>
      <c r="E31" s="36">
        <v>0</v>
      </c>
      <c r="F31" s="36">
        <v>0</v>
      </c>
      <c r="G31" s="36">
        <v>0</v>
      </c>
      <c r="H31" s="36">
        <v>1</v>
      </c>
      <c r="I31" s="37">
        <f>SUMPRODUCT($B31:$H31,'Input'!$B$148:$H$148)</f>
        <v>0</v>
      </c>
      <c r="J31" s="17"/>
    </row>
    <row r="32" spans="1:10">
      <c r="A32" s="4" t="s">
        <v>222</v>
      </c>
      <c r="B32" s="36">
        <v>0</v>
      </c>
      <c r="C32" s="36">
        <v>0</v>
      </c>
      <c r="D32" s="36">
        <v>0</v>
      </c>
      <c r="E32" s="36">
        <v>0</v>
      </c>
      <c r="F32" s="36">
        <v>0</v>
      </c>
      <c r="G32" s="36">
        <v>0</v>
      </c>
      <c r="H32" s="36">
        <v>1</v>
      </c>
      <c r="I32" s="37">
        <f>SUMPRODUCT($B32:$H32,'Input'!$B$148:$H$148)</f>
        <v>0</v>
      </c>
      <c r="J32" s="17"/>
    </row>
    <row r="33" spans="1:10">
      <c r="A33" s="4" t="s">
        <v>184</v>
      </c>
      <c r="B33" s="36">
        <v>0</v>
      </c>
      <c r="C33" s="36">
        <v>0</v>
      </c>
      <c r="D33" s="36">
        <v>0</v>
      </c>
      <c r="E33" s="36">
        <v>0</v>
      </c>
      <c r="F33" s="36">
        <v>0</v>
      </c>
      <c r="G33" s="36">
        <v>0</v>
      </c>
      <c r="H33" s="36">
        <v>1</v>
      </c>
      <c r="I33" s="37">
        <f>SUMPRODUCT($B33:$H33,'Input'!$B$148:$H$148)</f>
        <v>0</v>
      </c>
      <c r="J33" s="17"/>
    </row>
    <row r="34" spans="1:10">
      <c r="A34" s="4" t="s">
        <v>185</v>
      </c>
      <c r="B34" s="36">
        <v>0</v>
      </c>
      <c r="C34" s="36">
        <v>0</v>
      </c>
      <c r="D34" s="36">
        <v>0</v>
      </c>
      <c r="E34" s="36">
        <v>0</v>
      </c>
      <c r="F34" s="36">
        <v>0</v>
      </c>
      <c r="G34" s="36">
        <v>1</v>
      </c>
      <c r="H34" s="36">
        <v>0</v>
      </c>
      <c r="I34" s="37">
        <f>SUMPRODUCT($B34:$H34,'Input'!$B$148:$H$148)</f>
        <v>0</v>
      </c>
      <c r="J34" s="17"/>
    </row>
    <row r="35" spans="1:10">
      <c r="A35" s="4" t="s">
        <v>186</v>
      </c>
      <c r="B35" s="36">
        <v>0</v>
      </c>
      <c r="C35" s="36">
        <v>0</v>
      </c>
      <c r="D35" s="36">
        <v>0</v>
      </c>
      <c r="E35" s="36">
        <v>0</v>
      </c>
      <c r="F35" s="36">
        <v>0</v>
      </c>
      <c r="G35" s="36">
        <v>0</v>
      </c>
      <c r="H35" s="36">
        <v>1</v>
      </c>
      <c r="I35" s="37">
        <f>SUMPRODUCT($B35:$H35,'Input'!$B$148:$H$148)</f>
        <v>0</v>
      </c>
      <c r="J35" s="17"/>
    </row>
    <row r="36" spans="1:10">
      <c r="A36" s="4" t="s">
        <v>187</v>
      </c>
      <c r="B36" s="36">
        <v>0</v>
      </c>
      <c r="C36" s="36">
        <v>0</v>
      </c>
      <c r="D36" s="36">
        <v>0</v>
      </c>
      <c r="E36" s="36">
        <v>0</v>
      </c>
      <c r="F36" s="36">
        <v>0</v>
      </c>
      <c r="G36" s="36">
        <v>0</v>
      </c>
      <c r="H36" s="36">
        <v>1</v>
      </c>
      <c r="I36" s="37">
        <f>SUMPRODUCT($B36:$H36,'Input'!$B$148:$H$148)</f>
        <v>0</v>
      </c>
      <c r="J36" s="17"/>
    </row>
    <row r="37" spans="1:10">
      <c r="A37" s="4" t="s">
        <v>188</v>
      </c>
      <c r="B37" s="36">
        <v>0</v>
      </c>
      <c r="C37" s="36">
        <v>0</v>
      </c>
      <c r="D37" s="36">
        <v>0</v>
      </c>
      <c r="E37" s="36">
        <v>0</v>
      </c>
      <c r="F37" s="36">
        <v>0</v>
      </c>
      <c r="G37" s="36">
        <v>1</v>
      </c>
      <c r="H37" s="36">
        <v>0</v>
      </c>
      <c r="I37" s="37">
        <f>SUMPRODUCT($B37:$H37,'Input'!$B$148:$H$148)</f>
        <v>0</v>
      </c>
      <c r="J37" s="17"/>
    </row>
    <row r="38" spans="1:10">
      <c r="A38" s="4" t="s">
        <v>189</v>
      </c>
      <c r="B38" s="36">
        <v>0</v>
      </c>
      <c r="C38" s="36">
        <v>0</v>
      </c>
      <c r="D38" s="36">
        <v>0</v>
      </c>
      <c r="E38" s="36">
        <v>0</v>
      </c>
      <c r="F38" s="36">
        <v>0</v>
      </c>
      <c r="G38" s="36">
        <v>1</v>
      </c>
      <c r="H38" s="36">
        <v>0</v>
      </c>
      <c r="I38" s="37">
        <f>SUMPRODUCT($B38:$H38,'Input'!$B$148:$H$148)</f>
        <v>0</v>
      </c>
      <c r="J38" s="17"/>
    </row>
    <row r="39" spans="1:10">
      <c r="A39" s="4" t="s">
        <v>197</v>
      </c>
      <c r="B39" s="36">
        <v>0</v>
      </c>
      <c r="C39" s="36">
        <v>0</v>
      </c>
      <c r="D39" s="36">
        <v>0</v>
      </c>
      <c r="E39" s="36">
        <v>0</v>
      </c>
      <c r="F39" s="36">
        <v>1</v>
      </c>
      <c r="G39" s="36">
        <v>0</v>
      </c>
      <c r="H39" s="36">
        <v>0</v>
      </c>
      <c r="I39" s="37">
        <f>SUMPRODUCT($B39:$H39,'Input'!$B$148:$H$148)</f>
        <v>0</v>
      </c>
      <c r="J39" s="17"/>
    </row>
    <row r="40" spans="1:10">
      <c r="A40" s="4" t="s">
        <v>198</v>
      </c>
      <c r="B40" s="36">
        <v>0</v>
      </c>
      <c r="C40" s="36">
        <v>0</v>
      </c>
      <c r="D40" s="36">
        <v>0</v>
      </c>
      <c r="E40" s="36">
        <v>0</v>
      </c>
      <c r="F40" s="36">
        <v>1</v>
      </c>
      <c r="G40" s="36">
        <v>0</v>
      </c>
      <c r="H40" s="36">
        <v>0</v>
      </c>
      <c r="I40" s="37">
        <f>SUMPRODUCT($B40:$H40,'Input'!$B$148:$H$148)</f>
        <v>0</v>
      </c>
      <c r="J40" s="17"/>
    </row>
    <row r="42" spans="1:10" ht="21" customHeight="1">
      <c r="A42" s="1" t="s">
        <v>363</v>
      </c>
    </row>
    <row r="44" spans="1:10">
      <c r="B44" s="15" t="s">
        <v>143</v>
      </c>
      <c r="C44" s="15" t="s">
        <v>144</v>
      </c>
      <c r="D44" s="15" t="s">
        <v>145</v>
      </c>
      <c r="E44" s="15" t="s">
        <v>146</v>
      </c>
      <c r="F44" s="15" t="s">
        <v>147</v>
      </c>
      <c r="G44" s="15" t="s">
        <v>148</v>
      </c>
      <c r="H44" s="15" t="s">
        <v>149</v>
      </c>
    </row>
    <row r="45" spans="1:10">
      <c r="A45" s="4" t="s">
        <v>143</v>
      </c>
      <c r="B45" s="36">
        <v>1</v>
      </c>
      <c r="C45" s="36">
        <v>0</v>
      </c>
      <c r="D45" s="36">
        <v>0</v>
      </c>
      <c r="E45" s="36">
        <v>0</v>
      </c>
      <c r="F45" s="36">
        <v>0</v>
      </c>
      <c r="G45" s="36">
        <v>0</v>
      </c>
      <c r="H45" s="36">
        <v>0</v>
      </c>
      <c r="I45" s="17"/>
    </row>
    <row r="46" spans="1:10">
      <c r="A46" s="4" t="s">
        <v>144</v>
      </c>
      <c r="B46" s="36">
        <v>0</v>
      </c>
      <c r="C46" s="36">
        <v>1</v>
      </c>
      <c r="D46" s="36">
        <v>0</v>
      </c>
      <c r="E46" s="36">
        <v>0</v>
      </c>
      <c r="F46" s="36">
        <v>0</v>
      </c>
      <c r="G46" s="36">
        <v>0</v>
      </c>
      <c r="H46" s="36">
        <v>0</v>
      </c>
      <c r="I46" s="17"/>
    </row>
    <row r="47" spans="1:10">
      <c r="A47" s="4" t="s">
        <v>145</v>
      </c>
      <c r="B47" s="36">
        <v>0</v>
      </c>
      <c r="C47" s="36">
        <v>0</v>
      </c>
      <c r="D47" s="36">
        <v>1</v>
      </c>
      <c r="E47" s="36">
        <v>0</v>
      </c>
      <c r="F47" s="36">
        <v>0</v>
      </c>
      <c r="G47" s="36">
        <v>0</v>
      </c>
      <c r="H47" s="36">
        <v>0</v>
      </c>
      <c r="I47" s="17"/>
    </row>
    <row r="48" spans="1:10">
      <c r="A48" s="4" t="s">
        <v>146</v>
      </c>
      <c r="B48" s="36">
        <v>0</v>
      </c>
      <c r="C48" s="36">
        <v>0</v>
      </c>
      <c r="D48" s="36">
        <v>0</v>
      </c>
      <c r="E48" s="36">
        <v>1</v>
      </c>
      <c r="F48" s="36">
        <v>0</v>
      </c>
      <c r="G48" s="36">
        <v>0</v>
      </c>
      <c r="H48" s="36">
        <v>0</v>
      </c>
      <c r="I48" s="17"/>
    </row>
    <row r="49" spans="1:9">
      <c r="A49" s="4" t="s">
        <v>151</v>
      </c>
      <c r="B49" s="36">
        <v>0</v>
      </c>
      <c r="C49" s="36">
        <v>0</v>
      </c>
      <c r="D49" s="36">
        <v>0</v>
      </c>
      <c r="E49" s="36">
        <v>1</v>
      </c>
      <c r="F49" s="36">
        <v>0</v>
      </c>
      <c r="G49" s="36">
        <v>0</v>
      </c>
      <c r="H49" s="36">
        <v>0</v>
      </c>
      <c r="I49" s="17"/>
    </row>
    <row r="50" spans="1:9">
      <c r="A50" s="4" t="s">
        <v>147</v>
      </c>
      <c r="B50" s="36">
        <v>0</v>
      </c>
      <c r="C50" s="36">
        <v>0</v>
      </c>
      <c r="D50" s="36">
        <v>0</v>
      </c>
      <c r="E50" s="36">
        <v>0</v>
      </c>
      <c r="F50" s="36">
        <v>1</v>
      </c>
      <c r="G50" s="36">
        <v>0</v>
      </c>
      <c r="H50" s="36">
        <v>0</v>
      </c>
      <c r="I50" s="17"/>
    </row>
    <row r="51" spans="1:9">
      <c r="A51" s="4" t="s">
        <v>148</v>
      </c>
      <c r="B51" s="36">
        <v>0</v>
      </c>
      <c r="C51" s="36">
        <v>0</v>
      </c>
      <c r="D51" s="36">
        <v>0</v>
      </c>
      <c r="E51" s="36">
        <v>0</v>
      </c>
      <c r="F51" s="36">
        <v>0</v>
      </c>
      <c r="G51" s="36">
        <v>1</v>
      </c>
      <c r="H51" s="36">
        <v>0</v>
      </c>
      <c r="I51" s="17"/>
    </row>
    <row r="52" spans="1:9">
      <c r="A52" s="4" t="s">
        <v>149</v>
      </c>
      <c r="B52" s="36">
        <v>0</v>
      </c>
      <c r="C52" s="36">
        <v>0</v>
      </c>
      <c r="D52" s="36">
        <v>0</v>
      </c>
      <c r="E52" s="36">
        <v>0</v>
      </c>
      <c r="F52" s="36">
        <v>0</v>
      </c>
      <c r="G52" s="36">
        <v>0</v>
      </c>
      <c r="H52" s="36">
        <v>1</v>
      </c>
      <c r="I52" s="17"/>
    </row>
    <row r="54" spans="1:9" ht="21" customHeight="1">
      <c r="A54" s="1" t="s">
        <v>364</v>
      </c>
    </row>
    <row r="55" spans="1:9">
      <c r="A55" s="2" t="s">
        <v>353</v>
      </c>
    </row>
    <row r="56" spans="1:9">
      <c r="A56" s="32" t="s">
        <v>365</v>
      </c>
    </row>
    <row r="57" spans="1:9">
      <c r="A57" s="32" t="s">
        <v>355</v>
      </c>
    </row>
    <row r="58" spans="1:9">
      <c r="A58" s="2" t="s">
        <v>366</v>
      </c>
    </row>
    <row r="60" spans="1:9">
      <c r="B60" s="15" t="s">
        <v>367</v>
      </c>
    </row>
    <row r="61" spans="1:9">
      <c r="A61" s="4" t="s">
        <v>143</v>
      </c>
      <c r="B61" s="37">
        <f>SUMPRODUCT($B45:$H45,'Input'!$B$148:$H$148)</f>
        <v>0</v>
      </c>
      <c r="C61" s="17"/>
    </row>
    <row r="62" spans="1:9">
      <c r="A62" s="4" t="s">
        <v>144</v>
      </c>
      <c r="B62" s="37">
        <f>SUMPRODUCT($B46:$H46,'Input'!$B$148:$H$148)</f>
        <v>0</v>
      </c>
      <c r="C62" s="17"/>
    </row>
    <row r="63" spans="1:9">
      <c r="A63" s="4" t="s">
        <v>145</v>
      </c>
      <c r="B63" s="37">
        <f>SUMPRODUCT($B47:$H47,'Input'!$B$148:$H$148)</f>
        <v>0</v>
      </c>
      <c r="C63" s="17"/>
    </row>
    <row r="64" spans="1:9">
      <c r="A64" s="4" t="s">
        <v>146</v>
      </c>
      <c r="B64" s="37">
        <f>SUMPRODUCT($B48:$H48,'Input'!$B$148:$H$148)</f>
        <v>0</v>
      </c>
      <c r="C64" s="17"/>
    </row>
    <row r="65" spans="1:11">
      <c r="A65" s="4" t="s">
        <v>151</v>
      </c>
      <c r="B65" s="37">
        <f>SUMPRODUCT($B49:$H49,'Input'!$B$148:$H$148)</f>
        <v>0</v>
      </c>
      <c r="C65" s="17"/>
    </row>
    <row r="66" spans="1:11">
      <c r="A66" s="4" t="s">
        <v>147</v>
      </c>
      <c r="B66" s="37">
        <f>SUMPRODUCT($B50:$H50,'Input'!$B$148:$H$148)</f>
        <v>0</v>
      </c>
      <c r="C66" s="17"/>
    </row>
    <row r="67" spans="1:11">
      <c r="A67" s="4" t="s">
        <v>148</v>
      </c>
      <c r="B67" s="37">
        <f>SUMPRODUCT($B51:$H51,'Input'!$B$148:$H$148)</f>
        <v>0</v>
      </c>
      <c r="C67" s="17"/>
    </row>
    <row r="68" spans="1:11">
      <c r="A68" s="4" t="s">
        <v>149</v>
      </c>
      <c r="B68" s="37">
        <f>SUMPRODUCT($B52:$H52,'Input'!$B$148:$H$148)</f>
        <v>0</v>
      </c>
      <c r="C68" s="17"/>
    </row>
    <row r="70" spans="1:11" ht="21" customHeight="1">
      <c r="A70" s="1" t="s">
        <v>368</v>
      </c>
    </row>
    <row r="71" spans="1:11">
      <c r="A71" s="2" t="s">
        <v>353</v>
      </c>
    </row>
    <row r="72" spans="1:11">
      <c r="A72" s="32" t="s">
        <v>369</v>
      </c>
    </row>
    <row r="73" spans="1:11">
      <c r="A73" s="2" t="s">
        <v>370</v>
      </c>
    </row>
    <row r="74" spans="1:11">
      <c r="A74" s="2" t="s">
        <v>371</v>
      </c>
    </row>
    <row r="76" spans="1:11">
      <c r="B76" s="15" t="s">
        <v>142</v>
      </c>
      <c r="C76" s="15" t="s">
        <v>143</v>
      </c>
      <c r="D76" s="15" t="s">
        <v>144</v>
      </c>
      <c r="E76" s="15" t="s">
        <v>145</v>
      </c>
      <c r="F76" s="15" t="s">
        <v>146</v>
      </c>
      <c r="G76" s="15" t="s">
        <v>151</v>
      </c>
      <c r="H76" s="15" t="s">
        <v>147</v>
      </c>
      <c r="I76" s="15" t="s">
        <v>148</v>
      </c>
      <c r="J76" s="15" t="s">
        <v>149</v>
      </c>
    </row>
    <row r="77" spans="1:11">
      <c r="A77" s="4" t="s">
        <v>372</v>
      </c>
      <c r="B77" s="28">
        <v>1</v>
      </c>
      <c r="C77" s="38">
        <f>$B$61</f>
        <v>0</v>
      </c>
      <c r="D77" s="38">
        <f>$B$62</f>
        <v>0</v>
      </c>
      <c r="E77" s="38">
        <f>$B$63</f>
        <v>0</v>
      </c>
      <c r="F77" s="38">
        <f>$B$64</f>
        <v>0</v>
      </c>
      <c r="G77" s="38">
        <f>$B$65</f>
        <v>0</v>
      </c>
      <c r="H77" s="38">
        <f>$B$66</f>
        <v>0</v>
      </c>
      <c r="I77" s="38">
        <f>$B$67</f>
        <v>0</v>
      </c>
      <c r="J77" s="38">
        <f>$B$68</f>
        <v>0</v>
      </c>
      <c r="K77" s="17"/>
    </row>
    <row r="79" spans="1:11" ht="21" customHeight="1">
      <c r="A79" s="1" t="s">
        <v>373</v>
      </c>
    </row>
    <row r="80" spans="1:11">
      <c r="A80" s="2" t="s">
        <v>374</v>
      </c>
    </row>
    <row r="81" spans="1:10">
      <c r="A81" s="2" t="s">
        <v>375</v>
      </c>
    </row>
    <row r="82" spans="1:10">
      <c r="A82" s="2" t="s">
        <v>376</v>
      </c>
    </row>
    <row r="84" spans="1:10">
      <c r="B84" s="15" t="s">
        <v>142</v>
      </c>
      <c r="C84" s="15" t="s">
        <v>143</v>
      </c>
      <c r="D84" s="15" t="s">
        <v>144</v>
      </c>
      <c r="E84" s="15" t="s">
        <v>145</v>
      </c>
      <c r="F84" s="15" t="s">
        <v>146</v>
      </c>
      <c r="G84" s="15" t="s">
        <v>147</v>
      </c>
      <c r="H84" s="15" t="s">
        <v>148</v>
      </c>
      <c r="I84" s="15" t="s">
        <v>149</v>
      </c>
    </row>
    <row r="85" spans="1:10">
      <c r="A85" s="4" t="s">
        <v>174</v>
      </c>
      <c r="B85" s="28">
        <v>1</v>
      </c>
      <c r="C85" s="28">
        <v>1</v>
      </c>
      <c r="D85" s="28">
        <v>1</v>
      </c>
      <c r="E85" s="28">
        <v>1</v>
      </c>
      <c r="F85" s="28">
        <v>1</v>
      </c>
      <c r="G85" s="28">
        <v>1</v>
      </c>
      <c r="H85" s="28">
        <v>1</v>
      </c>
      <c r="I85" s="28">
        <v>1</v>
      </c>
      <c r="J85" s="17"/>
    </row>
    <row r="86" spans="1:10">
      <c r="A86" s="4" t="s">
        <v>175</v>
      </c>
      <c r="B86" s="28">
        <v>1</v>
      </c>
      <c r="C86" s="28">
        <v>1</v>
      </c>
      <c r="D86" s="28">
        <v>1</v>
      </c>
      <c r="E86" s="28">
        <v>1</v>
      </c>
      <c r="F86" s="28">
        <v>1</v>
      </c>
      <c r="G86" s="28">
        <v>1</v>
      </c>
      <c r="H86" s="28">
        <v>1</v>
      </c>
      <c r="I86" s="28">
        <v>1</v>
      </c>
      <c r="J86" s="17"/>
    </row>
    <row r="87" spans="1:10">
      <c r="A87" s="4" t="s">
        <v>216</v>
      </c>
      <c r="B87" s="28">
        <v>1</v>
      </c>
      <c r="C87" s="28">
        <v>1</v>
      </c>
      <c r="D87" s="28">
        <v>1</v>
      </c>
      <c r="E87" s="28">
        <v>1</v>
      </c>
      <c r="F87" s="28">
        <v>1</v>
      </c>
      <c r="G87" s="28">
        <v>1</v>
      </c>
      <c r="H87" s="28">
        <v>1</v>
      </c>
      <c r="I87" s="28">
        <v>1</v>
      </c>
      <c r="J87" s="17"/>
    </row>
    <row r="88" spans="1:10">
      <c r="A88" s="4" t="s">
        <v>176</v>
      </c>
      <c r="B88" s="28">
        <v>1</v>
      </c>
      <c r="C88" s="28">
        <v>1</v>
      </c>
      <c r="D88" s="28">
        <v>1</v>
      </c>
      <c r="E88" s="28">
        <v>1</v>
      </c>
      <c r="F88" s="28">
        <v>1</v>
      </c>
      <c r="G88" s="28">
        <v>1</v>
      </c>
      <c r="H88" s="28">
        <v>1</v>
      </c>
      <c r="I88" s="28">
        <v>1</v>
      </c>
      <c r="J88" s="17"/>
    </row>
    <row r="89" spans="1:10">
      <c r="A89" s="4" t="s">
        <v>177</v>
      </c>
      <c r="B89" s="28">
        <v>1</v>
      </c>
      <c r="C89" s="28">
        <v>1</v>
      </c>
      <c r="D89" s="28">
        <v>1</v>
      </c>
      <c r="E89" s="28">
        <v>1</v>
      </c>
      <c r="F89" s="28">
        <v>1</v>
      </c>
      <c r="G89" s="28">
        <v>1</v>
      </c>
      <c r="H89" s="28">
        <v>1</v>
      </c>
      <c r="I89" s="28">
        <v>1</v>
      </c>
      <c r="J89" s="17"/>
    </row>
    <row r="90" spans="1:10">
      <c r="A90" s="4" t="s">
        <v>217</v>
      </c>
      <c r="B90" s="28">
        <v>1</v>
      </c>
      <c r="C90" s="28">
        <v>1</v>
      </c>
      <c r="D90" s="28">
        <v>1</v>
      </c>
      <c r="E90" s="28">
        <v>1</v>
      </c>
      <c r="F90" s="28">
        <v>1</v>
      </c>
      <c r="G90" s="28">
        <v>1</v>
      </c>
      <c r="H90" s="28">
        <v>1</v>
      </c>
      <c r="I90" s="28">
        <v>1</v>
      </c>
      <c r="J90" s="17"/>
    </row>
    <row r="91" spans="1:10">
      <c r="A91" s="4" t="s">
        <v>178</v>
      </c>
      <c r="B91" s="28">
        <v>1</v>
      </c>
      <c r="C91" s="28">
        <v>1</v>
      </c>
      <c r="D91" s="28">
        <v>1</v>
      </c>
      <c r="E91" s="28">
        <v>1</v>
      </c>
      <c r="F91" s="28">
        <v>1</v>
      </c>
      <c r="G91" s="28">
        <v>1</v>
      </c>
      <c r="H91" s="28">
        <v>1</v>
      </c>
      <c r="I91" s="28">
        <v>1</v>
      </c>
      <c r="J91" s="17"/>
    </row>
    <row r="92" spans="1:10">
      <c r="A92" s="4" t="s">
        <v>179</v>
      </c>
      <c r="B92" s="28">
        <v>1</v>
      </c>
      <c r="C92" s="28">
        <v>1</v>
      </c>
      <c r="D92" s="28">
        <v>1</v>
      </c>
      <c r="E92" s="28">
        <v>1</v>
      </c>
      <c r="F92" s="28">
        <v>1</v>
      </c>
      <c r="G92" s="28">
        <v>1</v>
      </c>
      <c r="H92" s="28">
        <v>1</v>
      </c>
      <c r="I92" s="28">
        <v>0</v>
      </c>
      <c r="J92" s="17"/>
    </row>
    <row r="93" spans="1:10">
      <c r="A93" s="4" t="s">
        <v>195</v>
      </c>
      <c r="B93" s="28">
        <v>1</v>
      </c>
      <c r="C93" s="28">
        <v>1</v>
      </c>
      <c r="D93" s="28">
        <v>1</v>
      </c>
      <c r="E93" s="28">
        <v>1</v>
      </c>
      <c r="F93" s="28">
        <v>1</v>
      </c>
      <c r="G93" s="28">
        <v>1</v>
      </c>
      <c r="H93" s="28">
        <v>0</v>
      </c>
      <c r="I93" s="28">
        <v>0</v>
      </c>
      <c r="J93" s="17"/>
    </row>
    <row r="94" spans="1:10">
      <c r="A94" s="4" t="s">
        <v>180</v>
      </c>
      <c r="B94" s="28">
        <v>1</v>
      </c>
      <c r="C94" s="28">
        <v>1</v>
      </c>
      <c r="D94" s="28">
        <v>1</v>
      </c>
      <c r="E94" s="28">
        <v>1</v>
      </c>
      <c r="F94" s="28">
        <v>1</v>
      </c>
      <c r="G94" s="28">
        <v>1</v>
      </c>
      <c r="H94" s="28">
        <v>1</v>
      </c>
      <c r="I94" s="28">
        <v>1</v>
      </c>
      <c r="J94" s="17"/>
    </row>
    <row r="95" spans="1:10">
      <c r="A95" s="4" t="s">
        <v>181</v>
      </c>
      <c r="B95" s="28">
        <v>1</v>
      </c>
      <c r="C95" s="28">
        <v>1</v>
      </c>
      <c r="D95" s="28">
        <v>1</v>
      </c>
      <c r="E95" s="28">
        <v>1</v>
      </c>
      <c r="F95" s="28">
        <v>1</v>
      </c>
      <c r="G95" s="28">
        <v>1</v>
      </c>
      <c r="H95" s="28">
        <v>1</v>
      </c>
      <c r="I95" s="28">
        <v>1</v>
      </c>
      <c r="J95" s="17"/>
    </row>
    <row r="96" spans="1:10">
      <c r="A96" s="4" t="s">
        <v>182</v>
      </c>
      <c r="B96" s="28">
        <v>1</v>
      </c>
      <c r="C96" s="28">
        <v>1</v>
      </c>
      <c r="D96" s="28">
        <v>1</v>
      </c>
      <c r="E96" s="28">
        <v>1</v>
      </c>
      <c r="F96" s="28">
        <v>1</v>
      </c>
      <c r="G96" s="28">
        <v>1</v>
      </c>
      <c r="H96" s="28">
        <v>1</v>
      </c>
      <c r="I96" s="28">
        <v>1</v>
      </c>
      <c r="J96" s="17"/>
    </row>
    <row r="97" spans="1:10">
      <c r="A97" s="4" t="s">
        <v>183</v>
      </c>
      <c r="B97" s="28">
        <v>1</v>
      </c>
      <c r="C97" s="28">
        <v>1</v>
      </c>
      <c r="D97" s="28">
        <v>1</v>
      </c>
      <c r="E97" s="28">
        <v>1</v>
      </c>
      <c r="F97" s="28">
        <v>1</v>
      </c>
      <c r="G97" s="28">
        <v>1</v>
      </c>
      <c r="H97" s="28">
        <v>1</v>
      </c>
      <c r="I97" s="28">
        <v>0</v>
      </c>
      <c r="J97" s="17"/>
    </row>
    <row r="98" spans="1:10">
      <c r="A98" s="4" t="s">
        <v>196</v>
      </c>
      <c r="B98" s="28">
        <v>1</v>
      </c>
      <c r="C98" s="28">
        <v>1</v>
      </c>
      <c r="D98" s="28">
        <v>1</v>
      </c>
      <c r="E98" s="28">
        <v>1</v>
      </c>
      <c r="F98" s="28">
        <v>1</v>
      </c>
      <c r="G98" s="28">
        <v>1</v>
      </c>
      <c r="H98" s="28">
        <v>0</v>
      </c>
      <c r="I98" s="28">
        <v>0</v>
      </c>
      <c r="J98" s="17"/>
    </row>
    <row r="99" spans="1:10">
      <c r="A99" s="4" t="s">
        <v>218</v>
      </c>
      <c r="B99" s="28">
        <v>1</v>
      </c>
      <c r="C99" s="28">
        <v>1</v>
      </c>
      <c r="D99" s="28">
        <v>1</v>
      </c>
      <c r="E99" s="28">
        <v>1</v>
      </c>
      <c r="F99" s="28">
        <v>1</v>
      </c>
      <c r="G99" s="28">
        <v>1</v>
      </c>
      <c r="H99" s="28">
        <v>1</v>
      </c>
      <c r="I99" s="28">
        <v>1</v>
      </c>
      <c r="J99" s="17"/>
    </row>
    <row r="100" spans="1:10">
      <c r="A100" s="4" t="s">
        <v>219</v>
      </c>
      <c r="B100" s="28">
        <v>1</v>
      </c>
      <c r="C100" s="28">
        <v>1</v>
      </c>
      <c r="D100" s="28">
        <v>1</v>
      </c>
      <c r="E100" s="28">
        <v>1</v>
      </c>
      <c r="F100" s="28">
        <v>1</v>
      </c>
      <c r="G100" s="28">
        <v>1</v>
      </c>
      <c r="H100" s="28">
        <v>1</v>
      </c>
      <c r="I100" s="28">
        <v>1</v>
      </c>
      <c r="J100" s="17"/>
    </row>
    <row r="101" spans="1:10">
      <c r="A101" s="4" t="s">
        <v>220</v>
      </c>
      <c r="B101" s="28">
        <v>1</v>
      </c>
      <c r="C101" s="28">
        <v>1</v>
      </c>
      <c r="D101" s="28">
        <v>1</v>
      </c>
      <c r="E101" s="28">
        <v>1</v>
      </c>
      <c r="F101" s="28">
        <v>1</v>
      </c>
      <c r="G101" s="28">
        <v>1</v>
      </c>
      <c r="H101" s="28">
        <v>1</v>
      </c>
      <c r="I101" s="28">
        <v>1</v>
      </c>
      <c r="J101" s="17"/>
    </row>
    <row r="102" spans="1:10">
      <c r="A102" s="4" t="s">
        <v>221</v>
      </c>
      <c r="B102" s="28">
        <v>1</v>
      </c>
      <c r="C102" s="28">
        <v>1</v>
      </c>
      <c r="D102" s="28">
        <v>1</v>
      </c>
      <c r="E102" s="28">
        <v>1</v>
      </c>
      <c r="F102" s="28">
        <v>1</v>
      </c>
      <c r="G102" s="28">
        <v>1</v>
      </c>
      <c r="H102" s="28">
        <v>1</v>
      </c>
      <c r="I102" s="28">
        <v>1</v>
      </c>
      <c r="J102" s="17"/>
    </row>
    <row r="103" spans="1:10">
      <c r="A103" s="4" t="s">
        <v>222</v>
      </c>
      <c r="B103" s="28">
        <v>1</v>
      </c>
      <c r="C103" s="28">
        <v>1</v>
      </c>
      <c r="D103" s="28">
        <v>1</v>
      </c>
      <c r="E103" s="28">
        <v>1</v>
      </c>
      <c r="F103" s="28">
        <v>1</v>
      </c>
      <c r="G103" s="28">
        <v>1</v>
      </c>
      <c r="H103" s="28">
        <v>1</v>
      </c>
      <c r="I103" s="28">
        <v>1</v>
      </c>
      <c r="J103" s="17"/>
    </row>
    <row r="104" spans="1:10">
      <c r="A104" s="4" t="s">
        <v>184</v>
      </c>
      <c r="B104" s="28">
        <v>1</v>
      </c>
      <c r="C104" s="28">
        <v>1</v>
      </c>
      <c r="D104" s="28">
        <v>1</v>
      </c>
      <c r="E104" s="28">
        <v>1</v>
      </c>
      <c r="F104" s="28">
        <v>1</v>
      </c>
      <c r="G104" s="28">
        <v>1</v>
      </c>
      <c r="H104" s="28">
        <v>1</v>
      </c>
      <c r="I104" s="28">
        <v>0</v>
      </c>
      <c r="J104" s="17"/>
    </row>
    <row r="105" spans="1:10">
      <c r="A105" s="4" t="s">
        <v>185</v>
      </c>
      <c r="B105" s="28">
        <v>1</v>
      </c>
      <c r="C105" s="28">
        <v>1</v>
      </c>
      <c r="D105" s="28">
        <v>1</v>
      </c>
      <c r="E105" s="28">
        <v>1</v>
      </c>
      <c r="F105" s="28">
        <v>1</v>
      </c>
      <c r="G105" s="28">
        <v>1</v>
      </c>
      <c r="H105" s="28">
        <v>0</v>
      </c>
      <c r="I105" s="28">
        <v>0</v>
      </c>
      <c r="J105" s="17"/>
    </row>
    <row r="106" spans="1:10">
      <c r="A106" s="4" t="s">
        <v>186</v>
      </c>
      <c r="B106" s="28">
        <v>1</v>
      </c>
      <c r="C106" s="28">
        <v>1</v>
      </c>
      <c r="D106" s="28">
        <v>1</v>
      </c>
      <c r="E106" s="28">
        <v>1</v>
      </c>
      <c r="F106" s="28">
        <v>1</v>
      </c>
      <c r="G106" s="28">
        <v>1</v>
      </c>
      <c r="H106" s="28">
        <v>1</v>
      </c>
      <c r="I106" s="28">
        <v>0</v>
      </c>
      <c r="J106" s="17"/>
    </row>
    <row r="107" spans="1:10">
      <c r="A107" s="4" t="s">
        <v>187</v>
      </c>
      <c r="B107" s="28">
        <v>1</v>
      </c>
      <c r="C107" s="28">
        <v>1</v>
      </c>
      <c r="D107" s="28">
        <v>1</v>
      </c>
      <c r="E107" s="28">
        <v>1</v>
      </c>
      <c r="F107" s="28">
        <v>1</v>
      </c>
      <c r="G107" s="28">
        <v>1</v>
      </c>
      <c r="H107" s="28">
        <v>1</v>
      </c>
      <c r="I107" s="28">
        <v>0</v>
      </c>
      <c r="J107" s="17"/>
    </row>
    <row r="108" spans="1:10">
      <c r="A108" s="4" t="s">
        <v>188</v>
      </c>
      <c r="B108" s="28">
        <v>1</v>
      </c>
      <c r="C108" s="28">
        <v>1</v>
      </c>
      <c r="D108" s="28">
        <v>1</v>
      </c>
      <c r="E108" s="28">
        <v>1</v>
      </c>
      <c r="F108" s="28">
        <v>1</v>
      </c>
      <c r="G108" s="28">
        <v>1</v>
      </c>
      <c r="H108" s="28">
        <v>0</v>
      </c>
      <c r="I108" s="28">
        <v>0</v>
      </c>
      <c r="J108" s="17"/>
    </row>
    <row r="109" spans="1:10">
      <c r="A109" s="4" t="s">
        <v>189</v>
      </c>
      <c r="B109" s="28">
        <v>1</v>
      </c>
      <c r="C109" s="28">
        <v>1</v>
      </c>
      <c r="D109" s="28">
        <v>1</v>
      </c>
      <c r="E109" s="28">
        <v>1</v>
      </c>
      <c r="F109" s="28">
        <v>1</v>
      </c>
      <c r="G109" s="28">
        <v>1</v>
      </c>
      <c r="H109" s="28">
        <v>0</v>
      </c>
      <c r="I109" s="28">
        <v>0</v>
      </c>
      <c r="J109" s="17"/>
    </row>
    <row r="110" spans="1:10">
      <c r="A110" s="4" t="s">
        <v>197</v>
      </c>
      <c r="B110" s="28">
        <v>1</v>
      </c>
      <c r="C110" s="28">
        <v>1</v>
      </c>
      <c r="D110" s="28">
        <v>1</v>
      </c>
      <c r="E110" s="28">
        <v>1</v>
      </c>
      <c r="F110" s="28">
        <v>1</v>
      </c>
      <c r="G110" s="28">
        <v>0</v>
      </c>
      <c r="H110" s="28">
        <v>0</v>
      </c>
      <c r="I110" s="28">
        <v>0</v>
      </c>
      <c r="J110" s="17"/>
    </row>
    <row r="111" spans="1:10">
      <c r="A111" s="4" t="s">
        <v>198</v>
      </c>
      <c r="B111" s="28">
        <v>1</v>
      </c>
      <c r="C111" s="28">
        <v>1</v>
      </c>
      <c r="D111" s="28">
        <v>1</v>
      </c>
      <c r="E111" s="28">
        <v>1</v>
      </c>
      <c r="F111" s="28">
        <v>1</v>
      </c>
      <c r="G111" s="28">
        <v>0</v>
      </c>
      <c r="H111" s="28">
        <v>0</v>
      </c>
      <c r="I111" s="28">
        <v>0</v>
      </c>
      <c r="J111" s="17"/>
    </row>
    <row r="113" spans="1:3" ht="21" customHeight="1">
      <c r="A113" s="1" t="s">
        <v>377</v>
      </c>
    </row>
    <row r="114" spans="1:3">
      <c r="A114" s="2" t="s">
        <v>353</v>
      </c>
    </row>
    <row r="115" spans="1:3">
      <c r="A115" s="32" t="s">
        <v>378</v>
      </c>
    </row>
    <row r="116" spans="1:3">
      <c r="A116" s="2" t="s">
        <v>379</v>
      </c>
    </row>
    <row r="118" spans="1:3">
      <c r="B118" s="15" t="s">
        <v>144</v>
      </c>
    </row>
    <row r="119" spans="1:3">
      <c r="A119" s="4" t="s">
        <v>144</v>
      </c>
      <c r="B119" s="39">
        <f>1-'Input'!$B$80</f>
        <v>0</v>
      </c>
      <c r="C119" s="17"/>
    </row>
    <row r="121" spans="1:3" ht="21" customHeight="1">
      <c r="A121" s="1" t="s">
        <v>380</v>
      </c>
    </row>
    <row r="122" spans="1:3">
      <c r="A122" s="2" t="s">
        <v>353</v>
      </c>
    </row>
    <row r="123" spans="1:3">
      <c r="A123" s="32" t="s">
        <v>378</v>
      </c>
    </row>
    <row r="124" spans="1:3">
      <c r="A124" s="2" t="s">
        <v>379</v>
      </c>
    </row>
    <row r="126" spans="1:3">
      <c r="B126" s="15" t="s">
        <v>145</v>
      </c>
    </row>
    <row r="127" spans="1:3">
      <c r="A127" s="4" t="s">
        <v>145</v>
      </c>
      <c r="B127" s="39">
        <f>1-'Input'!$B$80</f>
        <v>0</v>
      </c>
      <c r="C127" s="17"/>
    </row>
    <row r="129" spans="1:3" ht="21" customHeight="1">
      <c r="A129" s="1" t="s">
        <v>381</v>
      </c>
    </row>
    <row r="130" spans="1:3">
      <c r="A130" s="2" t="s">
        <v>353</v>
      </c>
    </row>
    <row r="131" spans="1:3">
      <c r="A131" s="32" t="s">
        <v>378</v>
      </c>
    </row>
    <row r="132" spans="1:3">
      <c r="A132" s="2" t="s">
        <v>379</v>
      </c>
    </row>
    <row r="134" spans="1:3">
      <c r="B134" s="15" t="s">
        <v>146</v>
      </c>
    </row>
    <row r="135" spans="1:3">
      <c r="A135" s="4" t="s">
        <v>146</v>
      </c>
      <c r="B135" s="39">
        <f>1-'Input'!$B$80</f>
        <v>0</v>
      </c>
      <c r="C135" s="17"/>
    </row>
    <row r="137" spans="1:3" ht="21" customHeight="1">
      <c r="A137" s="1" t="s">
        <v>382</v>
      </c>
    </row>
    <row r="138" spans="1:3">
      <c r="A138" s="2" t="s">
        <v>353</v>
      </c>
    </row>
    <row r="139" spans="1:3">
      <c r="A139" s="32" t="s">
        <v>378</v>
      </c>
    </row>
    <row r="140" spans="1:3">
      <c r="A140" s="32" t="s">
        <v>383</v>
      </c>
    </row>
    <row r="141" spans="1:3">
      <c r="A141" s="32" t="s">
        <v>384</v>
      </c>
    </row>
    <row r="142" spans="1:3">
      <c r="A142" s="32" t="s">
        <v>385</v>
      </c>
    </row>
    <row r="143" spans="1:3">
      <c r="A143" s="2" t="s">
        <v>386</v>
      </c>
    </row>
    <row r="144" spans="1:3">
      <c r="A144" s="2" t="s">
        <v>387</v>
      </c>
    </row>
    <row r="145" spans="1:10">
      <c r="A145" s="2" t="s">
        <v>388</v>
      </c>
    </row>
    <row r="147" spans="1:10">
      <c r="B147" s="15" t="s">
        <v>142</v>
      </c>
      <c r="C147" s="15" t="s">
        <v>143</v>
      </c>
      <c r="D147" s="15" t="s">
        <v>144</v>
      </c>
      <c r="E147" s="15" t="s">
        <v>145</v>
      </c>
      <c r="F147" s="15" t="s">
        <v>146</v>
      </c>
      <c r="G147" s="15" t="s">
        <v>147</v>
      </c>
      <c r="H147" s="15" t="s">
        <v>148</v>
      </c>
      <c r="I147" s="15" t="s">
        <v>149</v>
      </c>
    </row>
    <row r="148" spans="1:10">
      <c r="A148" s="4" t="s">
        <v>142</v>
      </c>
      <c r="B148" s="28">
        <v>1</v>
      </c>
      <c r="C148" s="10"/>
      <c r="D148" s="10"/>
      <c r="E148" s="10"/>
      <c r="F148" s="10"/>
      <c r="G148" s="10"/>
      <c r="H148" s="10"/>
      <c r="I148" s="10"/>
      <c r="J148" s="17"/>
    </row>
    <row r="149" spans="1:10">
      <c r="A149" s="4" t="s">
        <v>143</v>
      </c>
      <c r="B149" s="10"/>
      <c r="C149" s="40">
        <v>1</v>
      </c>
      <c r="D149" s="40">
        <v>0</v>
      </c>
      <c r="E149" s="40">
        <v>0</v>
      </c>
      <c r="F149" s="40">
        <v>0</v>
      </c>
      <c r="G149" s="40">
        <v>0</v>
      </c>
      <c r="H149" s="40">
        <v>0</v>
      </c>
      <c r="I149" s="40">
        <v>0</v>
      </c>
      <c r="J149" s="17"/>
    </row>
    <row r="150" spans="1:10">
      <c r="A150" s="4" t="s">
        <v>144</v>
      </c>
      <c r="B150" s="10"/>
      <c r="C150" s="40">
        <v>0</v>
      </c>
      <c r="D150" s="41">
        <f>$B$119</f>
        <v>0</v>
      </c>
      <c r="E150" s="40">
        <v>0</v>
      </c>
      <c r="F150" s="40">
        <v>0</v>
      </c>
      <c r="G150" s="40">
        <v>0</v>
      </c>
      <c r="H150" s="40">
        <v>0</v>
      </c>
      <c r="I150" s="40">
        <v>0</v>
      </c>
      <c r="J150" s="17"/>
    </row>
    <row r="151" spans="1:10">
      <c r="A151" s="4" t="s">
        <v>145</v>
      </c>
      <c r="B151" s="10"/>
      <c r="C151" s="40">
        <v>0</v>
      </c>
      <c r="D151" s="40">
        <v>0</v>
      </c>
      <c r="E151" s="41">
        <f>$B$127</f>
        <v>0</v>
      </c>
      <c r="F151" s="40">
        <v>0</v>
      </c>
      <c r="G151" s="40">
        <v>0</v>
      </c>
      <c r="H151" s="40">
        <v>0</v>
      </c>
      <c r="I151" s="40">
        <v>0</v>
      </c>
      <c r="J151" s="17"/>
    </row>
    <row r="152" spans="1:10">
      <c r="A152" s="4" t="s">
        <v>146</v>
      </c>
      <c r="B152" s="10"/>
      <c r="C152" s="40">
        <v>0</v>
      </c>
      <c r="D152" s="40">
        <v>0</v>
      </c>
      <c r="E152" s="40">
        <v>0</v>
      </c>
      <c r="F152" s="41">
        <f>$B$135</f>
        <v>0</v>
      </c>
      <c r="G152" s="40">
        <v>0</v>
      </c>
      <c r="H152" s="40">
        <v>0</v>
      </c>
      <c r="I152" s="40">
        <v>0</v>
      </c>
      <c r="J152" s="17"/>
    </row>
    <row r="153" spans="1:10">
      <c r="A153" s="4" t="s">
        <v>151</v>
      </c>
      <c r="B153" s="10"/>
      <c r="C153" s="40">
        <v>0</v>
      </c>
      <c r="D153" s="40">
        <v>0</v>
      </c>
      <c r="E153" s="40">
        <v>0</v>
      </c>
      <c r="F153" s="41">
        <f>'Input'!$B$80</f>
        <v>0</v>
      </c>
      <c r="G153" s="40">
        <v>0</v>
      </c>
      <c r="H153" s="40">
        <v>0</v>
      </c>
      <c r="I153" s="40">
        <v>0</v>
      </c>
      <c r="J153" s="17"/>
    </row>
    <row r="154" spans="1:10">
      <c r="A154" s="4" t="s">
        <v>147</v>
      </c>
      <c r="B154" s="10"/>
      <c r="C154" s="40">
        <v>0</v>
      </c>
      <c r="D154" s="40">
        <v>0</v>
      </c>
      <c r="E154" s="40">
        <v>0</v>
      </c>
      <c r="F154" s="40">
        <v>0</v>
      </c>
      <c r="G154" s="40">
        <v>1</v>
      </c>
      <c r="H154" s="40">
        <v>0</v>
      </c>
      <c r="I154" s="40">
        <v>0</v>
      </c>
      <c r="J154" s="17"/>
    </row>
    <row r="155" spans="1:10">
      <c r="A155" s="4" t="s">
        <v>148</v>
      </c>
      <c r="B155" s="10"/>
      <c r="C155" s="40">
        <v>0</v>
      </c>
      <c r="D155" s="40">
        <v>0</v>
      </c>
      <c r="E155" s="40">
        <v>0</v>
      </c>
      <c r="F155" s="40">
        <v>0</v>
      </c>
      <c r="G155" s="40">
        <v>0</v>
      </c>
      <c r="H155" s="40">
        <v>1</v>
      </c>
      <c r="I155" s="40">
        <v>0</v>
      </c>
      <c r="J155" s="17"/>
    </row>
    <row r="156" spans="1:10">
      <c r="A156" s="4" t="s">
        <v>149</v>
      </c>
      <c r="B156" s="10"/>
      <c r="C156" s="40">
        <v>0</v>
      </c>
      <c r="D156" s="40">
        <v>0</v>
      </c>
      <c r="E156" s="40">
        <v>0</v>
      </c>
      <c r="F156" s="40">
        <v>0</v>
      </c>
      <c r="G156" s="40">
        <v>0</v>
      </c>
      <c r="H156" s="40">
        <v>0</v>
      </c>
      <c r="I156" s="40">
        <v>1</v>
      </c>
      <c r="J156" s="17"/>
    </row>
    <row r="158" spans="1:10" ht="21" customHeight="1">
      <c r="A158" s="1" t="s">
        <v>389</v>
      </c>
    </row>
    <row r="159" spans="1:10">
      <c r="A159" s="2" t="s">
        <v>353</v>
      </c>
    </row>
    <row r="160" spans="1:10">
      <c r="A160" s="32" t="s">
        <v>390</v>
      </c>
    </row>
    <row r="161" spans="1:11">
      <c r="A161" s="32" t="s">
        <v>391</v>
      </c>
    </row>
    <row r="162" spans="1:11">
      <c r="A162" s="2" t="s">
        <v>366</v>
      </c>
    </row>
    <row r="164" spans="1:11">
      <c r="B164" s="15" t="s">
        <v>142</v>
      </c>
      <c r="C164" s="15" t="s">
        <v>143</v>
      </c>
      <c r="D164" s="15" t="s">
        <v>144</v>
      </c>
      <c r="E164" s="15" t="s">
        <v>145</v>
      </c>
      <c r="F164" s="15" t="s">
        <v>146</v>
      </c>
      <c r="G164" s="15" t="s">
        <v>151</v>
      </c>
      <c r="H164" s="15" t="s">
        <v>147</v>
      </c>
      <c r="I164" s="15" t="s">
        <v>148</v>
      </c>
      <c r="J164" s="15" t="s">
        <v>149</v>
      </c>
    </row>
    <row r="165" spans="1:11">
      <c r="A165" s="4" t="s">
        <v>174</v>
      </c>
      <c r="B165" s="37">
        <f>SUMPRODUCT($B85:$I85,$B$148:$I$148)</f>
        <v>0</v>
      </c>
      <c r="C165" s="37">
        <f>SUMPRODUCT($B85:$I85,$B$149:$I$149)</f>
        <v>0</v>
      </c>
      <c r="D165" s="37">
        <f>SUMPRODUCT($B85:$I85,$B$150:$I$150)</f>
        <v>0</v>
      </c>
      <c r="E165" s="37">
        <f>SUMPRODUCT($B85:$I85,$B$151:$I$151)</f>
        <v>0</v>
      </c>
      <c r="F165" s="37">
        <f>SUMPRODUCT($B85:$I85,$B$152:$I$152)</f>
        <v>0</v>
      </c>
      <c r="G165" s="37">
        <f>SUMPRODUCT($B85:$I85,$B$153:$I$153)</f>
        <v>0</v>
      </c>
      <c r="H165" s="37">
        <f>SUMPRODUCT($B85:$I85,$B$154:$I$154)</f>
        <v>0</v>
      </c>
      <c r="I165" s="37">
        <f>SUMPRODUCT($B85:$I85,$B$155:$I$155)</f>
        <v>0</v>
      </c>
      <c r="J165" s="37">
        <f>SUMPRODUCT($B85:$I85,$B$156:$I$156)</f>
        <v>0</v>
      </c>
      <c r="K165" s="17"/>
    </row>
    <row r="166" spans="1:11">
      <c r="A166" s="4" t="s">
        <v>175</v>
      </c>
      <c r="B166" s="37">
        <f>SUMPRODUCT($B86:$I86,$B$148:$I$148)</f>
        <v>0</v>
      </c>
      <c r="C166" s="37">
        <f>SUMPRODUCT($B86:$I86,$B$149:$I$149)</f>
        <v>0</v>
      </c>
      <c r="D166" s="37">
        <f>SUMPRODUCT($B86:$I86,$B$150:$I$150)</f>
        <v>0</v>
      </c>
      <c r="E166" s="37">
        <f>SUMPRODUCT($B86:$I86,$B$151:$I$151)</f>
        <v>0</v>
      </c>
      <c r="F166" s="37">
        <f>SUMPRODUCT($B86:$I86,$B$152:$I$152)</f>
        <v>0</v>
      </c>
      <c r="G166" s="37">
        <f>SUMPRODUCT($B86:$I86,$B$153:$I$153)</f>
        <v>0</v>
      </c>
      <c r="H166" s="37">
        <f>SUMPRODUCT($B86:$I86,$B$154:$I$154)</f>
        <v>0</v>
      </c>
      <c r="I166" s="37">
        <f>SUMPRODUCT($B86:$I86,$B$155:$I$155)</f>
        <v>0</v>
      </c>
      <c r="J166" s="37">
        <f>SUMPRODUCT($B86:$I86,$B$156:$I$156)</f>
        <v>0</v>
      </c>
      <c r="K166" s="17"/>
    </row>
    <row r="167" spans="1:11">
      <c r="A167" s="4" t="s">
        <v>216</v>
      </c>
      <c r="B167" s="37">
        <f>SUMPRODUCT($B87:$I87,$B$148:$I$148)</f>
        <v>0</v>
      </c>
      <c r="C167" s="37">
        <f>SUMPRODUCT($B87:$I87,$B$149:$I$149)</f>
        <v>0</v>
      </c>
      <c r="D167" s="37">
        <f>SUMPRODUCT($B87:$I87,$B$150:$I$150)</f>
        <v>0</v>
      </c>
      <c r="E167" s="37">
        <f>SUMPRODUCT($B87:$I87,$B$151:$I$151)</f>
        <v>0</v>
      </c>
      <c r="F167" s="37">
        <f>SUMPRODUCT($B87:$I87,$B$152:$I$152)</f>
        <v>0</v>
      </c>
      <c r="G167" s="37">
        <f>SUMPRODUCT($B87:$I87,$B$153:$I$153)</f>
        <v>0</v>
      </c>
      <c r="H167" s="37">
        <f>SUMPRODUCT($B87:$I87,$B$154:$I$154)</f>
        <v>0</v>
      </c>
      <c r="I167" s="37">
        <f>SUMPRODUCT($B87:$I87,$B$155:$I$155)</f>
        <v>0</v>
      </c>
      <c r="J167" s="37">
        <f>SUMPRODUCT($B87:$I87,$B$156:$I$156)</f>
        <v>0</v>
      </c>
      <c r="K167" s="17"/>
    </row>
    <row r="168" spans="1:11">
      <c r="A168" s="4" t="s">
        <v>176</v>
      </c>
      <c r="B168" s="37">
        <f>SUMPRODUCT($B88:$I88,$B$148:$I$148)</f>
        <v>0</v>
      </c>
      <c r="C168" s="37">
        <f>SUMPRODUCT($B88:$I88,$B$149:$I$149)</f>
        <v>0</v>
      </c>
      <c r="D168" s="37">
        <f>SUMPRODUCT($B88:$I88,$B$150:$I$150)</f>
        <v>0</v>
      </c>
      <c r="E168" s="37">
        <f>SUMPRODUCT($B88:$I88,$B$151:$I$151)</f>
        <v>0</v>
      </c>
      <c r="F168" s="37">
        <f>SUMPRODUCT($B88:$I88,$B$152:$I$152)</f>
        <v>0</v>
      </c>
      <c r="G168" s="37">
        <f>SUMPRODUCT($B88:$I88,$B$153:$I$153)</f>
        <v>0</v>
      </c>
      <c r="H168" s="37">
        <f>SUMPRODUCT($B88:$I88,$B$154:$I$154)</f>
        <v>0</v>
      </c>
      <c r="I168" s="37">
        <f>SUMPRODUCT($B88:$I88,$B$155:$I$155)</f>
        <v>0</v>
      </c>
      <c r="J168" s="37">
        <f>SUMPRODUCT($B88:$I88,$B$156:$I$156)</f>
        <v>0</v>
      </c>
      <c r="K168" s="17"/>
    </row>
    <row r="169" spans="1:11">
      <c r="A169" s="4" t="s">
        <v>177</v>
      </c>
      <c r="B169" s="37">
        <f>SUMPRODUCT($B89:$I89,$B$148:$I$148)</f>
        <v>0</v>
      </c>
      <c r="C169" s="37">
        <f>SUMPRODUCT($B89:$I89,$B$149:$I$149)</f>
        <v>0</v>
      </c>
      <c r="D169" s="37">
        <f>SUMPRODUCT($B89:$I89,$B$150:$I$150)</f>
        <v>0</v>
      </c>
      <c r="E169" s="37">
        <f>SUMPRODUCT($B89:$I89,$B$151:$I$151)</f>
        <v>0</v>
      </c>
      <c r="F169" s="37">
        <f>SUMPRODUCT($B89:$I89,$B$152:$I$152)</f>
        <v>0</v>
      </c>
      <c r="G169" s="37">
        <f>SUMPRODUCT($B89:$I89,$B$153:$I$153)</f>
        <v>0</v>
      </c>
      <c r="H169" s="37">
        <f>SUMPRODUCT($B89:$I89,$B$154:$I$154)</f>
        <v>0</v>
      </c>
      <c r="I169" s="37">
        <f>SUMPRODUCT($B89:$I89,$B$155:$I$155)</f>
        <v>0</v>
      </c>
      <c r="J169" s="37">
        <f>SUMPRODUCT($B89:$I89,$B$156:$I$156)</f>
        <v>0</v>
      </c>
      <c r="K169" s="17"/>
    </row>
    <row r="170" spans="1:11">
      <c r="A170" s="4" t="s">
        <v>217</v>
      </c>
      <c r="B170" s="37">
        <f>SUMPRODUCT($B90:$I90,$B$148:$I$148)</f>
        <v>0</v>
      </c>
      <c r="C170" s="37">
        <f>SUMPRODUCT($B90:$I90,$B$149:$I$149)</f>
        <v>0</v>
      </c>
      <c r="D170" s="37">
        <f>SUMPRODUCT($B90:$I90,$B$150:$I$150)</f>
        <v>0</v>
      </c>
      <c r="E170" s="37">
        <f>SUMPRODUCT($B90:$I90,$B$151:$I$151)</f>
        <v>0</v>
      </c>
      <c r="F170" s="37">
        <f>SUMPRODUCT($B90:$I90,$B$152:$I$152)</f>
        <v>0</v>
      </c>
      <c r="G170" s="37">
        <f>SUMPRODUCT($B90:$I90,$B$153:$I$153)</f>
        <v>0</v>
      </c>
      <c r="H170" s="37">
        <f>SUMPRODUCT($B90:$I90,$B$154:$I$154)</f>
        <v>0</v>
      </c>
      <c r="I170" s="37">
        <f>SUMPRODUCT($B90:$I90,$B$155:$I$155)</f>
        <v>0</v>
      </c>
      <c r="J170" s="37">
        <f>SUMPRODUCT($B90:$I90,$B$156:$I$156)</f>
        <v>0</v>
      </c>
      <c r="K170" s="17"/>
    </row>
    <row r="171" spans="1:11">
      <c r="A171" s="4" t="s">
        <v>178</v>
      </c>
      <c r="B171" s="37">
        <f>SUMPRODUCT($B91:$I91,$B$148:$I$148)</f>
        <v>0</v>
      </c>
      <c r="C171" s="37">
        <f>SUMPRODUCT($B91:$I91,$B$149:$I$149)</f>
        <v>0</v>
      </c>
      <c r="D171" s="37">
        <f>SUMPRODUCT($B91:$I91,$B$150:$I$150)</f>
        <v>0</v>
      </c>
      <c r="E171" s="37">
        <f>SUMPRODUCT($B91:$I91,$B$151:$I$151)</f>
        <v>0</v>
      </c>
      <c r="F171" s="37">
        <f>SUMPRODUCT($B91:$I91,$B$152:$I$152)</f>
        <v>0</v>
      </c>
      <c r="G171" s="37">
        <f>SUMPRODUCT($B91:$I91,$B$153:$I$153)</f>
        <v>0</v>
      </c>
      <c r="H171" s="37">
        <f>SUMPRODUCT($B91:$I91,$B$154:$I$154)</f>
        <v>0</v>
      </c>
      <c r="I171" s="37">
        <f>SUMPRODUCT($B91:$I91,$B$155:$I$155)</f>
        <v>0</v>
      </c>
      <c r="J171" s="37">
        <f>SUMPRODUCT($B91:$I91,$B$156:$I$156)</f>
        <v>0</v>
      </c>
      <c r="K171" s="17"/>
    </row>
    <row r="172" spans="1:11">
      <c r="A172" s="4" t="s">
        <v>179</v>
      </c>
      <c r="B172" s="37">
        <f>SUMPRODUCT($B92:$I92,$B$148:$I$148)</f>
        <v>0</v>
      </c>
      <c r="C172" s="37">
        <f>SUMPRODUCT($B92:$I92,$B$149:$I$149)</f>
        <v>0</v>
      </c>
      <c r="D172" s="37">
        <f>SUMPRODUCT($B92:$I92,$B$150:$I$150)</f>
        <v>0</v>
      </c>
      <c r="E172" s="37">
        <f>SUMPRODUCT($B92:$I92,$B$151:$I$151)</f>
        <v>0</v>
      </c>
      <c r="F172" s="37">
        <f>SUMPRODUCT($B92:$I92,$B$152:$I$152)</f>
        <v>0</v>
      </c>
      <c r="G172" s="37">
        <f>SUMPRODUCT($B92:$I92,$B$153:$I$153)</f>
        <v>0</v>
      </c>
      <c r="H172" s="37">
        <f>SUMPRODUCT($B92:$I92,$B$154:$I$154)</f>
        <v>0</v>
      </c>
      <c r="I172" s="37">
        <f>SUMPRODUCT($B92:$I92,$B$155:$I$155)</f>
        <v>0</v>
      </c>
      <c r="J172" s="37">
        <f>SUMPRODUCT($B92:$I92,$B$156:$I$156)</f>
        <v>0</v>
      </c>
      <c r="K172" s="17"/>
    </row>
    <row r="173" spans="1:11">
      <c r="A173" s="4" t="s">
        <v>195</v>
      </c>
      <c r="B173" s="37">
        <f>SUMPRODUCT($B93:$I93,$B$148:$I$148)</f>
        <v>0</v>
      </c>
      <c r="C173" s="37">
        <f>SUMPRODUCT($B93:$I93,$B$149:$I$149)</f>
        <v>0</v>
      </c>
      <c r="D173" s="37">
        <f>SUMPRODUCT($B93:$I93,$B$150:$I$150)</f>
        <v>0</v>
      </c>
      <c r="E173" s="37">
        <f>SUMPRODUCT($B93:$I93,$B$151:$I$151)</f>
        <v>0</v>
      </c>
      <c r="F173" s="37">
        <f>SUMPRODUCT($B93:$I93,$B$152:$I$152)</f>
        <v>0</v>
      </c>
      <c r="G173" s="37">
        <f>SUMPRODUCT($B93:$I93,$B$153:$I$153)</f>
        <v>0</v>
      </c>
      <c r="H173" s="37">
        <f>SUMPRODUCT($B93:$I93,$B$154:$I$154)</f>
        <v>0</v>
      </c>
      <c r="I173" s="37">
        <f>SUMPRODUCT($B93:$I93,$B$155:$I$155)</f>
        <v>0</v>
      </c>
      <c r="J173" s="37">
        <f>SUMPRODUCT($B93:$I93,$B$156:$I$156)</f>
        <v>0</v>
      </c>
      <c r="K173" s="17"/>
    </row>
    <row r="174" spans="1:11">
      <c r="A174" s="4" t="s">
        <v>180</v>
      </c>
      <c r="B174" s="37">
        <f>SUMPRODUCT($B94:$I94,$B$148:$I$148)</f>
        <v>0</v>
      </c>
      <c r="C174" s="37">
        <f>SUMPRODUCT($B94:$I94,$B$149:$I$149)</f>
        <v>0</v>
      </c>
      <c r="D174" s="37">
        <f>SUMPRODUCT($B94:$I94,$B$150:$I$150)</f>
        <v>0</v>
      </c>
      <c r="E174" s="37">
        <f>SUMPRODUCT($B94:$I94,$B$151:$I$151)</f>
        <v>0</v>
      </c>
      <c r="F174" s="37">
        <f>SUMPRODUCT($B94:$I94,$B$152:$I$152)</f>
        <v>0</v>
      </c>
      <c r="G174" s="37">
        <f>SUMPRODUCT($B94:$I94,$B$153:$I$153)</f>
        <v>0</v>
      </c>
      <c r="H174" s="37">
        <f>SUMPRODUCT($B94:$I94,$B$154:$I$154)</f>
        <v>0</v>
      </c>
      <c r="I174" s="37">
        <f>SUMPRODUCT($B94:$I94,$B$155:$I$155)</f>
        <v>0</v>
      </c>
      <c r="J174" s="37">
        <f>SUMPRODUCT($B94:$I94,$B$156:$I$156)</f>
        <v>0</v>
      </c>
      <c r="K174" s="17"/>
    </row>
    <row r="175" spans="1:11">
      <c r="A175" s="4" t="s">
        <v>181</v>
      </c>
      <c r="B175" s="37">
        <f>SUMPRODUCT($B95:$I95,$B$148:$I$148)</f>
        <v>0</v>
      </c>
      <c r="C175" s="37">
        <f>SUMPRODUCT($B95:$I95,$B$149:$I$149)</f>
        <v>0</v>
      </c>
      <c r="D175" s="37">
        <f>SUMPRODUCT($B95:$I95,$B$150:$I$150)</f>
        <v>0</v>
      </c>
      <c r="E175" s="37">
        <f>SUMPRODUCT($B95:$I95,$B$151:$I$151)</f>
        <v>0</v>
      </c>
      <c r="F175" s="37">
        <f>SUMPRODUCT($B95:$I95,$B$152:$I$152)</f>
        <v>0</v>
      </c>
      <c r="G175" s="37">
        <f>SUMPRODUCT($B95:$I95,$B$153:$I$153)</f>
        <v>0</v>
      </c>
      <c r="H175" s="37">
        <f>SUMPRODUCT($B95:$I95,$B$154:$I$154)</f>
        <v>0</v>
      </c>
      <c r="I175" s="37">
        <f>SUMPRODUCT($B95:$I95,$B$155:$I$155)</f>
        <v>0</v>
      </c>
      <c r="J175" s="37">
        <f>SUMPRODUCT($B95:$I95,$B$156:$I$156)</f>
        <v>0</v>
      </c>
      <c r="K175" s="17"/>
    </row>
    <row r="176" spans="1:11">
      <c r="A176" s="4" t="s">
        <v>182</v>
      </c>
      <c r="B176" s="37">
        <f>SUMPRODUCT($B96:$I96,$B$148:$I$148)</f>
        <v>0</v>
      </c>
      <c r="C176" s="37">
        <f>SUMPRODUCT($B96:$I96,$B$149:$I$149)</f>
        <v>0</v>
      </c>
      <c r="D176" s="37">
        <f>SUMPRODUCT($B96:$I96,$B$150:$I$150)</f>
        <v>0</v>
      </c>
      <c r="E176" s="37">
        <f>SUMPRODUCT($B96:$I96,$B$151:$I$151)</f>
        <v>0</v>
      </c>
      <c r="F176" s="37">
        <f>SUMPRODUCT($B96:$I96,$B$152:$I$152)</f>
        <v>0</v>
      </c>
      <c r="G176" s="37">
        <f>SUMPRODUCT($B96:$I96,$B$153:$I$153)</f>
        <v>0</v>
      </c>
      <c r="H176" s="37">
        <f>SUMPRODUCT($B96:$I96,$B$154:$I$154)</f>
        <v>0</v>
      </c>
      <c r="I176" s="37">
        <f>SUMPRODUCT($B96:$I96,$B$155:$I$155)</f>
        <v>0</v>
      </c>
      <c r="J176" s="37">
        <f>SUMPRODUCT($B96:$I96,$B$156:$I$156)</f>
        <v>0</v>
      </c>
      <c r="K176" s="17"/>
    </row>
    <row r="177" spans="1:11">
      <c r="A177" s="4" t="s">
        <v>183</v>
      </c>
      <c r="B177" s="37">
        <f>SUMPRODUCT($B97:$I97,$B$148:$I$148)</f>
        <v>0</v>
      </c>
      <c r="C177" s="37">
        <f>SUMPRODUCT($B97:$I97,$B$149:$I$149)</f>
        <v>0</v>
      </c>
      <c r="D177" s="37">
        <f>SUMPRODUCT($B97:$I97,$B$150:$I$150)</f>
        <v>0</v>
      </c>
      <c r="E177" s="37">
        <f>SUMPRODUCT($B97:$I97,$B$151:$I$151)</f>
        <v>0</v>
      </c>
      <c r="F177" s="37">
        <f>SUMPRODUCT($B97:$I97,$B$152:$I$152)</f>
        <v>0</v>
      </c>
      <c r="G177" s="37">
        <f>SUMPRODUCT($B97:$I97,$B$153:$I$153)</f>
        <v>0</v>
      </c>
      <c r="H177" s="37">
        <f>SUMPRODUCT($B97:$I97,$B$154:$I$154)</f>
        <v>0</v>
      </c>
      <c r="I177" s="37">
        <f>SUMPRODUCT($B97:$I97,$B$155:$I$155)</f>
        <v>0</v>
      </c>
      <c r="J177" s="37">
        <f>SUMPRODUCT($B97:$I97,$B$156:$I$156)</f>
        <v>0</v>
      </c>
      <c r="K177" s="17"/>
    </row>
    <row r="178" spans="1:11">
      <c r="A178" s="4" t="s">
        <v>196</v>
      </c>
      <c r="B178" s="37">
        <f>SUMPRODUCT($B98:$I98,$B$148:$I$148)</f>
        <v>0</v>
      </c>
      <c r="C178" s="37">
        <f>SUMPRODUCT($B98:$I98,$B$149:$I$149)</f>
        <v>0</v>
      </c>
      <c r="D178" s="37">
        <f>SUMPRODUCT($B98:$I98,$B$150:$I$150)</f>
        <v>0</v>
      </c>
      <c r="E178" s="37">
        <f>SUMPRODUCT($B98:$I98,$B$151:$I$151)</f>
        <v>0</v>
      </c>
      <c r="F178" s="37">
        <f>SUMPRODUCT($B98:$I98,$B$152:$I$152)</f>
        <v>0</v>
      </c>
      <c r="G178" s="37">
        <f>SUMPRODUCT($B98:$I98,$B$153:$I$153)</f>
        <v>0</v>
      </c>
      <c r="H178" s="37">
        <f>SUMPRODUCT($B98:$I98,$B$154:$I$154)</f>
        <v>0</v>
      </c>
      <c r="I178" s="37">
        <f>SUMPRODUCT($B98:$I98,$B$155:$I$155)</f>
        <v>0</v>
      </c>
      <c r="J178" s="37">
        <f>SUMPRODUCT($B98:$I98,$B$156:$I$156)</f>
        <v>0</v>
      </c>
      <c r="K178" s="17"/>
    </row>
    <row r="179" spans="1:11">
      <c r="A179" s="4" t="s">
        <v>218</v>
      </c>
      <c r="B179" s="37">
        <f>SUMPRODUCT($B99:$I99,$B$148:$I$148)</f>
        <v>0</v>
      </c>
      <c r="C179" s="37">
        <f>SUMPRODUCT($B99:$I99,$B$149:$I$149)</f>
        <v>0</v>
      </c>
      <c r="D179" s="37">
        <f>SUMPRODUCT($B99:$I99,$B$150:$I$150)</f>
        <v>0</v>
      </c>
      <c r="E179" s="37">
        <f>SUMPRODUCT($B99:$I99,$B$151:$I$151)</f>
        <v>0</v>
      </c>
      <c r="F179" s="37">
        <f>SUMPRODUCT($B99:$I99,$B$152:$I$152)</f>
        <v>0</v>
      </c>
      <c r="G179" s="37">
        <f>SUMPRODUCT($B99:$I99,$B$153:$I$153)</f>
        <v>0</v>
      </c>
      <c r="H179" s="37">
        <f>SUMPRODUCT($B99:$I99,$B$154:$I$154)</f>
        <v>0</v>
      </c>
      <c r="I179" s="37">
        <f>SUMPRODUCT($B99:$I99,$B$155:$I$155)</f>
        <v>0</v>
      </c>
      <c r="J179" s="37">
        <f>SUMPRODUCT($B99:$I99,$B$156:$I$156)</f>
        <v>0</v>
      </c>
      <c r="K179" s="17"/>
    </row>
    <row r="180" spans="1:11">
      <c r="A180" s="4" t="s">
        <v>219</v>
      </c>
      <c r="B180" s="37">
        <f>SUMPRODUCT($B100:$I100,$B$148:$I$148)</f>
        <v>0</v>
      </c>
      <c r="C180" s="37">
        <f>SUMPRODUCT($B100:$I100,$B$149:$I$149)</f>
        <v>0</v>
      </c>
      <c r="D180" s="37">
        <f>SUMPRODUCT($B100:$I100,$B$150:$I$150)</f>
        <v>0</v>
      </c>
      <c r="E180" s="37">
        <f>SUMPRODUCT($B100:$I100,$B$151:$I$151)</f>
        <v>0</v>
      </c>
      <c r="F180" s="37">
        <f>SUMPRODUCT($B100:$I100,$B$152:$I$152)</f>
        <v>0</v>
      </c>
      <c r="G180" s="37">
        <f>SUMPRODUCT($B100:$I100,$B$153:$I$153)</f>
        <v>0</v>
      </c>
      <c r="H180" s="37">
        <f>SUMPRODUCT($B100:$I100,$B$154:$I$154)</f>
        <v>0</v>
      </c>
      <c r="I180" s="37">
        <f>SUMPRODUCT($B100:$I100,$B$155:$I$155)</f>
        <v>0</v>
      </c>
      <c r="J180" s="37">
        <f>SUMPRODUCT($B100:$I100,$B$156:$I$156)</f>
        <v>0</v>
      </c>
      <c r="K180" s="17"/>
    </row>
    <row r="181" spans="1:11">
      <c r="A181" s="4" t="s">
        <v>220</v>
      </c>
      <c r="B181" s="37">
        <f>SUMPRODUCT($B101:$I101,$B$148:$I$148)</f>
        <v>0</v>
      </c>
      <c r="C181" s="37">
        <f>SUMPRODUCT($B101:$I101,$B$149:$I$149)</f>
        <v>0</v>
      </c>
      <c r="D181" s="37">
        <f>SUMPRODUCT($B101:$I101,$B$150:$I$150)</f>
        <v>0</v>
      </c>
      <c r="E181" s="37">
        <f>SUMPRODUCT($B101:$I101,$B$151:$I$151)</f>
        <v>0</v>
      </c>
      <c r="F181" s="37">
        <f>SUMPRODUCT($B101:$I101,$B$152:$I$152)</f>
        <v>0</v>
      </c>
      <c r="G181" s="37">
        <f>SUMPRODUCT($B101:$I101,$B$153:$I$153)</f>
        <v>0</v>
      </c>
      <c r="H181" s="37">
        <f>SUMPRODUCT($B101:$I101,$B$154:$I$154)</f>
        <v>0</v>
      </c>
      <c r="I181" s="37">
        <f>SUMPRODUCT($B101:$I101,$B$155:$I$155)</f>
        <v>0</v>
      </c>
      <c r="J181" s="37">
        <f>SUMPRODUCT($B101:$I101,$B$156:$I$156)</f>
        <v>0</v>
      </c>
      <c r="K181" s="17"/>
    </row>
    <row r="182" spans="1:11">
      <c r="A182" s="4" t="s">
        <v>221</v>
      </c>
      <c r="B182" s="37">
        <f>SUMPRODUCT($B102:$I102,$B$148:$I$148)</f>
        <v>0</v>
      </c>
      <c r="C182" s="37">
        <f>SUMPRODUCT($B102:$I102,$B$149:$I$149)</f>
        <v>0</v>
      </c>
      <c r="D182" s="37">
        <f>SUMPRODUCT($B102:$I102,$B$150:$I$150)</f>
        <v>0</v>
      </c>
      <c r="E182" s="37">
        <f>SUMPRODUCT($B102:$I102,$B$151:$I$151)</f>
        <v>0</v>
      </c>
      <c r="F182" s="37">
        <f>SUMPRODUCT($B102:$I102,$B$152:$I$152)</f>
        <v>0</v>
      </c>
      <c r="G182" s="37">
        <f>SUMPRODUCT($B102:$I102,$B$153:$I$153)</f>
        <v>0</v>
      </c>
      <c r="H182" s="37">
        <f>SUMPRODUCT($B102:$I102,$B$154:$I$154)</f>
        <v>0</v>
      </c>
      <c r="I182" s="37">
        <f>SUMPRODUCT($B102:$I102,$B$155:$I$155)</f>
        <v>0</v>
      </c>
      <c r="J182" s="37">
        <f>SUMPRODUCT($B102:$I102,$B$156:$I$156)</f>
        <v>0</v>
      </c>
      <c r="K182" s="17"/>
    </row>
    <row r="183" spans="1:11">
      <c r="A183" s="4" t="s">
        <v>222</v>
      </c>
      <c r="B183" s="37">
        <f>SUMPRODUCT($B103:$I103,$B$148:$I$148)</f>
        <v>0</v>
      </c>
      <c r="C183" s="37">
        <f>SUMPRODUCT($B103:$I103,$B$149:$I$149)</f>
        <v>0</v>
      </c>
      <c r="D183" s="37">
        <f>SUMPRODUCT($B103:$I103,$B$150:$I$150)</f>
        <v>0</v>
      </c>
      <c r="E183" s="37">
        <f>SUMPRODUCT($B103:$I103,$B$151:$I$151)</f>
        <v>0</v>
      </c>
      <c r="F183" s="37">
        <f>SUMPRODUCT($B103:$I103,$B$152:$I$152)</f>
        <v>0</v>
      </c>
      <c r="G183" s="37">
        <f>SUMPRODUCT($B103:$I103,$B$153:$I$153)</f>
        <v>0</v>
      </c>
      <c r="H183" s="37">
        <f>SUMPRODUCT($B103:$I103,$B$154:$I$154)</f>
        <v>0</v>
      </c>
      <c r="I183" s="37">
        <f>SUMPRODUCT($B103:$I103,$B$155:$I$155)</f>
        <v>0</v>
      </c>
      <c r="J183" s="37">
        <f>SUMPRODUCT($B103:$I103,$B$156:$I$156)</f>
        <v>0</v>
      </c>
      <c r="K183" s="17"/>
    </row>
    <row r="184" spans="1:11">
      <c r="A184" s="4" t="s">
        <v>184</v>
      </c>
      <c r="B184" s="37">
        <f>SUMPRODUCT($B104:$I104,$B$148:$I$148)</f>
        <v>0</v>
      </c>
      <c r="C184" s="37">
        <f>SUMPRODUCT($B104:$I104,$B$149:$I$149)</f>
        <v>0</v>
      </c>
      <c r="D184" s="37">
        <f>SUMPRODUCT($B104:$I104,$B$150:$I$150)</f>
        <v>0</v>
      </c>
      <c r="E184" s="37">
        <f>SUMPRODUCT($B104:$I104,$B$151:$I$151)</f>
        <v>0</v>
      </c>
      <c r="F184" s="37">
        <f>SUMPRODUCT($B104:$I104,$B$152:$I$152)</f>
        <v>0</v>
      </c>
      <c r="G184" s="37">
        <f>SUMPRODUCT($B104:$I104,$B$153:$I$153)</f>
        <v>0</v>
      </c>
      <c r="H184" s="37">
        <f>SUMPRODUCT($B104:$I104,$B$154:$I$154)</f>
        <v>0</v>
      </c>
      <c r="I184" s="37">
        <f>SUMPRODUCT($B104:$I104,$B$155:$I$155)</f>
        <v>0</v>
      </c>
      <c r="J184" s="37">
        <f>SUMPRODUCT($B104:$I104,$B$156:$I$156)</f>
        <v>0</v>
      </c>
      <c r="K184" s="17"/>
    </row>
    <row r="185" spans="1:11">
      <c r="A185" s="4" t="s">
        <v>185</v>
      </c>
      <c r="B185" s="37">
        <f>SUMPRODUCT($B105:$I105,$B$148:$I$148)</f>
        <v>0</v>
      </c>
      <c r="C185" s="37">
        <f>SUMPRODUCT($B105:$I105,$B$149:$I$149)</f>
        <v>0</v>
      </c>
      <c r="D185" s="37">
        <f>SUMPRODUCT($B105:$I105,$B$150:$I$150)</f>
        <v>0</v>
      </c>
      <c r="E185" s="37">
        <f>SUMPRODUCT($B105:$I105,$B$151:$I$151)</f>
        <v>0</v>
      </c>
      <c r="F185" s="37">
        <f>SUMPRODUCT($B105:$I105,$B$152:$I$152)</f>
        <v>0</v>
      </c>
      <c r="G185" s="37">
        <f>SUMPRODUCT($B105:$I105,$B$153:$I$153)</f>
        <v>0</v>
      </c>
      <c r="H185" s="37">
        <f>SUMPRODUCT($B105:$I105,$B$154:$I$154)</f>
        <v>0</v>
      </c>
      <c r="I185" s="37">
        <f>SUMPRODUCT($B105:$I105,$B$155:$I$155)</f>
        <v>0</v>
      </c>
      <c r="J185" s="37">
        <f>SUMPRODUCT($B105:$I105,$B$156:$I$156)</f>
        <v>0</v>
      </c>
      <c r="K185" s="17"/>
    </row>
    <row r="186" spans="1:11">
      <c r="A186" s="4" t="s">
        <v>186</v>
      </c>
      <c r="B186" s="37">
        <f>SUMPRODUCT($B106:$I106,$B$148:$I$148)</f>
        <v>0</v>
      </c>
      <c r="C186" s="37">
        <f>SUMPRODUCT($B106:$I106,$B$149:$I$149)</f>
        <v>0</v>
      </c>
      <c r="D186" s="37">
        <f>SUMPRODUCT($B106:$I106,$B$150:$I$150)</f>
        <v>0</v>
      </c>
      <c r="E186" s="37">
        <f>SUMPRODUCT($B106:$I106,$B$151:$I$151)</f>
        <v>0</v>
      </c>
      <c r="F186" s="37">
        <f>SUMPRODUCT($B106:$I106,$B$152:$I$152)</f>
        <v>0</v>
      </c>
      <c r="G186" s="37">
        <f>SUMPRODUCT($B106:$I106,$B$153:$I$153)</f>
        <v>0</v>
      </c>
      <c r="H186" s="37">
        <f>SUMPRODUCT($B106:$I106,$B$154:$I$154)</f>
        <v>0</v>
      </c>
      <c r="I186" s="37">
        <f>SUMPRODUCT($B106:$I106,$B$155:$I$155)</f>
        <v>0</v>
      </c>
      <c r="J186" s="37">
        <f>SUMPRODUCT($B106:$I106,$B$156:$I$156)</f>
        <v>0</v>
      </c>
      <c r="K186" s="17"/>
    </row>
    <row r="187" spans="1:11">
      <c r="A187" s="4" t="s">
        <v>187</v>
      </c>
      <c r="B187" s="37">
        <f>SUMPRODUCT($B107:$I107,$B$148:$I$148)</f>
        <v>0</v>
      </c>
      <c r="C187" s="37">
        <f>SUMPRODUCT($B107:$I107,$B$149:$I$149)</f>
        <v>0</v>
      </c>
      <c r="D187" s="37">
        <f>SUMPRODUCT($B107:$I107,$B$150:$I$150)</f>
        <v>0</v>
      </c>
      <c r="E187" s="37">
        <f>SUMPRODUCT($B107:$I107,$B$151:$I$151)</f>
        <v>0</v>
      </c>
      <c r="F187" s="37">
        <f>SUMPRODUCT($B107:$I107,$B$152:$I$152)</f>
        <v>0</v>
      </c>
      <c r="G187" s="37">
        <f>SUMPRODUCT($B107:$I107,$B$153:$I$153)</f>
        <v>0</v>
      </c>
      <c r="H187" s="37">
        <f>SUMPRODUCT($B107:$I107,$B$154:$I$154)</f>
        <v>0</v>
      </c>
      <c r="I187" s="37">
        <f>SUMPRODUCT($B107:$I107,$B$155:$I$155)</f>
        <v>0</v>
      </c>
      <c r="J187" s="37">
        <f>SUMPRODUCT($B107:$I107,$B$156:$I$156)</f>
        <v>0</v>
      </c>
      <c r="K187" s="17"/>
    </row>
    <row r="188" spans="1:11">
      <c r="A188" s="4" t="s">
        <v>188</v>
      </c>
      <c r="B188" s="37">
        <f>SUMPRODUCT($B108:$I108,$B$148:$I$148)</f>
        <v>0</v>
      </c>
      <c r="C188" s="37">
        <f>SUMPRODUCT($B108:$I108,$B$149:$I$149)</f>
        <v>0</v>
      </c>
      <c r="D188" s="37">
        <f>SUMPRODUCT($B108:$I108,$B$150:$I$150)</f>
        <v>0</v>
      </c>
      <c r="E188" s="37">
        <f>SUMPRODUCT($B108:$I108,$B$151:$I$151)</f>
        <v>0</v>
      </c>
      <c r="F188" s="37">
        <f>SUMPRODUCT($B108:$I108,$B$152:$I$152)</f>
        <v>0</v>
      </c>
      <c r="G188" s="37">
        <f>SUMPRODUCT($B108:$I108,$B$153:$I$153)</f>
        <v>0</v>
      </c>
      <c r="H188" s="37">
        <f>SUMPRODUCT($B108:$I108,$B$154:$I$154)</f>
        <v>0</v>
      </c>
      <c r="I188" s="37">
        <f>SUMPRODUCT($B108:$I108,$B$155:$I$155)</f>
        <v>0</v>
      </c>
      <c r="J188" s="37">
        <f>SUMPRODUCT($B108:$I108,$B$156:$I$156)</f>
        <v>0</v>
      </c>
      <c r="K188" s="17"/>
    </row>
    <row r="189" spans="1:11">
      <c r="A189" s="4" t="s">
        <v>189</v>
      </c>
      <c r="B189" s="37">
        <f>SUMPRODUCT($B109:$I109,$B$148:$I$148)</f>
        <v>0</v>
      </c>
      <c r="C189" s="37">
        <f>SUMPRODUCT($B109:$I109,$B$149:$I$149)</f>
        <v>0</v>
      </c>
      <c r="D189" s="37">
        <f>SUMPRODUCT($B109:$I109,$B$150:$I$150)</f>
        <v>0</v>
      </c>
      <c r="E189" s="37">
        <f>SUMPRODUCT($B109:$I109,$B$151:$I$151)</f>
        <v>0</v>
      </c>
      <c r="F189" s="37">
        <f>SUMPRODUCT($B109:$I109,$B$152:$I$152)</f>
        <v>0</v>
      </c>
      <c r="G189" s="37">
        <f>SUMPRODUCT($B109:$I109,$B$153:$I$153)</f>
        <v>0</v>
      </c>
      <c r="H189" s="37">
        <f>SUMPRODUCT($B109:$I109,$B$154:$I$154)</f>
        <v>0</v>
      </c>
      <c r="I189" s="37">
        <f>SUMPRODUCT($B109:$I109,$B$155:$I$155)</f>
        <v>0</v>
      </c>
      <c r="J189" s="37">
        <f>SUMPRODUCT($B109:$I109,$B$156:$I$156)</f>
        <v>0</v>
      </c>
      <c r="K189" s="17"/>
    </row>
    <row r="190" spans="1:11">
      <c r="A190" s="4" t="s">
        <v>197</v>
      </c>
      <c r="B190" s="37">
        <f>SUMPRODUCT($B110:$I110,$B$148:$I$148)</f>
        <v>0</v>
      </c>
      <c r="C190" s="37">
        <f>SUMPRODUCT($B110:$I110,$B$149:$I$149)</f>
        <v>0</v>
      </c>
      <c r="D190" s="37">
        <f>SUMPRODUCT($B110:$I110,$B$150:$I$150)</f>
        <v>0</v>
      </c>
      <c r="E190" s="37">
        <f>SUMPRODUCT($B110:$I110,$B$151:$I$151)</f>
        <v>0</v>
      </c>
      <c r="F190" s="37">
        <f>SUMPRODUCT($B110:$I110,$B$152:$I$152)</f>
        <v>0</v>
      </c>
      <c r="G190" s="37">
        <f>SUMPRODUCT($B110:$I110,$B$153:$I$153)</f>
        <v>0</v>
      </c>
      <c r="H190" s="37">
        <f>SUMPRODUCT($B110:$I110,$B$154:$I$154)</f>
        <v>0</v>
      </c>
      <c r="I190" s="37">
        <f>SUMPRODUCT($B110:$I110,$B$155:$I$155)</f>
        <v>0</v>
      </c>
      <c r="J190" s="37">
        <f>SUMPRODUCT($B110:$I110,$B$156:$I$156)</f>
        <v>0</v>
      </c>
      <c r="K190" s="17"/>
    </row>
    <row r="191" spans="1:11">
      <c r="A191" s="4" t="s">
        <v>198</v>
      </c>
      <c r="B191" s="37">
        <f>SUMPRODUCT($B111:$I111,$B$148:$I$148)</f>
        <v>0</v>
      </c>
      <c r="C191" s="37">
        <f>SUMPRODUCT($B111:$I111,$B$149:$I$149)</f>
        <v>0</v>
      </c>
      <c r="D191" s="37">
        <f>SUMPRODUCT($B111:$I111,$B$150:$I$150)</f>
        <v>0</v>
      </c>
      <c r="E191" s="37">
        <f>SUMPRODUCT($B111:$I111,$B$151:$I$151)</f>
        <v>0</v>
      </c>
      <c r="F191" s="37">
        <f>SUMPRODUCT($B111:$I111,$B$152:$I$152)</f>
        <v>0</v>
      </c>
      <c r="G191" s="37">
        <f>SUMPRODUCT($B111:$I111,$B$153:$I$153)</f>
        <v>0</v>
      </c>
      <c r="H191" s="37">
        <f>SUMPRODUCT($B111:$I111,$B$154:$I$154)</f>
        <v>0</v>
      </c>
      <c r="I191" s="37">
        <f>SUMPRODUCT($B111:$I111,$B$155:$I$155)</f>
        <v>0</v>
      </c>
      <c r="J191" s="37">
        <f>SUMPRODUCT($B111:$I111,$B$156:$I$156)</f>
        <v>0</v>
      </c>
      <c r="K191" s="17"/>
    </row>
    <row r="193" spans="1:11" ht="21" customHeight="1">
      <c r="A193" s="1" t="s">
        <v>392</v>
      </c>
    </row>
    <row r="194" spans="1:11">
      <c r="A194" s="2" t="s">
        <v>353</v>
      </c>
    </row>
    <row r="195" spans="1:11">
      <c r="A195" s="2" t="s">
        <v>393</v>
      </c>
    </row>
    <row r="196" spans="1:11">
      <c r="A196" s="2" t="s">
        <v>394</v>
      </c>
    </row>
    <row r="197" spans="1:11">
      <c r="A197" s="32" t="s">
        <v>395</v>
      </c>
    </row>
    <row r="198" spans="1:11">
      <c r="A198" s="2" t="s">
        <v>396</v>
      </c>
    </row>
    <row r="200" spans="1:11">
      <c r="B200" s="15" t="s">
        <v>142</v>
      </c>
      <c r="C200" s="15" t="s">
        <v>143</v>
      </c>
      <c r="D200" s="15" t="s">
        <v>144</v>
      </c>
      <c r="E200" s="15" t="s">
        <v>145</v>
      </c>
      <c r="F200" s="15" t="s">
        <v>146</v>
      </c>
      <c r="G200" s="15" t="s">
        <v>151</v>
      </c>
      <c r="H200" s="15" t="s">
        <v>147</v>
      </c>
      <c r="I200" s="15" t="s">
        <v>148</v>
      </c>
      <c r="J200" s="15" t="s">
        <v>149</v>
      </c>
    </row>
    <row r="201" spans="1:11">
      <c r="A201" s="4" t="s">
        <v>174</v>
      </c>
      <c r="B201" s="38">
        <f>B165</f>
        <v>0</v>
      </c>
      <c r="C201" s="38">
        <f>C165</f>
        <v>0</v>
      </c>
      <c r="D201" s="38">
        <f>D165</f>
        <v>0</v>
      </c>
      <c r="E201" s="38">
        <f>E165</f>
        <v>0</v>
      </c>
      <c r="F201" s="38">
        <f>F165</f>
        <v>0</v>
      </c>
      <c r="G201" s="38">
        <f>G165</f>
        <v>0</v>
      </c>
      <c r="H201" s="38">
        <f>H165</f>
        <v>0</v>
      </c>
      <c r="I201" s="38">
        <f>I165</f>
        <v>0</v>
      </c>
      <c r="J201" s="38">
        <f>J165</f>
        <v>0</v>
      </c>
      <c r="K201" s="17"/>
    </row>
    <row r="202" spans="1:11">
      <c r="A202" s="4" t="s">
        <v>175</v>
      </c>
      <c r="B202" s="38">
        <f>B166</f>
        <v>0</v>
      </c>
      <c r="C202" s="38">
        <f>C166</f>
        <v>0</v>
      </c>
      <c r="D202" s="38">
        <f>D166</f>
        <v>0</v>
      </c>
      <c r="E202" s="38">
        <f>E166</f>
        <v>0</v>
      </c>
      <c r="F202" s="38">
        <f>F166</f>
        <v>0</v>
      </c>
      <c r="G202" s="38">
        <f>G166</f>
        <v>0</v>
      </c>
      <c r="H202" s="38">
        <f>H166</f>
        <v>0</v>
      </c>
      <c r="I202" s="38">
        <f>I166</f>
        <v>0</v>
      </c>
      <c r="J202" s="38">
        <f>J166</f>
        <v>0</v>
      </c>
      <c r="K202" s="17"/>
    </row>
    <row r="203" spans="1:11">
      <c r="A203" s="4" t="s">
        <v>216</v>
      </c>
      <c r="B203" s="38">
        <f>B167</f>
        <v>0</v>
      </c>
      <c r="C203" s="38">
        <f>C167</f>
        <v>0</v>
      </c>
      <c r="D203" s="38">
        <f>D167</f>
        <v>0</v>
      </c>
      <c r="E203" s="38">
        <f>E167</f>
        <v>0</v>
      </c>
      <c r="F203" s="38">
        <f>F167</f>
        <v>0</v>
      </c>
      <c r="G203" s="38">
        <f>G167</f>
        <v>0</v>
      </c>
      <c r="H203" s="38">
        <f>H167</f>
        <v>0</v>
      </c>
      <c r="I203" s="38">
        <f>I167</f>
        <v>0</v>
      </c>
      <c r="J203" s="38">
        <f>J167</f>
        <v>0</v>
      </c>
      <c r="K203" s="17"/>
    </row>
    <row r="204" spans="1:11">
      <c r="A204" s="4" t="s">
        <v>176</v>
      </c>
      <c r="B204" s="38">
        <f>B168</f>
        <v>0</v>
      </c>
      <c r="C204" s="38">
        <f>C168</f>
        <v>0</v>
      </c>
      <c r="D204" s="38">
        <f>D168</f>
        <v>0</v>
      </c>
      <c r="E204" s="38">
        <f>E168</f>
        <v>0</v>
      </c>
      <c r="F204" s="38">
        <f>F168</f>
        <v>0</v>
      </c>
      <c r="G204" s="38">
        <f>G168</f>
        <v>0</v>
      </c>
      <c r="H204" s="38">
        <f>H168</f>
        <v>0</v>
      </c>
      <c r="I204" s="38">
        <f>I168</f>
        <v>0</v>
      </c>
      <c r="J204" s="38">
        <f>J168</f>
        <v>0</v>
      </c>
      <c r="K204" s="17"/>
    </row>
    <row r="205" spans="1:11">
      <c r="A205" s="4" t="s">
        <v>177</v>
      </c>
      <c r="B205" s="38">
        <f>B169</f>
        <v>0</v>
      </c>
      <c r="C205" s="38">
        <f>C169</f>
        <v>0</v>
      </c>
      <c r="D205" s="38">
        <f>D169</f>
        <v>0</v>
      </c>
      <c r="E205" s="38">
        <f>E169</f>
        <v>0</v>
      </c>
      <c r="F205" s="38">
        <f>F169</f>
        <v>0</v>
      </c>
      <c r="G205" s="38">
        <f>G169</f>
        <v>0</v>
      </c>
      <c r="H205" s="38">
        <f>H169</f>
        <v>0</v>
      </c>
      <c r="I205" s="38">
        <f>I169</f>
        <v>0</v>
      </c>
      <c r="J205" s="38">
        <f>J169</f>
        <v>0</v>
      </c>
      <c r="K205" s="17"/>
    </row>
    <row r="206" spans="1:11">
      <c r="A206" s="4" t="s">
        <v>217</v>
      </c>
      <c r="B206" s="38">
        <f>B170</f>
        <v>0</v>
      </c>
      <c r="C206" s="38">
        <f>C170</f>
        <v>0</v>
      </c>
      <c r="D206" s="38">
        <f>D170</f>
        <v>0</v>
      </c>
      <c r="E206" s="38">
        <f>E170</f>
        <v>0</v>
      </c>
      <c r="F206" s="38">
        <f>F170</f>
        <v>0</v>
      </c>
      <c r="G206" s="38">
        <f>G170</f>
        <v>0</v>
      </c>
      <c r="H206" s="38">
        <f>H170</f>
        <v>0</v>
      </c>
      <c r="I206" s="38">
        <f>I170</f>
        <v>0</v>
      </c>
      <c r="J206" s="38">
        <f>J170</f>
        <v>0</v>
      </c>
      <c r="K206" s="17"/>
    </row>
    <row r="207" spans="1:11">
      <c r="A207" s="4" t="s">
        <v>178</v>
      </c>
      <c r="B207" s="38">
        <f>B171</f>
        <v>0</v>
      </c>
      <c r="C207" s="38">
        <f>C171</f>
        <v>0</v>
      </c>
      <c r="D207" s="38">
        <f>D171</f>
        <v>0</v>
      </c>
      <c r="E207" s="38">
        <f>E171</f>
        <v>0</v>
      </c>
      <c r="F207" s="38">
        <f>F171</f>
        <v>0</v>
      </c>
      <c r="G207" s="38">
        <f>G171</f>
        <v>0</v>
      </c>
      <c r="H207" s="38">
        <f>H171</f>
        <v>0</v>
      </c>
      <c r="I207" s="38">
        <f>I171</f>
        <v>0</v>
      </c>
      <c r="J207" s="38">
        <f>J171</f>
        <v>0</v>
      </c>
      <c r="K207" s="17"/>
    </row>
    <row r="208" spans="1:11">
      <c r="A208" s="4" t="s">
        <v>179</v>
      </c>
      <c r="B208" s="38">
        <f>B172</f>
        <v>0</v>
      </c>
      <c r="C208" s="38">
        <f>C172</f>
        <v>0</v>
      </c>
      <c r="D208" s="38">
        <f>D172</f>
        <v>0</v>
      </c>
      <c r="E208" s="38">
        <f>E172</f>
        <v>0</v>
      </c>
      <c r="F208" s="38">
        <f>F172</f>
        <v>0</v>
      </c>
      <c r="G208" s="38">
        <f>G172</f>
        <v>0</v>
      </c>
      <c r="H208" s="38">
        <f>H172</f>
        <v>0</v>
      </c>
      <c r="I208" s="38">
        <f>I172</f>
        <v>0</v>
      </c>
      <c r="J208" s="38">
        <f>J172</f>
        <v>0</v>
      </c>
      <c r="K208" s="17"/>
    </row>
    <row r="209" spans="1:11">
      <c r="A209" s="4" t="s">
        <v>195</v>
      </c>
      <c r="B209" s="38">
        <f>B173</f>
        <v>0</v>
      </c>
      <c r="C209" s="38">
        <f>C173</f>
        <v>0</v>
      </c>
      <c r="D209" s="38">
        <f>D173</f>
        <v>0</v>
      </c>
      <c r="E209" s="38">
        <f>E173</f>
        <v>0</v>
      </c>
      <c r="F209" s="38">
        <f>F173</f>
        <v>0</v>
      </c>
      <c r="G209" s="38">
        <f>G173</f>
        <v>0</v>
      </c>
      <c r="H209" s="38">
        <f>H173</f>
        <v>0</v>
      </c>
      <c r="I209" s="38">
        <f>I173</f>
        <v>0</v>
      </c>
      <c r="J209" s="38">
        <f>J173</f>
        <v>0</v>
      </c>
      <c r="K209" s="17"/>
    </row>
    <row r="210" spans="1:11">
      <c r="A210" s="4" t="s">
        <v>180</v>
      </c>
      <c r="B210" s="38">
        <f>B174</f>
        <v>0</v>
      </c>
      <c r="C210" s="38">
        <f>C174</f>
        <v>0</v>
      </c>
      <c r="D210" s="38">
        <f>D174</f>
        <v>0</v>
      </c>
      <c r="E210" s="38">
        <f>E174</f>
        <v>0</v>
      </c>
      <c r="F210" s="38">
        <f>F174</f>
        <v>0</v>
      </c>
      <c r="G210" s="38">
        <f>G174</f>
        <v>0</v>
      </c>
      <c r="H210" s="38">
        <f>H174</f>
        <v>0</v>
      </c>
      <c r="I210" s="38">
        <f>I174</f>
        <v>0</v>
      </c>
      <c r="J210" s="38">
        <f>J174</f>
        <v>0</v>
      </c>
      <c r="K210" s="17"/>
    </row>
    <row r="211" spans="1:11">
      <c r="A211" s="4" t="s">
        <v>181</v>
      </c>
      <c r="B211" s="38">
        <f>B175</f>
        <v>0</v>
      </c>
      <c r="C211" s="38">
        <f>C175</f>
        <v>0</v>
      </c>
      <c r="D211" s="38">
        <f>D175</f>
        <v>0</v>
      </c>
      <c r="E211" s="38">
        <f>E175</f>
        <v>0</v>
      </c>
      <c r="F211" s="38">
        <f>F175</f>
        <v>0</v>
      </c>
      <c r="G211" s="38">
        <f>G175</f>
        <v>0</v>
      </c>
      <c r="H211" s="38">
        <f>H175</f>
        <v>0</v>
      </c>
      <c r="I211" s="38">
        <f>I175</f>
        <v>0</v>
      </c>
      <c r="J211" s="38">
        <f>J175</f>
        <v>0</v>
      </c>
      <c r="K211" s="17"/>
    </row>
    <row r="212" spans="1:11">
      <c r="A212" s="4" t="s">
        <v>182</v>
      </c>
      <c r="B212" s="38">
        <f>B176</f>
        <v>0</v>
      </c>
      <c r="C212" s="38">
        <f>C176</f>
        <v>0</v>
      </c>
      <c r="D212" s="38">
        <f>D176</f>
        <v>0</v>
      </c>
      <c r="E212" s="38">
        <f>E176</f>
        <v>0</v>
      </c>
      <c r="F212" s="38">
        <f>F176</f>
        <v>0</v>
      </c>
      <c r="G212" s="38">
        <f>G176</f>
        <v>0</v>
      </c>
      <c r="H212" s="38">
        <f>H176</f>
        <v>0</v>
      </c>
      <c r="I212" s="38">
        <f>I176</f>
        <v>0</v>
      </c>
      <c r="J212" s="38">
        <f>J176</f>
        <v>0</v>
      </c>
      <c r="K212" s="17"/>
    </row>
    <row r="213" spans="1:11">
      <c r="A213" s="4" t="s">
        <v>183</v>
      </c>
      <c r="B213" s="38">
        <f>B177</f>
        <v>0</v>
      </c>
      <c r="C213" s="38">
        <f>C177</f>
        <v>0</v>
      </c>
      <c r="D213" s="38">
        <f>D177</f>
        <v>0</v>
      </c>
      <c r="E213" s="38">
        <f>E177</f>
        <v>0</v>
      </c>
      <c r="F213" s="38">
        <f>F177</f>
        <v>0</v>
      </c>
      <c r="G213" s="38">
        <f>G177</f>
        <v>0</v>
      </c>
      <c r="H213" s="38">
        <f>H177</f>
        <v>0</v>
      </c>
      <c r="I213" s="38">
        <f>I177</f>
        <v>0</v>
      </c>
      <c r="J213" s="38">
        <f>J177</f>
        <v>0</v>
      </c>
      <c r="K213" s="17"/>
    </row>
    <row r="214" spans="1:11">
      <c r="A214" s="4" t="s">
        <v>196</v>
      </c>
      <c r="B214" s="38">
        <f>B178</f>
        <v>0</v>
      </c>
      <c r="C214" s="38">
        <f>C178</f>
        <v>0</v>
      </c>
      <c r="D214" s="38">
        <f>D178</f>
        <v>0</v>
      </c>
      <c r="E214" s="38">
        <f>E178</f>
        <v>0</v>
      </c>
      <c r="F214" s="38">
        <f>F178</f>
        <v>0</v>
      </c>
      <c r="G214" s="38">
        <f>G178</f>
        <v>0</v>
      </c>
      <c r="H214" s="38">
        <f>H178</f>
        <v>0</v>
      </c>
      <c r="I214" s="38">
        <f>I178</f>
        <v>0</v>
      </c>
      <c r="J214" s="38">
        <f>J178</f>
        <v>0</v>
      </c>
      <c r="K214" s="17"/>
    </row>
    <row r="215" spans="1:11">
      <c r="A215" s="4" t="s">
        <v>218</v>
      </c>
      <c r="B215" s="38">
        <f>B179</f>
        <v>0</v>
      </c>
      <c r="C215" s="38">
        <f>C179</f>
        <v>0</v>
      </c>
      <c r="D215" s="38">
        <f>D179</f>
        <v>0</v>
      </c>
      <c r="E215" s="38">
        <f>E179</f>
        <v>0</v>
      </c>
      <c r="F215" s="38">
        <f>F179</f>
        <v>0</v>
      </c>
      <c r="G215" s="38">
        <f>G179</f>
        <v>0</v>
      </c>
      <c r="H215" s="38">
        <f>H179</f>
        <v>0</v>
      </c>
      <c r="I215" s="38">
        <f>I179</f>
        <v>0</v>
      </c>
      <c r="J215" s="38">
        <f>J179</f>
        <v>0</v>
      </c>
      <c r="K215" s="17"/>
    </row>
    <row r="216" spans="1:11">
      <c r="A216" s="4" t="s">
        <v>219</v>
      </c>
      <c r="B216" s="38">
        <f>B180</f>
        <v>0</v>
      </c>
      <c r="C216" s="38">
        <f>C180</f>
        <v>0</v>
      </c>
      <c r="D216" s="38">
        <f>D180</f>
        <v>0</v>
      </c>
      <c r="E216" s="38">
        <f>E180</f>
        <v>0</v>
      </c>
      <c r="F216" s="38">
        <f>F180</f>
        <v>0</v>
      </c>
      <c r="G216" s="38">
        <f>G180</f>
        <v>0</v>
      </c>
      <c r="H216" s="38">
        <f>H180</f>
        <v>0</v>
      </c>
      <c r="I216" s="38">
        <f>I180</f>
        <v>0</v>
      </c>
      <c r="J216" s="38">
        <f>J180</f>
        <v>0</v>
      </c>
      <c r="K216" s="17"/>
    </row>
    <row r="217" spans="1:11">
      <c r="A217" s="4" t="s">
        <v>220</v>
      </c>
      <c r="B217" s="38">
        <f>B181</f>
        <v>0</v>
      </c>
      <c r="C217" s="38">
        <f>C181</f>
        <v>0</v>
      </c>
      <c r="D217" s="38">
        <f>D181</f>
        <v>0</v>
      </c>
      <c r="E217" s="38">
        <f>E181</f>
        <v>0</v>
      </c>
      <c r="F217" s="38">
        <f>F181</f>
        <v>0</v>
      </c>
      <c r="G217" s="38">
        <f>G181</f>
        <v>0</v>
      </c>
      <c r="H217" s="38">
        <f>H181</f>
        <v>0</v>
      </c>
      <c r="I217" s="38">
        <f>I181</f>
        <v>0</v>
      </c>
      <c r="J217" s="38">
        <f>J181</f>
        <v>0</v>
      </c>
      <c r="K217" s="17"/>
    </row>
    <row r="218" spans="1:11">
      <c r="A218" s="4" t="s">
        <v>221</v>
      </c>
      <c r="B218" s="38">
        <f>B182</f>
        <v>0</v>
      </c>
      <c r="C218" s="38">
        <f>C182</f>
        <v>0</v>
      </c>
      <c r="D218" s="38">
        <f>D182</f>
        <v>0</v>
      </c>
      <c r="E218" s="38">
        <f>E182</f>
        <v>0</v>
      </c>
      <c r="F218" s="38">
        <f>F182</f>
        <v>0</v>
      </c>
      <c r="G218" s="38">
        <f>G182</f>
        <v>0</v>
      </c>
      <c r="H218" s="38">
        <f>H182</f>
        <v>0</v>
      </c>
      <c r="I218" s="38">
        <f>I182</f>
        <v>0</v>
      </c>
      <c r="J218" s="38">
        <f>J182</f>
        <v>0</v>
      </c>
      <c r="K218" s="17"/>
    </row>
    <row r="219" spans="1:11">
      <c r="A219" s="4" t="s">
        <v>222</v>
      </c>
      <c r="B219" s="38">
        <f>B183</f>
        <v>0</v>
      </c>
      <c r="C219" s="38">
        <f>C183</f>
        <v>0</v>
      </c>
      <c r="D219" s="38">
        <f>D183</f>
        <v>0</v>
      </c>
      <c r="E219" s="38">
        <f>E183</f>
        <v>0</v>
      </c>
      <c r="F219" s="38">
        <f>F183</f>
        <v>0</v>
      </c>
      <c r="G219" s="38">
        <f>G183</f>
        <v>0</v>
      </c>
      <c r="H219" s="38">
        <f>H183</f>
        <v>0</v>
      </c>
      <c r="I219" s="38">
        <f>I183</f>
        <v>0</v>
      </c>
      <c r="J219" s="38">
        <f>J183</f>
        <v>0</v>
      </c>
      <c r="K219" s="17"/>
    </row>
    <row r="220" spans="1:11">
      <c r="A220" s="4" t="s">
        <v>184</v>
      </c>
      <c r="B220" s="38">
        <f>B184</f>
        <v>0</v>
      </c>
      <c r="C220" s="38">
        <f>C184</f>
        <v>0</v>
      </c>
      <c r="D220" s="38">
        <f>D184</f>
        <v>0</v>
      </c>
      <c r="E220" s="38">
        <f>E184</f>
        <v>0</v>
      </c>
      <c r="F220" s="38">
        <f>F184</f>
        <v>0</v>
      </c>
      <c r="G220" s="38">
        <f>G184</f>
        <v>0</v>
      </c>
      <c r="H220" s="38">
        <f>H184</f>
        <v>0</v>
      </c>
      <c r="I220" s="38">
        <f>I184</f>
        <v>0</v>
      </c>
      <c r="J220" s="38">
        <f>J184</f>
        <v>0</v>
      </c>
      <c r="K220" s="17"/>
    </row>
    <row r="221" spans="1:11">
      <c r="A221" s="4" t="s">
        <v>185</v>
      </c>
      <c r="B221" s="38">
        <f>B185</f>
        <v>0</v>
      </c>
      <c r="C221" s="38">
        <f>C185</f>
        <v>0</v>
      </c>
      <c r="D221" s="38">
        <f>D185</f>
        <v>0</v>
      </c>
      <c r="E221" s="38">
        <f>E185</f>
        <v>0</v>
      </c>
      <c r="F221" s="38">
        <f>F185</f>
        <v>0</v>
      </c>
      <c r="G221" s="38">
        <f>G185</f>
        <v>0</v>
      </c>
      <c r="H221" s="38">
        <f>H185</f>
        <v>0</v>
      </c>
      <c r="I221" s="38">
        <f>I185</f>
        <v>0</v>
      </c>
      <c r="J221" s="38">
        <f>J185</f>
        <v>0</v>
      </c>
      <c r="K221" s="17"/>
    </row>
    <row r="222" spans="1:11">
      <c r="A222" s="4" t="s">
        <v>186</v>
      </c>
      <c r="B222" s="38">
        <f>B186</f>
        <v>0</v>
      </c>
      <c r="C222" s="38">
        <f>C186</f>
        <v>0</v>
      </c>
      <c r="D222" s="38">
        <f>D186</f>
        <v>0</v>
      </c>
      <c r="E222" s="38">
        <f>E186</f>
        <v>0</v>
      </c>
      <c r="F222" s="38">
        <f>F186</f>
        <v>0</v>
      </c>
      <c r="G222" s="38">
        <f>G186</f>
        <v>0</v>
      </c>
      <c r="H222" s="38">
        <f>H186</f>
        <v>0</v>
      </c>
      <c r="I222" s="38">
        <f>I186</f>
        <v>0</v>
      </c>
      <c r="J222" s="38">
        <f>J186</f>
        <v>0</v>
      </c>
      <c r="K222" s="17"/>
    </row>
    <row r="223" spans="1:11">
      <c r="A223" s="4" t="s">
        <v>187</v>
      </c>
      <c r="B223" s="38">
        <f>B187</f>
        <v>0</v>
      </c>
      <c r="C223" s="38">
        <f>C187</f>
        <v>0</v>
      </c>
      <c r="D223" s="38">
        <f>D187</f>
        <v>0</v>
      </c>
      <c r="E223" s="38">
        <f>E187</f>
        <v>0</v>
      </c>
      <c r="F223" s="38">
        <f>F187</f>
        <v>0</v>
      </c>
      <c r="G223" s="38">
        <f>G187</f>
        <v>0</v>
      </c>
      <c r="H223" s="38">
        <f>H187</f>
        <v>0</v>
      </c>
      <c r="I223" s="38">
        <f>I187</f>
        <v>0</v>
      </c>
      <c r="J223" s="38">
        <f>J187</f>
        <v>0</v>
      </c>
      <c r="K223" s="17"/>
    </row>
    <row r="224" spans="1:11">
      <c r="A224" s="4" t="s">
        <v>188</v>
      </c>
      <c r="B224" s="38">
        <f>B188</f>
        <v>0</v>
      </c>
      <c r="C224" s="38">
        <f>C188</f>
        <v>0</v>
      </c>
      <c r="D224" s="38">
        <f>D188</f>
        <v>0</v>
      </c>
      <c r="E224" s="38">
        <f>E188</f>
        <v>0</v>
      </c>
      <c r="F224" s="38">
        <f>F188</f>
        <v>0</v>
      </c>
      <c r="G224" s="38">
        <f>G188</f>
        <v>0</v>
      </c>
      <c r="H224" s="38">
        <f>H188</f>
        <v>0</v>
      </c>
      <c r="I224" s="38">
        <f>I188</f>
        <v>0</v>
      </c>
      <c r="J224" s="38">
        <f>J188</f>
        <v>0</v>
      </c>
      <c r="K224" s="17"/>
    </row>
    <row r="225" spans="1:11">
      <c r="A225" s="4" t="s">
        <v>189</v>
      </c>
      <c r="B225" s="38">
        <f>B189</f>
        <v>0</v>
      </c>
      <c r="C225" s="38">
        <f>C189</f>
        <v>0</v>
      </c>
      <c r="D225" s="38">
        <f>D189</f>
        <v>0</v>
      </c>
      <c r="E225" s="38">
        <f>E189</f>
        <v>0</v>
      </c>
      <c r="F225" s="38">
        <f>F189</f>
        <v>0</v>
      </c>
      <c r="G225" s="38">
        <f>G189</f>
        <v>0</v>
      </c>
      <c r="H225" s="38">
        <f>H189</f>
        <v>0</v>
      </c>
      <c r="I225" s="38">
        <f>I189</f>
        <v>0</v>
      </c>
      <c r="J225" s="38">
        <f>J189</f>
        <v>0</v>
      </c>
      <c r="K225" s="17"/>
    </row>
    <row r="226" spans="1:11">
      <c r="A226" s="4" t="s">
        <v>197</v>
      </c>
      <c r="B226" s="38">
        <f>B190</f>
        <v>0</v>
      </c>
      <c r="C226" s="38">
        <f>C190</f>
        <v>0</v>
      </c>
      <c r="D226" s="38">
        <f>D190</f>
        <v>0</v>
      </c>
      <c r="E226" s="38">
        <f>E190</f>
        <v>0</v>
      </c>
      <c r="F226" s="38">
        <f>F190</f>
        <v>0</v>
      </c>
      <c r="G226" s="38">
        <f>G190</f>
        <v>0</v>
      </c>
      <c r="H226" s="38">
        <f>H190</f>
        <v>0</v>
      </c>
      <c r="I226" s="38">
        <f>I190</f>
        <v>0</v>
      </c>
      <c r="J226" s="38">
        <f>J190</f>
        <v>0</v>
      </c>
      <c r="K226" s="17"/>
    </row>
    <row r="227" spans="1:11">
      <c r="A227" s="4" t="s">
        <v>198</v>
      </c>
      <c r="B227" s="38">
        <f>B191</f>
        <v>0</v>
      </c>
      <c r="C227" s="38">
        <f>C191</f>
        <v>0</v>
      </c>
      <c r="D227" s="38">
        <f>D191</f>
        <v>0</v>
      </c>
      <c r="E227" s="38">
        <f>E191</f>
        <v>0</v>
      </c>
      <c r="F227" s="38">
        <f>F191</f>
        <v>0</v>
      </c>
      <c r="G227" s="38">
        <f>G191</f>
        <v>0</v>
      </c>
      <c r="H227" s="38">
        <f>H191</f>
        <v>0</v>
      </c>
      <c r="I227" s="38">
        <f>I191</f>
        <v>0</v>
      </c>
      <c r="J227" s="38">
        <f>J191</f>
        <v>0</v>
      </c>
      <c r="K227" s="17"/>
    </row>
    <row r="229" spans="1:11" ht="21" customHeight="1">
      <c r="A229" s="1" t="s">
        <v>397</v>
      </c>
    </row>
    <row r="230" spans="1:11">
      <c r="A230" s="2" t="s">
        <v>353</v>
      </c>
    </row>
    <row r="231" spans="1:11">
      <c r="A231" s="32" t="s">
        <v>398</v>
      </c>
    </row>
    <row r="232" spans="1:11">
      <c r="A232" s="32" t="s">
        <v>399</v>
      </c>
    </row>
    <row r="233" spans="1:11">
      <c r="A233" s="32" t="s">
        <v>400</v>
      </c>
    </row>
    <row r="234" spans="1:11">
      <c r="A234" s="2" t="s">
        <v>401</v>
      </c>
    </row>
    <row r="236" spans="1:11">
      <c r="B236" s="15" t="s">
        <v>142</v>
      </c>
      <c r="C236" s="15" t="s">
        <v>143</v>
      </c>
      <c r="D236" s="15" t="s">
        <v>144</v>
      </c>
      <c r="E236" s="15" t="s">
        <v>145</v>
      </c>
      <c r="F236" s="15" t="s">
        <v>146</v>
      </c>
      <c r="G236" s="15" t="s">
        <v>151</v>
      </c>
      <c r="H236" s="15" t="s">
        <v>147</v>
      </c>
      <c r="I236" s="15" t="s">
        <v>148</v>
      </c>
      <c r="J236" s="15" t="s">
        <v>149</v>
      </c>
    </row>
    <row r="237" spans="1:11">
      <c r="A237" s="4" t="s">
        <v>174</v>
      </c>
      <c r="B237" s="37">
        <f>IF(B$77="",B201,B201*$I14/B$77)</f>
        <v>0</v>
      </c>
      <c r="C237" s="37">
        <f>IF(C$77="",C201,C201*$I14/C$77)</f>
        <v>0</v>
      </c>
      <c r="D237" s="37">
        <f>IF(D$77="",D201,D201*$I14/D$77)</f>
        <v>0</v>
      </c>
      <c r="E237" s="37">
        <f>IF(E$77="",E201,E201*$I14/E$77)</f>
        <v>0</v>
      </c>
      <c r="F237" s="37">
        <f>IF(F$77="",F201,F201*$I14/F$77)</f>
        <v>0</v>
      </c>
      <c r="G237" s="37">
        <f>IF(G$77="",G201,G201*$I14/G$77)</f>
        <v>0</v>
      </c>
      <c r="H237" s="37">
        <f>IF(H$77="",H201,H201*$I14/H$77)</f>
        <v>0</v>
      </c>
      <c r="I237" s="37">
        <f>IF(I$77="",I201,I201*$I14/I$77)</f>
        <v>0</v>
      </c>
      <c r="J237" s="37">
        <f>IF(J$77="",J201,J201*$I14/J$77)</f>
        <v>0</v>
      </c>
      <c r="K237" s="17"/>
    </row>
    <row r="238" spans="1:11">
      <c r="A238" s="4" t="s">
        <v>175</v>
      </c>
      <c r="B238" s="37">
        <f>IF(B$77="",B202,B202*$I15/B$77)</f>
        <v>0</v>
      </c>
      <c r="C238" s="37">
        <f>IF(C$77="",C202,C202*$I15/C$77)</f>
        <v>0</v>
      </c>
      <c r="D238" s="37">
        <f>IF(D$77="",D202,D202*$I15/D$77)</f>
        <v>0</v>
      </c>
      <c r="E238" s="37">
        <f>IF(E$77="",E202,E202*$I15/E$77)</f>
        <v>0</v>
      </c>
      <c r="F238" s="37">
        <f>IF(F$77="",F202,F202*$I15/F$77)</f>
        <v>0</v>
      </c>
      <c r="G238" s="37">
        <f>IF(G$77="",G202,G202*$I15/G$77)</f>
        <v>0</v>
      </c>
      <c r="H238" s="37">
        <f>IF(H$77="",H202,H202*$I15/H$77)</f>
        <v>0</v>
      </c>
      <c r="I238" s="37">
        <f>IF(I$77="",I202,I202*$I15/I$77)</f>
        <v>0</v>
      </c>
      <c r="J238" s="37">
        <f>IF(J$77="",J202,J202*$I15/J$77)</f>
        <v>0</v>
      </c>
      <c r="K238" s="17"/>
    </row>
    <row r="239" spans="1:11">
      <c r="A239" s="4" t="s">
        <v>216</v>
      </c>
      <c r="B239" s="37">
        <f>IF(B$77="",B203,B203*$I16/B$77)</f>
        <v>0</v>
      </c>
      <c r="C239" s="37">
        <f>IF(C$77="",C203,C203*$I16/C$77)</f>
        <v>0</v>
      </c>
      <c r="D239" s="37">
        <f>IF(D$77="",D203,D203*$I16/D$77)</f>
        <v>0</v>
      </c>
      <c r="E239" s="37">
        <f>IF(E$77="",E203,E203*$I16/E$77)</f>
        <v>0</v>
      </c>
      <c r="F239" s="37">
        <f>IF(F$77="",F203,F203*$I16/F$77)</f>
        <v>0</v>
      </c>
      <c r="G239" s="37">
        <f>IF(G$77="",G203,G203*$I16/G$77)</f>
        <v>0</v>
      </c>
      <c r="H239" s="37">
        <f>IF(H$77="",H203,H203*$I16/H$77)</f>
        <v>0</v>
      </c>
      <c r="I239" s="37">
        <f>IF(I$77="",I203,I203*$I16/I$77)</f>
        <v>0</v>
      </c>
      <c r="J239" s="37">
        <f>IF(J$77="",J203,J203*$I16/J$77)</f>
        <v>0</v>
      </c>
      <c r="K239" s="17"/>
    </row>
    <row r="240" spans="1:11">
      <c r="A240" s="4" t="s">
        <v>176</v>
      </c>
      <c r="B240" s="37">
        <f>IF(B$77="",B204,B204*$I17/B$77)</f>
        <v>0</v>
      </c>
      <c r="C240" s="37">
        <f>IF(C$77="",C204,C204*$I17/C$77)</f>
        <v>0</v>
      </c>
      <c r="D240" s="37">
        <f>IF(D$77="",D204,D204*$I17/D$77)</f>
        <v>0</v>
      </c>
      <c r="E240" s="37">
        <f>IF(E$77="",E204,E204*$I17/E$77)</f>
        <v>0</v>
      </c>
      <c r="F240" s="37">
        <f>IF(F$77="",F204,F204*$I17/F$77)</f>
        <v>0</v>
      </c>
      <c r="G240" s="37">
        <f>IF(G$77="",G204,G204*$I17/G$77)</f>
        <v>0</v>
      </c>
      <c r="H240" s="37">
        <f>IF(H$77="",H204,H204*$I17/H$77)</f>
        <v>0</v>
      </c>
      <c r="I240" s="37">
        <f>IF(I$77="",I204,I204*$I17/I$77)</f>
        <v>0</v>
      </c>
      <c r="J240" s="37">
        <f>IF(J$77="",J204,J204*$I17/J$77)</f>
        <v>0</v>
      </c>
      <c r="K240" s="17"/>
    </row>
    <row r="241" spans="1:11">
      <c r="A241" s="4" t="s">
        <v>177</v>
      </c>
      <c r="B241" s="37">
        <f>IF(B$77="",B205,B205*$I18/B$77)</f>
        <v>0</v>
      </c>
      <c r="C241" s="37">
        <f>IF(C$77="",C205,C205*$I18/C$77)</f>
        <v>0</v>
      </c>
      <c r="D241" s="37">
        <f>IF(D$77="",D205,D205*$I18/D$77)</f>
        <v>0</v>
      </c>
      <c r="E241" s="37">
        <f>IF(E$77="",E205,E205*$I18/E$77)</f>
        <v>0</v>
      </c>
      <c r="F241" s="37">
        <f>IF(F$77="",F205,F205*$I18/F$77)</f>
        <v>0</v>
      </c>
      <c r="G241" s="37">
        <f>IF(G$77="",G205,G205*$I18/G$77)</f>
        <v>0</v>
      </c>
      <c r="H241" s="37">
        <f>IF(H$77="",H205,H205*$I18/H$77)</f>
        <v>0</v>
      </c>
      <c r="I241" s="37">
        <f>IF(I$77="",I205,I205*$I18/I$77)</f>
        <v>0</v>
      </c>
      <c r="J241" s="37">
        <f>IF(J$77="",J205,J205*$I18/J$77)</f>
        <v>0</v>
      </c>
      <c r="K241" s="17"/>
    </row>
    <row r="242" spans="1:11">
      <c r="A242" s="4" t="s">
        <v>217</v>
      </c>
      <c r="B242" s="37">
        <f>IF(B$77="",B206,B206*$I19/B$77)</f>
        <v>0</v>
      </c>
      <c r="C242" s="37">
        <f>IF(C$77="",C206,C206*$I19/C$77)</f>
        <v>0</v>
      </c>
      <c r="D242" s="37">
        <f>IF(D$77="",D206,D206*$I19/D$77)</f>
        <v>0</v>
      </c>
      <c r="E242" s="37">
        <f>IF(E$77="",E206,E206*$I19/E$77)</f>
        <v>0</v>
      </c>
      <c r="F242" s="37">
        <f>IF(F$77="",F206,F206*$I19/F$77)</f>
        <v>0</v>
      </c>
      <c r="G242" s="37">
        <f>IF(G$77="",G206,G206*$I19/G$77)</f>
        <v>0</v>
      </c>
      <c r="H242" s="37">
        <f>IF(H$77="",H206,H206*$I19/H$77)</f>
        <v>0</v>
      </c>
      <c r="I242" s="37">
        <f>IF(I$77="",I206,I206*$I19/I$77)</f>
        <v>0</v>
      </c>
      <c r="J242" s="37">
        <f>IF(J$77="",J206,J206*$I19/J$77)</f>
        <v>0</v>
      </c>
      <c r="K242" s="17"/>
    </row>
    <row r="243" spans="1:11">
      <c r="A243" s="4" t="s">
        <v>178</v>
      </c>
      <c r="B243" s="37">
        <f>IF(B$77="",B207,B207*$I20/B$77)</f>
        <v>0</v>
      </c>
      <c r="C243" s="37">
        <f>IF(C$77="",C207,C207*$I20/C$77)</f>
        <v>0</v>
      </c>
      <c r="D243" s="37">
        <f>IF(D$77="",D207,D207*$I20/D$77)</f>
        <v>0</v>
      </c>
      <c r="E243" s="37">
        <f>IF(E$77="",E207,E207*$I20/E$77)</f>
        <v>0</v>
      </c>
      <c r="F243" s="37">
        <f>IF(F$77="",F207,F207*$I20/F$77)</f>
        <v>0</v>
      </c>
      <c r="G243" s="37">
        <f>IF(G$77="",G207,G207*$I20/G$77)</f>
        <v>0</v>
      </c>
      <c r="H243" s="37">
        <f>IF(H$77="",H207,H207*$I20/H$77)</f>
        <v>0</v>
      </c>
      <c r="I243" s="37">
        <f>IF(I$77="",I207,I207*$I20/I$77)</f>
        <v>0</v>
      </c>
      <c r="J243" s="37">
        <f>IF(J$77="",J207,J207*$I20/J$77)</f>
        <v>0</v>
      </c>
      <c r="K243" s="17"/>
    </row>
    <row r="244" spans="1:11">
      <c r="A244" s="4" t="s">
        <v>179</v>
      </c>
      <c r="B244" s="37">
        <f>IF(B$77="",B208,B208*$I21/B$77)</f>
        <v>0</v>
      </c>
      <c r="C244" s="37">
        <f>IF(C$77="",C208,C208*$I21/C$77)</f>
        <v>0</v>
      </c>
      <c r="D244" s="37">
        <f>IF(D$77="",D208,D208*$I21/D$77)</f>
        <v>0</v>
      </c>
      <c r="E244" s="37">
        <f>IF(E$77="",E208,E208*$I21/E$77)</f>
        <v>0</v>
      </c>
      <c r="F244" s="37">
        <f>IF(F$77="",F208,F208*$I21/F$77)</f>
        <v>0</v>
      </c>
      <c r="G244" s="37">
        <f>IF(G$77="",G208,G208*$I21/G$77)</f>
        <v>0</v>
      </c>
      <c r="H244" s="37">
        <f>IF(H$77="",H208,H208*$I21/H$77)</f>
        <v>0</v>
      </c>
      <c r="I244" s="37">
        <f>IF(I$77="",I208,I208*$I21/I$77)</f>
        <v>0</v>
      </c>
      <c r="J244" s="37">
        <f>IF(J$77="",J208,J208*$I21/J$77)</f>
        <v>0</v>
      </c>
      <c r="K244" s="17"/>
    </row>
    <row r="245" spans="1:11">
      <c r="A245" s="4" t="s">
        <v>195</v>
      </c>
      <c r="B245" s="37">
        <f>IF(B$77="",B209,B209*$I22/B$77)</f>
        <v>0</v>
      </c>
      <c r="C245" s="37">
        <f>IF(C$77="",C209,C209*$I22/C$77)</f>
        <v>0</v>
      </c>
      <c r="D245" s="37">
        <f>IF(D$77="",D209,D209*$I22/D$77)</f>
        <v>0</v>
      </c>
      <c r="E245" s="37">
        <f>IF(E$77="",E209,E209*$I22/E$77)</f>
        <v>0</v>
      </c>
      <c r="F245" s="37">
        <f>IF(F$77="",F209,F209*$I22/F$77)</f>
        <v>0</v>
      </c>
      <c r="G245" s="37">
        <f>IF(G$77="",G209,G209*$I22/G$77)</f>
        <v>0</v>
      </c>
      <c r="H245" s="37">
        <f>IF(H$77="",H209,H209*$I22/H$77)</f>
        <v>0</v>
      </c>
      <c r="I245" s="37">
        <f>IF(I$77="",I209,I209*$I22/I$77)</f>
        <v>0</v>
      </c>
      <c r="J245" s="37">
        <f>IF(J$77="",J209,J209*$I22/J$77)</f>
        <v>0</v>
      </c>
      <c r="K245" s="17"/>
    </row>
    <row r="246" spans="1:11">
      <c r="A246" s="4" t="s">
        <v>180</v>
      </c>
      <c r="B246" s="37">
        <f>IF(B$77="",B210,B210*$I23/B$77)</f>
        <v>0</v>
      </c>
      <c r="C246" s="37">
        <f>IF(C$77="",C210,C210*$I23/C$77)</f>
        <v>0</v>
      </c>
      <c r="D246" s="37">
        <f>IF(D$77="",D210,D210*$I23/D$77)</f>
        <v>0</v>
      </c>
      <c r="E246" s="37">
        <f>IF(E$77="",E210,E210*$I23/E$77)</f>
        <v>0</v>
      </c>
      <c r="F246" s="37">
        <f>IF(F$77="",F210,F210*$I23/F$77)</f>
        <v>0</v>
      </c>
      <c r="G246" s="37">
        <f>IF(G$77="",G210,G210*$I23/G$77)</f>
        <v>0</v>
      </c>
      <c r="H246" s="37">
        <f>IF(H$77="",H210,H210*$I23/H$77)</f>
        <v>0</v>
      </c>
      <c r="I246" s="37">
        <f>IF(I$77="",I210,I210*$I23/I$77)</f>
        <v>0</v>
      </c>
      <c r="J246" s="37">
        <f>IF(J$77="",J210,J210*$I23/J$77)</f>
        <v>0</v>
      </c>
      <c r="K246" s="17"/>
    </row>
    <row r="247" spans="1:11">
      <c r="A247" s="4" t="s">
        <v>181</v>
      </c>
      <c r="B247" s="37">
        <f>IF(B$77="",B211,B211*$I24/B$77)</f>
        <v>0</v>
      </c>
      <c r="C247" s="37">
        <f>IF(C$77="",C211,C211*$I24/C$77)</f>
        <v>0</v>
      </c>
      <c r="D247" s="37">
        <f>IF(D$77="",D211,D211*$I24/D$77)</f>
        <v>0</v>
      </c>
      <c r="E247" s="37">
        <f>IF(E$77="",E211,E211*$I24/E$77)</f>
        <v>0</v>
      </c>
      <c r="F247" s="37">
        <f>IF(F$77="",F211,F211*$I24/F$77)</f>
        <v>0</v>
      </c>
      <c r="G247" s="37">
        <f>IF(G$77="",G211,G211*$I24/G$77)</f>
        <v>0</v>
      </c>
      <c r="H247" s="37">
        <f>IF(H$77="",H211,H211*$I24/H$77)</f>
        <v>0</v>
      </c>
      <c r="I247" s="37">
        <f>IF(I$77="",I211,I211*$I24/I$77)</f>
        <v>0</v>
      </c>
      <c r="J247" s="37">
        <f>IF(J$77="",J211,J211*$I24/J$77)</f>
        <v>0</v>
      </c>
      <c r="K247" s="17"/>
    </row>
    <row r="248" spans="1:11">
      <c r="A248" s="4" t="s">
        <v>182</v>
      </c>
      <c r="B248" s="37">
        <f>IF(B$77="",B212,B212*$I25/B$77)</f>
        <v>0</v>
      </c>
      <c r="C248" s="37">
        <f>IF(C$77="",C212,C212*$I25/C$77)</f>
        <v>0</v>
      </c>
      <c r="D248" s="37">
        <f>IF(D$77="",D212,D212*$I25/D$77)</f>
        <v>0</v>
      </c>
      <c r="E248" s="37">
        <f>IF(E$77="",E212,E212*$I25/E$77)</f>
        <v>0</v>
      </c>
      <c r="F248" s="37">
        <f>IF(F$77="",F212,F212*$I25/F$77)</f>
        <v>0</v>
      </c>
      <c r="G248" s="37">
        <f>IF(G$77="",G212,G212*$I25/G$77)</f>
        <v>0</v>
      </c>
      <c r="H248" s="37">
        <f>IF(H$77="",H212,H212*$I25/H$77)</f>
        <v>0</v>
      </c>
      <c r="I248" s="37">
        <f>IF(I$77="",I212,I212*$I25/I$77)</f>
        <v>0</v>
      </c>
      <c r="J248" s="37">
        <f>IF(J$77="",J212,J212*$I25/J$77)</f>
        <v>0</v>
      </c>
      <c r="K248" s="17"/>
    </row>
    <row r="249" spans="1:11">
      <c r="A249" s="4" t="s">
        <v>183</v>
      </c>
      <c r="B249" s="37">
        <f>IF(B$77="",B213,B213*$I26/B$77)</f>
        <v>0</v>
      </c>
      <c r="C249" s="37">
        <f>IF(C$77="",C213,C213*$I26/C$77)</f>
        <v>0</v>
      </c>
      <c r="D249" s="37">
        <f>IF(D$77="",D213,D213*$I26/D$77)</f>
        <v>0</v>
      </c>
      <c r="E249" s="37">
        <f>IF(E$77="",E213,E213*$I26/E$77)</f>
        <v>0</v>
      </c>
      <c r="F249" s="37">
        <f>IF(F$77="",F213,F213*$I26/F$77)</f>
        <v>0</v>
      </c>
      <c r="G249" s="37">
        <f>IF(G$77="",G213,G213*$I26/G$77)</f>
        <v>0</v>
      </c>
      <c r="H249" s="37">
        <f>IF(H$77="",H213,H213*$I26/H$77)</f>
        <v>0</v>
      </c>
      <c r="I249" s="37">
        <f>IF(I$77="",I213,I213*$I26/I$77)</f>
        <v>0</v>
      </c>
      <c r="J249" s="37">
        <f>IF(J$77="",J213,J213*$I26/J$77)</f>
        <v>0</v>
      </c>
      <c r="K249" s="17"/>
    </row>
    <row r="250" spans="1:11">
      <c r="A250" s="4" t="s">
        <v>196</v>
      </c>
      <c r="B250" s="37">
        <f>IF(B$77="",B214,B214*$I27/B$77)</f>
        <v>0</v>
      </c>
      <c r="C250" s="37">
        <f>IF(C$77="",C214,C214*$I27/C$77)</f>
        <v>0</v>
      </c>
      <c r="D250" s="37">
        <f>IF(D$77="",D214,D214*$I27/D$77)</f>
        <v>0</v>
      </c>
      <c r="E250" s="37">
        <f>IF(E$77="",E214,E214*$I27/E$77)</f>
        <v>0</v>
      </c>
      <c r="F250" s="37">
        <f>IF(F$77="",F214,F214*$I27/F$77)</f>
        <v>0</v>
      </c>
      <c r="G250" s="37">
        <f>IF(G$77="",G214,G214*$I27/G$77)</f>
        <v>0</v>
      </c>
      <c r="H250" s="37">
        <f>IF(H$77="",H214,H214*$I27/H$77)</f>
        <v>0</v>
      </c>
      <c r="I250" s="37">
        <f>IF(I$77="",I214,I214*$I27/I$77)</f>
        <v>0</v>
      </c>
      <c r="J250" s="37">
        <f>IF(J$77="",J214,J214*$I27/J$77)</f>
        <v>0</v>
      </c>
      <c r="K250" s="17"/>
    </row>
    <row r="251" spans="1:11">
      <c r="A251" s="4" t="s">
        <v>218</v>
      </c>
      <c r="B251" s="37">
        <f>IF(B$77="",B215,B215*$I28/B$77)</f>
        <v>0</v>
      </c>
      <c r="C251" s="37">
        <f>IF(C$77="",C215,C215*$I28/C$77)</f>
        <v>0</v>
      </c>
      <c r="D251" s="37">
        <f>IF(D$77="",D215,D215*$I28/D$77)</f>
        <v>0</v>
      </c>
      <c r="E251" s="37">
        <f>IF(E$77="",E215,E215*$I28/E$77)</f>
        <v>0</v>
      </c>
      <c r="F251" s="37">
        <f>IF(F$77="",F215,F215*$I28/F$77)</f>
        <v>0</v>
      </c>
      <c r="G251" s="37">
        <f>IF(G$77="",G215,G215*$I28/G$77)</f>
        <v>0</v>
      </c>
      <c r="H251" s="37">
        <f>IF(H$77="",H215,H215*$I28/H$77)</f>
        <v>0</v>
      </c>
      <c r="I251" s="37">
        <f>IF(I$77="",I215,I215*$I28/I$77)</f>
        <v>0</v>
      </c>
      <c r="J251" s="37">
        <f>IF(J$77="",J215,J215*$I28/J$77)</f>
        <v>0</v>
      </c>
      <c r="K251" s="17"/>
    </row>
    <row r="252" spans="1:11">
      <c r="A252" s="4" t="s">
        <v>219</v>
      </c>
      <c r="B252" s="37">
        <f>IF(B$77="",B216,B216*$I29/B$77)</f>
        <v>0</v>
      </c>
      <c r="C252" s="37">
        <f>IF(C$77="",C216,C216*$I29/C$77)</f>
        <v>0</v>
      </c>
      <c r="D252" s="37">
        <f>IF(D$77="",D216,D216*$I29/D$77)</f>
        <v>0</v>
      </c>
      <c r="E252" s="37">
        <f>IF(E$77="",E216,E216*$I29/E$77)</f>
        <v>0</v>
      </c>
      <c r="F252" s="37">
        <f>IF(F$77="",F216,F216*$I29/F$77)</f>
        <v>0</v>
      </c>
      <c r="G252" s="37">
        <f>IF(G$77="",G216,G216*$I29/G$77)</f>
        <v>0</v>
      </c>
      <c r="H252" s="37">
        <f>IF(H$77="",H216,H216*$I29/H$77)</f>
        <v>0</v>
      </c>
      <c r="I252" s="37">
        <f>IF(I$77="",I216,I216*$I29/I$77)</f>
        <v>0</v>
      </c>
      <c r="J252" s="37">
        <f>IF(J$77="",J216,J216*$I29/J$77)</f>
        <v>0</v>
      </c>
      <c r="K252" s="17"/>
    </row>
    <row r="253" spans="1:11">
      <c r="A253" s="4" t="s">
        <v>220</v>
      </c>
      <c r="B253" s="37">
        <f>IF(B$77="",B217,B217*$I30/B$77)</f>
        <v>0</v>
      </c>
      <c r="C253" s="37">
        <f>IF(C$77="",C217,C217*$I30/C$77)</f>
        <v>0</v>
      </c>
      <c r="D253" s="37">
        <f>IF(D$77="",D217,D217*$I30/D$77)</f>
        <v>0</v>
      </c>
      <c r="E253" s="37">
        <f>IF(E$77="",E217,E217*$I30/E$77)</f>
        <v>0</v>
      </c>
      <c r="F253" s="37">
        <f>IF(F$77="",F217,F217*$I30/F$77)</f>
        <v>0</v>
      </c>
      <c r="G253" s="37">
        <f>IF(G$77="",G217,G217*$I30/G$77)</f>
        <v>0</v>
      </c>
      <c r="H253" s="37">
        <f>IF(H$77="",H217,H217*$I30/H$77)</f>
        <v>0</v>
      </c>
      <c r="I253" s="37">
        <f>IF(I$77="",I217,I217*$I30/I$77)</f>
        <v>0</v>
      </c>
      <c r="J253" s="37">
        <f>IF(J$77="",J217,J217*$I30/J$77)</f>
        <v>0</v>
      </c>
      <c r="K253" s="17"/>
    </row>
    <row r="254" spans="1:11">
      <c r="A254" s="4" t="s">
        <v>221</v>
      </c>
      <c r="B254" s="37">
        <f>IF(B$77="",B218,B218*$I31/B$77)</f>
        <v>0</v>
      </c>
      <c r="C254" s="37">
        <f>IF(C$77="",C218,C218*$I31/C$77)</f>
        <v>0</v>
      </c>
      <c r="D254" s="37">
        <f>IF(D$77="",D218,D218*$I31/D$77)</f>
        <v>0</v>
      </c>
      <c r="E254" s="37">
        <f>IF(E$77="",E218,E218*$I31/E$77)</f>
        <v>0</v>
      </c>
      <c r="F254" s="37">
        <f>IF(F$77="",F218,F218*$I31/F$77)</f>
        <v>0</v>
      </c>
      <c r="G254" s="37">
        <f>IF(G$77="",G218,G218*$I31/G$77)</f>
        <v>0</v>
      </c>
      <c r="H254" s="37">
        <f>IF(H$77="",H218,H218*$I31/H$77)</f>
        <v>0</v>
      </c>
      <c r="I254" s="37">
        <f>IF(I$77="",I218,I218*$I31/I$77)</f>
        <v>0</v>
      </c>
      <c r="J254" s="37">
        <f>IF(J$77="",J218,J218*$I31/J$77)</f>
        <v>0</v>
      </c>
      <c r="K254" s="17"/>
    </row>
    <row r="255" spans="1:11">
      <c r="A255" s="4" t="s">
        <v>222</v>
      </c>
      <c r="B255" s="37">
        <f>IF(B$77="",B219,B219*$I32/B$77)</f>
        <v>0</v>
      </c>
      <c r="C255" s="37">
        <f>IF(C$77="",C219,C219*$I32/C$77)</f>
        <v>0</v>
      </c>
      <c r="D255" s="37">
        <f>IF(D$77="",D219,D219*$I32/D$77)</f>
        <v>0</v>
      </c>
      <c r="E255" s="37">
        <f>IF(E$77="",E219,E219*$I32/E$77)</f>
        <v>0</v>
      </c>
      <c r="F255" s="37">
        <f>IF(F$77="",F219,F219*$I32/F$77)</f>
        <v>0</v>
      </c>
      <c r="G255" s="37">
        <f>IF(G$77="",G219,G219*$I32/G$77)</f>
        <v>0</v>
      </c>
      <c r="H255" s="37">
        <f>IF(H$77="",H219,H219*$I32/H$77)</f>
        <v>0</v>
      </c>
      <c r="I255" s="37">
        <f>IF(I$77="",I219,I219*$I32/I$77)</f>
        <v>0</v>
      </c>
      <c r="J255" s="37">
        <f>IF(J$77="",J219,J219*$I32/J$77)</f>
        <v>0</v>
      </c>
      <c r="K255" s="17"/>
    </row>
    <row r="256" spans="1:11">
      <c r="A256" s="4" t="s">
        <v>184</v>
      </c>
      <c r="B256" s="37">
        <f>IF(B$77="",B220,B220*$I33/B$77)</f>
        <v>0</v>
      </c>
      <c r="C256" s="37">
        <f>IF(C$77="",C220,C220*$I33/C$77)</f>
        <v>0</v>
      </c>
      <c r="D256" s="37">
        <f>IF(D$77="",D220,D220*$I33/D$77)</f>
        <v>0</v>
      </c>
      <c r="E256" s="37">
        <f>IF(E$77="",E220,E220*$I33/E$77)</f>
        <v>0</v>
      </c>
      <c r="F256" s="37">
        <f>IF(F$77="",F220,F220*$I33/F$77)</f>
        <v>0</v>
      </c>
      <c r="G256" s="37">
        <f>IF(G$77="",G220,G220*$I33/G$77)</f>
        <v>0</v>
      </c>
      <c r="H256" s="37">
        <f>IF(H$77="",H220,H220*$I33/H$77)</f>
        <v>0</v>
      </c>
      <c r="I256" s="37">
        <f>IF(I$77="",I220,I220*$I33/I$77)</f>
        <v>0</v>
      </c>
      <c r="J256" s="37">
        <f>IF(J$77="",J220,J220*$I33/J$77)</f>
        <v>0</v>
      </c>
      <c r="K256" s="17"/>
    </row>
    <row r="257" spans="1:11">
      <c r="A257" s="4" t="s">
        <v>185</v>
      </c>
      <c r="B257" s="37">
        <f>IF(B$77="",B221,B221*$I34/B$77)</f>
        <v>0</v>
      </c>
      <c r="C257" s="37">
        <f>IF(C$77="",C221,C221*$I34/C$77)</f>
        <v>0</v>
      </c>
      <c r="D257" s="37">
        <f>IF(D$77="",D221,D221*$I34/D$77)</f>
        <v>0</v>
      </c>
      <c r="E257" s="37">
        <f>IF(E$77="",E221,E221*$I34/E$77)</f>
        <v>0</v>
      </c>
      <c r="F257" s="37">
        <f>IF(F$77="",F221,F221*$I34/F$77)</f>
        <v>0</v>
      </c>
      <c r="G257" s="37">
        <f>IF(G$77="",G221,G221*$I34/G$77)</f>
        <v>0</v>
      </c>
      <c r="H257" s="37">
        <f>IF(H$77="",H221,H221*$I34/H$77)</f>
        <v>0</v>
      </c>
      <c r="I257" s="37">
        <f>IF(I$77="",I221,I221*$I34/I$77)</f>
        <v>0</v>
      </c>
      <c r="J257" s="37">
        <f>IF(J$77="",J221,J221*$I34/J$77)</f>
        <v>0</v>
      </c>
      <c r="K257" s="17"/>
    </row>
    <row r="258" spans="1:11">
      <c r="A258" s="4" t="s">
        <v>186</v>
      </c>
      <c r="B258" s="37">
        <f>IF(B$77="",B222,B222*$I35/B$77)</f>
        <v>0</v>
      </c>
      <c r="C258" s="37">
        <f>IF(C$77="",C222,C222*$I35/C$77)</f>
        <v>0</v>
      </c>
      <c r="D258" s="37">
        <f>IF(D$77="",D222,D222*$I35/D$77)</f>
        <v>0</v>
      </c>
      <c r="E258" s="37">
        <f>IF(E$77="",E222,E222*$I35/E$77)</f>
        <v>0</v>
      </c>
      <c r="F258" s="37">
        <f>IF(F$77="",F222,F222*$I35/F$77)</f>
        <v>0</v>
      </c>
      <c r="G258" s="37">
        <f>IF(G$77="",G222,G222*$I35/G$77)</f>
        <v>0</v>
      </c>
      <c r="H258" s="37">
        <f>IF(H$77="",H222,H222*$I35/H$77)</f>
        <v>0</v>
      </c>
      <c r="I258" s="37">
        <f>IF(I$77="",I222,I222*$I35/I$77)</f>
        <v>0</v>
      </c>
      <c r="J258" s="37">
        <f>IF(J$77="",J222,J222*$I35/J$77)</f>
        <v>0</v>
      </c>
      <c r="K258" s="17"/>
    </row>
    <row r="259" spans="1:11">
      <c r="A259" s="4" t="s">
        <v>187</v>
      </c>
      <c r="B259" s="37">
        <f>IF(B$77="",B223,B223*$I36/B$77)</f>
        <v>0</v>
      </c>
      <c r="C259" s="37">
        <f>IF(C$77="",C223,C223*$I36/C$77)</f>
        <v>0</v>
      </c>
      <c r="D259" s="37">
        <f>IF(D$77="",D223,D223*$I36/D$77)</f>
        <v>0</v>
      </c>
      <c r="E259" s="37">
        <f>IF(E$77="",E223,E223*$I36/E$77)</f>
        <v>0</v>
      </c>
      <c r="F259" s="37">
        <f>IF(F$77="",F223,F223*$I36/F$77)</f>
        <v>0</v>
      </c>
      <c r="G259" s="37">
        <f>IF(G$77="",G223,G223*$I36/G$77)</f>
        <v>0</v>
      </c>
      <c r="H259" s="37">
        <f>IF(H$77="",H223,H223*$I36/H$77)</f>
        <v>0</v>
      </c>
      <c r="I259" s="37">
        <f>IF(I$77="",I223,I223*$I36/I$77)</f>
        <v>0</v>
      </c>
      <c r="J259" s="37">
        <f>IF(J$77="",J223,J223*$I36/J$77)</f>
        <v>0</v>
      </c>
      <c r="K259" s="17"/>
    </row>
    <row r="260" spans="1:11">
      <c r="A260" s="4" t="s">
        <v>188</v>
      </c>
      <c r="B260" s="37">
        <f>IF(B$77="",B224,B224*$I37/B$77)</f>
        <v>0</v>
      </c>
      <c r="C260" s="37">
        <f>IF(C$77="",C224,C224*$I37/C$77)</f>
        <v>0</v>
      </c>
      <c r="D260" s="37">
        <f>IF(D$77="",D224,D224*$I37/D$77)</f>
        <v>0</v>
      </c>
      <c r="E260" s="37">
        <f>IF(E$77="",E224,E224*$I37/E$77)</f>
        <v>0</v>
      </c>
      <c r="F260" s="37">
        <f>IF(F$77="",F224,F224*$I37/F$77)</f>
        <v>0</v>
      </c>
      <c r="G260" s="37">
        <f>IF(G$77="",G224,G224*$I37/G$77)</f>
        <v>0</v>
      </c>
      <c r="H260" s="37">
        <f>IF(H$77="",H224,H224*$I37/H$77)</f>
        <v>0</v>
      </c>
      <c r="I260" s="37">
        <f>IF(I$77="",I224,I224*$I37/I$77)</f>
        <v>0</v>
      </c>
      <c r="J260" s="37">
        <f>IF(J$77="",J224,J224*$I37/J$77)</f>
        <v>0</v>
      </c>
      <c r="K260" s="17"/>
    </row>
    <row r="261" spans="1:11">
      <c r="A261" s="4" t="s">
        <v>189</v>
      </c>
      <c r="B261" s="37">
        <f>IF(B$77="",B225,B225*$I38/B$77)</f>
        <v>0</v>
      </c>
      <c r="C261" s="37">
        <f>IF(C$77="",C225,C225*$I38/C$77)</f>
        <v>0</v>
      </c>
      <c r="D261" s="37">
        <f>IF(D$77="",D225,D225*$I38/D$77)</f>
        <v>0</v>
      </c>
      <c r="E261" s="37">
        <f>IF(E$77="",E225,E225*$I38/E$77)</f>
        <v>0</v>
      </c>
      <c r="F261" s="37">
        <f>IF(F$77="",F225,F225*$I38/F$77)</f>
        <v>0</v>
      </c>
      <c r="G261" s="37">
        <f>IF(G$77="",G225,G225*$I38/G$77)</f>
        <v>0</v>
      </c>
      <c r="H261" s="37">
        <f>IF(H$77="",H225,H225*$I38/H$77)</f>
        <v>0</v>
      </c>
      <c r="I261" s="37">
        <f>IF(I$77="",I225,I225*$I38/I$77)</f>
        <v>0</v>
      </c>
      <c r="J261" s="37">
        <f>IF(J$77="",J225,J225*$I38/J$77)</f>
        <v>0</v>
      </c>
      <c r="K261" s="17"/>
    </row>
    <row r="262" spans="1:11">
      <c r="A262" s="4" t="s">
        <v>197</v>
      </c>
      <c r="B262" s="37">
        <f>IF(B$77="",B226,B226*$I39/B$77)</f>
        <v>0</v>
      </c>
      <c r="C262" s="37">
        <f>IF(C$77="",C226,C226*$I39/C$77)</f>
        <v>0</v>
      </c>
      <c r="D262" s="37">
        <f>IF(D$77="",D226,D226*$I39/D$77)</f>
        <v>0</v>
      </c>
      <c r="E262" s="37">
        <f>IF(E$77="",E226,E226*$I39/E$77)</f>
        <v>0</v>
      </c>
      <c r="F262" s="37">
        <f>IF(F$77="",F226,F226*$I39/F$77)</f>
        <v>0</v>
      </c>
      <c r="G262" s="37">
        <f>IF(G$77="",G226,G226*$I39/G$77)</f>
        <v>0</v>
      </c>
      <c r="H262" s="37">
        <f>IF(H$77="",H226,H226*$I39/H$77)</f>
        <v>0</v>
      </c>
      <c r="I262" s="37">
        <f>IF(I$77="",I226,I226*$I39/I$77)</f>
        <v>0</v>
      </c>
      <c r="J262" s="37">
        <f>IF(J$77="",J226,J226*$I39/J$77)</f>
        <v>0</v>
      </c>
      <c r="K262" s="17"/>
    </row>
    <row r="263" spans="1:11">
      <c r="A263" s="4" t="s">
        <v>198</v>
      </c>
      <c r="B263" s="37">
        <f>IF(B$77="",B227,B227*$I40/B$77)</f>
        <v>0</v>
      </c>
      <c r="C263" s="37">
        <f>IF(C$77="",C227,C227*$I40/C$77)</f>
        <v>0</v>
      </c>
      <c r="D263" s="37">
        <f>IF(D$77="",D227,D227*$I40/D$77)</f>
        <v>0</v>
      </c>
      <c r="E263" s="37">
        <f>IF(E$77="",E227,E227*$I40/E$77)</f>
        <v>0</v>
      </c>
      <c r="F263" s="37">
        <f>IF(F$77="",F227,F227*$I40/F$77)</f>
        <v>0</v>
      </c>
      <c r="G263" s="37">
        <f>IF(G$77="",G227,G227*$I40/G$77)</f>
        <v>0</v>
      </c>
      <c r="H263" s="37">
        <f>IF(H$77="",H227,H227*$I40/H$77)</f>
        <v>0</v>
      </c>
      <c r="I263" s="37">
        <f>IF(I$77="",I227,I227*$I40/I$77)</f>
        <v>0</v>
      </c>
      <c r="J263" s="37">
        <f>IF(J$77="",J227,J227*$I40/J$77)</f>
        <v>0</v>
      </c>
      <c r="K263" s="17"/>
    </row>
  </sheetData>
  <sheetProtection sheet="1" objects="1" scenarios="1"/>
  <hyperlinks>
    <hyperlink ref="A7" location="'LAFs'!B13" display="x1 = Network level for each tariff (to get loss factors applicable to capacity) (in Loss adjustment factors to transmission)"/>
    <hyperlink ref="A8" location="'Input'!B147" display="x2 = 1032. Loss adjustment factors to transmission"/>
    <hyperlink ref="A56" location="'LAFs'!B44" display="x1 = 2002. Mapping of DRM network levels to core network levels"/>
    <hyperlink ref="A57" location="'Input'!B147" display="x2 = 1032. Loss adjustment factors to transmission"/>
    <hyperlink ref="A72" location="'LAFs'!B60" display="x1 = 2003. Loss adjustment factor to transmission for each DRM network level"/>
    <hyperlink ref="A115" location="'Input'!B79" display="x1 = 1018. Proportion of relevant load going through 132kV/HV direct transformation"/>
    <hyperlink ref="A123" location="'Input'!B79" display="x1 = 1018. Proportion of relevant load going through 132kV/HV direct transformation"/>
    <hyperlink ref="A131" location="'Input'!B79" display="x1 = 1018. Proportion of relevant load going through 132kV/HV direct transformation"/>
    <hyperlink ref="A139" location="'Input'!B79" display="x1 = 1018. Proportion of relevant load going through 132kV/HV direct transformation"/>
    <hyperlink ref="A140" location="'LAFs'!B118" display="x2 = 2006. Proportion going through 132kV/EHV"/>
    <hyperlink ref="A141" location="'LAFs'!B126" display="x3 = 2007. Proportion going through EHV"/>
    <hyperlink ref="A142" location="'LAFs'!B134" display="x4 = 2008. Proportion going through EHV/HV"/>
    <hyperlink ref="A160" location="'LAFs'!B84" display="x1 = 2005. Network use factors"/>
    <hyperlink ref="A161" location="'LAFs'!B147" display="x2 = 2009. Rerouteing matrix for all network levels"/>
    <hyperlink ref="A197" location="'LAFs'!B164" display="x3 = 2010. Network use factors: interim step in calculations before adjustments"/>
    <hyperlink ref="A231" location="'LAFs'!B76" display="x1 = 2004. Loss adjustment factor to transmission for each network level"/>
    <hyperlink ref="A232" location="'LAFs'!B200" display="x2 = 2011. Network use factors for all tariffs"/>
    <hyperlink ref="A233" location="'LAFs'!I13" display="x3 = 2001. Loss adjustment factor to transmission (in Loss adjustment factors to transmission)"/>
  </hyperlinks>
  <pageMargins left="0.7" right="0.7" top="0.75" bottom="0.75" header="0.3" footer="0.3"/>
  <pageSetup paperSize="9" fitToHeight="0" orientation="portrait"/>
  <headerFooter>
    <oddHeader>&amp;L&amp;A&amp;C&amp;R&amp;P of &amp;N</oddHeader>
    <oddFooter>&amp;F</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137"/>
  <sheetViews>
    <sheetView showGridLines="0" workbookViewId="0">
      <pane ySplit="1" topLeftCell="A2" activePane="bottomLeft" state="frozen"/>
      <selection pane="bottomLeft"/>
    </sheetView>
  </sheetViews>
  <sheetFormatPr defaultRowHeight="15"/>
  <cols>
    <col min="1" max="1" width="50.7109375" customWidth="1"/>
    <col min="2" max="251" width="24.7109375" customWidth="1"/>
  </cols>
  <sheetData>
    <row r="1" spans="1:3" ht="21" customHeight="1">
      <c r="A1" s="1">
        <f>"Network model for "&amp;'Input'!B7&amp;" in "&amp;'Input'!C7&amp;" ("&amp;'Input'!D7&amp;")"</f>
        <v>0</v>
      </c>
    </row>
    <row r="2" spans="1:3">
      <c r="A2" s="2" t="s">
        <v>402</v>
      </c>
    </row>
    <row r="4" spans="1:3" ht="21" customHeight="1">
      <c r="A4" s="1" t="s">
        <v>403</v>
      </c>
    </row>
    <row r="5" spans="1:3">
      <c r="A5" s="2" t="s">
        <v>353</v>
      </c>
    </row>
    <row r="6" spans="1:3">
      <c r="A6" s="32" t="s">
        <v>404</v>
      </c>
    </row>
    <row r="7" spans="1:3">
      <c r="A7" s="32" t="s">
        <v>405</v>
      </c>
    </row>
    <row r="8" spans="1:3">
      <c r="A8" s="32" t="s">
        <v>406</v>
      </c>
    </row>
    <row r="9" spans="1:3">
      <c r="A9" s="2" t="s">
        <v>407</v>
      </c>
    </row>
    <row r="11" spans="1:3">
      <c r="B11" s="15" t="s">
        <v>408</v>
      </c>
    </row>
    <row r="12" spans="1:3">
      <c r="A12" s="4" t="s">
        <v>408</v>
      </c>
      <c r="B12" s="39">
        <f>PMT('Input'!B58,'Input'!C58,-1)*IF(OR('Input'!F58&gt;366,'Input'!F58&lt;365),'Input'!F58/365.25,1)</f>
        <v>0</v>
      </c>
      <c r="C12" s="17"/>
    </row>
    <row r="14" spans="1:3" ht="21" customHeight="1">
      <c r="A14" s="1" t="s">
        <v>409</v>
      </c>
    </row>
    <row r="15" spans="1:3">
      <c r="A15" s="2" t="s">
        <v>353</v>
      </c>
    </row>
    <row r="16" spans="1:3">
      <c r="A16" s="32" t="s">
        <v>410</v>
      </c>
    </row>
    <row r="17" spans="1:10">
      <c r="A17" s="2" t="s">
        <v>370</v>
      </c>
    </row>
    <row r="18" spans="1:10">
      <c r="A18" s="2" t="s">
        <v>371</v>
      </c>
    </row>
    <row r="20" spans="1:10">
      <c r="B20" s="15" t="s">
        <v>142</v>
      </c>
      <c r="C20" s="15" t="s">
        <v>143</v>
      </c>
      <c r="D20" s="15" t="s">
        <v>144</v>
      </c>
      <c r="E20" s="15" t="s">
        <v>145</v>
      </c>
      <c r="F20" s="15" t="s">
        <v>146</v>
      </c>
      <c r="G20" s="15" t="s">
        <v>147</v>
      </c>
      <c r="H20" s="15" t="s">
        <v>148</v>
      </c>
      <c r="I20" s="15" t="s">
        <v>149</v>
      </c>
    </row>
    <row r="21" spans="1:10">
      <c r="A21" s="4" t="s">
        <v>411</v>
      </c>
      <c r="B21" s="28">
        <v>1</v>
      </c>
      <c r="C21" s="38">
        <f>'Input'!$B148</f>
        <v>0</v>
      </c>
      <c r="D21" s="38">
        <f>'Input'!$C148</f>
        <v>0</v>
      </c>
      <c r="E21" s="38">
        <f>'Input'!$D148</f>
        <v>0</v>
      </c>
      <c r="F21" s="38">
        <f>'Input'!$E148</f>
        <v>0</v>
      </c>
      <c r="G21" s="38">
        <f>'Input'!$F148</f>
        <v>0</v>
      </c>
      <c r="H21" s="38">
        <f>'Input'!$G148</f>
        <v>0</v>
      </c>
      <c r="I21" s="38">
        <f>'Input'!$H148</f>
        <v>0</v>
      </c>
      <c r="J21" s="17"/>
    </row>
    <row r="23" spans="1:10" ht="21" customHeight="1">
      <c r="A23" s="1" t="s">
        <v>412</v>
      </c>
    </row>
    <row r="24" spans="1:10">
      <c r="A24" s="2" t="s">
        <v>353</v>
      </c>
    </row>
    <row r="25" spans="1:10">
      <c r="A25" s="32" t="s">
        <v>413</v>
      </c>
    </row>
    <row r="26" spans="1:10">
      <c r="A26" s="32" t="s">
        <v>414</v>
      </c>
    </row>
    <row r="27" spans="1:10">
      <c r="A27" s="33" t="s">
        <v>356</v>
      </c>
      <c r="B27" s="33" t="s">
        <v>415</v>
      </c>
      <c r="C27" s="33" t="s">
        <v>416</v>
      </c>
    </row>
    <row r="28" spans="1:10">
      <c r="A28" s="33" t="s">
        <v>359</v>
      </c>
      <c r="B28" s="33" t="s">
        <v>417</v>
      </c>
      <c r="C28" s="33" t="s">
        <v>418</v>
      </c>
    </row>
    <row r="30" spans="1:10">
      <c r="B30" s="15" t="s">
        <v>419</v>
      </c>
      <c r="C30" s="15" t="s">
        <v>420</v>
      </c>
    </row>
    <row r="31" spans="1:10">
      <c r="A31" s="4" t="s">
        <v>142</v>
      </c>
      <c r="B31" s="37">
        <f>$B$21</f>
        <v>0</v>
      </c>
      <c r="C31" s="10"/>
      <c r="D31" s="17"/>
    </row>
    <row r="32" spans="1:10">
      <c r="A32" s="4" t="s">
        <v>143</v>
      </c>
      <c r="B32" s="37">
        <f>$C$21</f>
        <v>0</v>
      </c>
      <c r="C32" s="37">
        <f>B31</f>
        <v>0</v>
      </c>
      <c r="D32" s="17"/>
    </row>
    <row r="33" spans="1:5">
      <c r="A33" s="4" t="s">
        <v>144</v>
      </c>
      <c r="B33" s="37">
        <f>$D$21</f>
        <v>0</v>
      </c>
      <c r="C33" s="37">
        <f>B32</f>
        <v>0</v>
      </c>
      <c r="D33" s="17"/>
    </row>
    <row r="34" spans="1:5">
      <c r="A34" s="4" t="s">
        <v>145</v>
      </c>
      <c r="B34" s="37">
        <f>$E$21</f>
        <v>0</v>
      </c>
      <c r="C34" s="37">
        <f>B33</f>
        <v>0</v>
      </c>
      <c r="D34" s="17"/>
    </row>
    <row r="35" spans="1:5">
      <c r="A35" s="4" t="s">
        <v>146</v>
      </c>
      <c r="B35" s="37">
        <f>$F$21</f>
        <v>0</v>
      </c>
      <c r="C35" s="37">
        <f>B34</f>
        <v>0</v>
      </c>
      <c r="D35" s="17"/>
    </row>
    <row r="36" spans="1:5">
      <c r="A36" s="4" t="s">
        <v>147</v>
      </c>
      <c r="B36" s="37">
        <f>$G$21</f>
        <v>0</v>
      </c>
      <c r="C36" s="37">
        <f>B35</f>
        <v>0</v>
      </c>
      <c r="D36" s="17"/>
    </row>
    <row r="37" spans="1:5">
      <c r="A37" s="4" t="s">
        <v>148</v>
      </c>
      <c r="B37" s="37">
        <f>$H$21</f>
        <v>0</v>
      </c>
      <c r="C37" s="37">
        <f>B36</f>
        <v>0</v>
      </c>
      <c r="D37" s="17"/>
    </row>
    <row r="38" spans="1:5">
      <c r="A38" s="4" t="s">
        <v>149</v>
      </c>
      <c r="B38" s="37">
        <f>$I$21</f>
        <v>0</v>
      </c>
      <c r="C38" s="37">
        <f>B37</f>
        <v>0</v>
      </c>
      <c r="D38" s="17"/>
    </row>
    <row r="40" spans="1:5" ht="21" customHeight="1">
      <c r="A40" s="1" t="s">
        <v>421</v>
      </c>
    </row>
    <row r="41" spans="1:5">
      <c r="A41" s="2" t="s">
        <v>353</v>
      </c>
    </row>
    <row r="42" spans="1:5">
      <c r="A42" s="32" t="s">
        <v>422</v>
      </c>
    </row>
    <row r="43" spans="1:5">
      <c r="A43" s="32" t="s">
        <v>423</v>
      </c>
    </row>
    <row r="44" spans="1:5">
      <c r="A44" s="33" t="s">
        <v>356</v>
      </c>
      <c r="B44" s="33" t="s">
        <v>424</v>
      </c>
      <c r="C44" s="33" t="s">
        <v>424</v>
      </c>
      <c r="D44" s="33" t="s">
        <v>424</v>
      </c>
    </row>
    <row r="45" spans="1:5">
      <c r="A45" s="33" t="s">
        <v>359</v>
      </c>
      <c r="B45" s="33" t="s">
        <v>425</v>
      </c>
      <c r="C45" s="33" t="s">
        <v>425</v>
      </c>
      <c r="D45" s="33" t="s">
        <v>426</v>
      </c>
    </row>
    <row r="47" spans="1:5">
      <c r="B47" s="15" t="s">
        <v>427</v>
      </c>
      <c r="C47" s="15" t="s">
        <v>428</v>
      </c>
      <c r="D47" s="15" t="s">
        <v>429</v>
      </c>
    </row>
    <row r="48" spans="1:5">
      <c r="A48" s="4" t="s">
        <v>142</v>
      </c>
      <c r="B48" s="10"/>
      <c r="C48" s="39">
        <f>1/(1+'Input'!B68)</f>
        <v>0</v>
      </c>
      <c r="D48" s="39">
        <f>1/C48-1</f>
        <v>0</v>
      </c>
      <c r="E48" s="17"/>
    </row>
    <row r="49" spans="1:5">
      <c r="A49" s="4" t="s">
        <v>143</v>
      </c>
      <c r="B49" s="39">
        <f>1/(1+'Input'!B69)</f>
        <v>0</v>
      </c>
      <c r="C49" s="39">
        <f>C48/(1+'Input'!B69)</f>
        <v>0</v>
      </c>
      <c r="D49" s="39">
        <f>1/C49-1</f>
        <v>0</v>
      </c>
      <c r="E49" s="17"/>
    </row>
    <row r="50" spans="1:5">
      <c r="A50" s="4" t="s">
        <v>144</v>
      </c>
      <c r="B50" s="39">
        <f>B49/(1+'Input'!B70)</f>
        <v>0</v>
      </c>
      <c r="C50" s="39">
        <f>C49/(1+'Input'!B70)</f>
        <v>0</v>
      </c>
      <c r="D50" s="39">
        <f>1/C50-1</f>
        <v>0</v>
      </c>
      <c r="E50" s="17"/>
    </row>
    <row r="51" spans="1:5">
      <c r="A51" s="4" t="s">
        <v>145</v>
      </c>
      <c r="B51" s="39">
        <f>B50/(1+'Input'!B71)</f>
        <v>0</v>
      </c>
      <c r="C51" s="39">
        <f>C50/(1+'Input'!B71)</f>
        <v>0</v>
      </c>
      <c r="D51" s="39">
        <f>1/C51-1</f>
        <v>0</v>
      </c>
      <c r="E51" s="17"/>
    </row>
    <row r="52" spans="1:5">
      <c r="A52" s="4" t="s">
        <v>146</v>
      </c>
      <c r="B52" s="39">
        <f>B51/(1+'Input'!B72)</f>
        <v>0</v>
      </c>
      <c r="C52" s="39">
        <f>C51/(1+'Input'!B72)</f>
        <v>0</v>
      </c>
      <c r="D52" s="39">
        <f>1/C52-1</f>
        <v>0</v>
      </c>
      <c r="E52" s="17"/>
    </row>
    <row r="53" spans="1:5">
      <c r="A53" s="4" t="s">
        <v>147</v>
      </c>
      <c r="B53" s="39">
        <f>B52/(1+'Input'!B73)</f>
        <v>0</v>
      </c>
      <c r="C53" s="39">
        <f>C52/(1+'Input'!B73)</f>
        <v>0</v>
      </c>
      <c r="D53" s="39">
        <f>1/C53-1</f>
        <v>0</v>
      </c>
      <c r="E53" s="17"/>
    </row>
    <row r="54" spans="1:5">
      <c r="A54" s="4" t="s">
        <v>148</v>
      </c>
      <c r="B54" s="39">
        <f>B53/(1+'Input'!B74)</f>
        <v>0</v>
      </c>
      <c r="C54" s="39">
        <f>C53/(1+'Input'!B74)</f>
        <v>0</v>
      </c>
      <c r="D54" s="39">
        <f>1/C54-1</f>
        <v>0</v>
      </c>
      <c r="E54" s="17"/>
    </row>
    <row r="55" spans="1:5">
      <c r="A55" s="4" t="s">
        <v>149</v>
      </c>
      <c r="B55" s="39">
        <f>B54/(1+'Input'!B75)</f>
        <v>0</v>
      </c>
      <c r="C55" s="39">
        <f>C54/(1+'Input'!B75)</f>
        <v>0</v>
      </c>
      <c r="D55" s="10"/>
      <c r="E55" s="17"/>
    </row>
    <row r="57" spans="1:5" ht="21" customHeight="1">
      <c r="A57" s="1" t="s">
        <v>430</v>
      </c>
    </row>
    <row r="58" spans="1:5">
      <c r="A58" s="2" t="s">
        <v>353</v>
      </c>
    </row>
    <row r="59" spans="1:5">
      <c r="A59" s="32" t="s">
        <v>431</v>
      </c>
    </row>
    <row r="60" spans="1:5">
      <c r="A60" s="32" t="s">
        <v>432</v>
      </c>
    </row>
    <row r="61" spans="1:5">
      <c r="A61" s="2" t="s">
        <v>433</v>
      </c>
    </row>
    <row r="63" spans="1:5">
      <c r="B63" s="15" t="s">
        <v>434</v>
      </c>
    </row>
    <row r="64" spans="1:5">
      <c r="A64" s="4" t="s">
        <v>143</v>
      </c>
      <c r="B64" s="37">
        <f>'Input'!B$85/B$49</f>
        <v>0</v>
      </c>
      <c r="C64" s="17"/>
    </row>
    <row r="65" spans="1:3">
      <c r="A65" s="4" t="s">
        <v>144</v>
      </c>
      <c r="B65" s="37">
        <f>'Input'!B$85/B$50</f>
        <v>0</v>
      </c>
      <c r="C65" s="17"/>
    </row>
    <row r="66" spans="1:3">
      <c r="A66" s="4" t="s">
        <v>145</v>
      </c>
      <c r="B66" s="37">
        <f>'Input'!B$85/B$51</f>
        <v>0</v>
      </c>
      <c r="C66" s="17"/>
    </row>
    <row r="67" spans="1:3">
      <c r="A67" s="4" t="s">
        <v>146</v>
      </c>
      <c r="B67" s="37">
        <f>'Input'!B$85/B$52</f>
        <v>0</v>
      </c>
      <c r="C67" s="17"/>
    </row>
    <row r="68" spans="1:3">
      <c r="A68" s="4" t="s">
        <v>147</v>
      </c>
      <c r="B68" s="37">
        <f>'Input'!B$85/B$53</f>
        <v>0</v>
      </c>
      <c r="C68" s="17"/>
    </row>
    <row r="69" spans="1:3">
      <c r="A69" s="4" t="s">
        <v>148</v>
      </c>
      <c r="B69" s="37">
        <f>'Input'!B$85/B$54</f>
        <v>0</v>
      </c>
      <c r="C69" s="17"/>
    </row>
    <row r="70" spans="1:3">
      <c r="A70" s="4" t="s">
        <v>149</v>
      </c>
      <c r="B70" s="37">
        <f>'Input'!B$85/B$55</f>
        <v>0</v>
      </c>
      <c r="C70" s="17"/>
    </row>
    <row r="72" spans="1:3" ht="21" customHeight="1">
      <c r="A72" s="1" t="s">
        <v>435</v>
      </c>
    </row>
    <row r="73" spans="1:3">
      <c r="A73" s="2" t="s">
        <v>353</v>
      </c>
    </row>
    <row r="74" spans="1:3">
      <c r="A74" s="32" t="s">
        <v>436</v>
      </c>
    </row>
    <row r="75" spans="1:3">
      <c r="A75" s="32" t="s">
        <v>437</v>
      </c>
    </row>
    <row r="76" spans="1:3">
      <c r="A76" s="32" t="s">
        <v>438</v>
      </c>
    </row>
    <row r="77" spans="1:3">
      <c r="A77" s="2" t="s">
        <v>439</v>
      </c>
    </row>
    <row r="79" spans="1:3">
      <c r="B79" s="15" t="s">
        <v>440</v>
      </c>
    </row>
    <row r="80" spans="1:3">
      <c r="A80" s="4" t="s">
        <v>143</v>
      </c>
      <c r="B80" s="37">
        <f>B64*C$49/B$32</f>
        <v>0</v>
      </c>
      <c r="C80" s="17"/>
    </row>
    <row r="81" spans="1:3">
      <c r="A81" s="4" t="s">
        <v>144</v>
      </c>
      <c r="B81" s="37">
        <f>B65*C$50/B$33</f>
        <v>0</v>
      </c>
      <c r="C81" s="17"/>
    </row>
    <row r="82" spans="1:3">
      <c r="A82" s="4" t="s">
        <v>145</v>
      </c>
      <c r="B82" s="37">
        <f>B66*C$51/B$34</f>
        <v>0</v>
      </c>
      <c r="C82" s="17"/>
    </row>
    <row r="83" spans="1:3">
      <c r="A83" s="4" t="s">
        <v>146</v>
      </c>
      <c r="B83" s="37">
        <f>B67*C$52/B$35</f>
        <v>0</v>
      </c>
      <c r="C83" s="17"/>
    </row>
    <row r="84" spans="1:3">
      <c r="A84" s="4" t="s">
        <v>147</v>
      </c>
      <c r="B84" s="37">
        <f>B68*C$53/B$36</f>
        <v>0</v>
      </c>
      <c r="C84" s="17"/>
    </row>
    <row r="85" spans="1:3">
      <c r="A85" s="4" t="s">
        <v>148</v>
      </c>
      <c r="B85" s="37">
        <f>B69*C$54/B$37</f>
        <v>0</v>
      </c>
      <c r="C85" s="17"/>
    </row>
    <row r="86" spans="1:3">
      <c r="A86" s="4" t="s">
        <v>149</v>
      </c>
      <c r="B86" s="37">
        <f>B70*C$55/B$38</f>
        <v>0</v>
      </c>
      <c r="C86" s="17"/>
    </row>
    <row r="88" spans="1:3" ht="21" customHeight="1">
      <c r="A88" s="1" t="s">
        <v>441</v>
      </c>
    </row>
    <row r="89" spans="1:3">
      <c r="A89" s="2" t="s">
        <v>353</v>
      </c>
    </row>
    <row r="90" spans="1:3">
      <c r="A90" s="32" t="s">
        <v>378</v>
      </c>
    </row>
    <row r="91" spans="1:3">
      <c r="A91" s="32" t="s">
        <v>383</v>
      </c>
    </row>
    <row r="92" spans="1:3">
      <c r="A92" s="32" t="s">
        <v>384</v>
      </c>
    </row>
    <row r="93" spans="1:3">
      <c r="A93" s="32" t="s">
        <v>385</v>
      </c>
    </row>
    <row r="94" spans="1:3">
      <c r="A94" s="2" t="s">
        <v>386</v>
      </c>
    </row>
    <row r="95" spans="1:3">
      <c r="A95" s="2" t="s">
        <v>442</v>
      </c>
    </row>
    <row r="97" spans="1:10">
      <c r="B97" s="15" t="s">
        <v>143</v>
      </c>
      <c r="C97" s="15" t="s">
        <v>144</v>
      </c>
      <c r="D97" s="15" t="s">
        <v>145</v>
      </c>
      <c r="E97" s="15" t="s">
        <v>146</v>
      </c>
      <c r="F97" s="15" t="s">
        <v>151</v>
      </c>
      <c r="G97" s="15" t="s">
        <v>147</v>
      </c>
      <c r="H97" s="15" t="s">
        <v>148</v>
      </c>
      <c r="I97" s="15" t="s">
        <v>149</v>
      </c>
    </row>
    <row r="98" spans="1:10">
      <c r="A98" s="4" t="s">
        <v>143</v>
      </c>
      <c r="B98" s="40">
        <v>1</v>
      </c>
      <c r="C98" s="40">
        <v>0</v>
      </c>
      <c r="D98" s="40">
        <v>0</v>
      </c>
      <c r="E98" s="40">
        <v>0</v>
      </c>
      <c r="F98" s="40">
        <v>0</v>
      </c>
      <c r="G98" s="40">
        <v>0</v>
      </c>
      <c r="H98" s="40">
        <v>0</v>
      </c>
      <c r="I98" s="40">
        <v>0</v>
      </c>
      <c r="J98" s="17"/>
    </row>
    <row r="99" spans="1:10">
      <c r="A99" s="4" t="s">
        <v>144</v>
      </c>
      <c r="B99" s="40">
        <v>0</v>
      </c>
      <c r="C99" s="41">
        <f>'LAFs'!$B$119</f>
        <v>0</v>
      </c>
      <c r="D99" s="40">
        <v>0</v>
      </c>
      <c r="E99" s="40">
        <v>0</v>
      </c>
      <c r="F99" s="40">
        <v>0</v>
      </c>
      <c r="G99" s="40">
        <v>0</v>
      </c>
      <c r="H99" s="40">
        <v>0</v>
      </c>
      <c r="I99" s="40">
        <v>0</v>
      </c>
      <c r="J99" s="17"/>
    </row>
    <row r="100" spans="1:10">
      <c r="A100" s="4" t="s">
        <v>145</v>
      </c>
      <c r="B100" s="40">
        <v>0</v>
      </c>
      <c r="C100" s="40">
        <v>0</v>
      </c>
      <c r="D100" s="41">
        <f>'LAFs'!$B$127</f>
        <v>0</v>
      </c>
      <c r="E100" s="40">
        <v>0</v>
      </c>
      <c r="F100" s="40">
        <v>0</v>
      </c>
      <c r="G100" s="40">
        <v>0</v>
      </c>
      <c r="H100" s="40">
        <v>0</v>
      </c>
      <c r="I100" s="40">
        <v>0</v>
      </c>
      <c r="J100" s="17"/>
    </row>
    <row r="101" spans="1:10">
      <c r="A101" s="4" t="s">
        <v>146</v>
      </c>
      <c r="B101" s="40">
        <v>0</v>
      </c>
      <c r="C101" s="40">
        <v>0</v>
      </c>
      <c r="D101" s="40">
        <v>0</v>
      </c>
      <c r="E101" s="41">
        <f>'LAFs'!$B$135</f>
        <v>0</v>
      </c>
      <c r="F101" s="41">
        <f>'Input'!$B$80</f>
        <v>0</v>
      </c>
      <c r="G101" s="40">
        <v>0</v>
      </c>
      <c r="H101" s="40">
        <v>0</v>
      </c>
      <c r="I101" s="40">
        <v>0</v>
      </c>
      <c r="J101" s="17"/>
    </row>
    <row r="102" spans="1:10">
      <c r="A102" s="4" t="s">
        <v>147</v>
      </c>
      <c r="B102" s="40">
        <v>0</v>
      </c>
      <c r="C102" s="40">
        <v>0</v>
      </c>
      <c r="D102" s="40">
        <v>0</v>
      </c>
      <c r="E102" s="40">
        <v>0</v>
      </c>
      <c r="F102" s="40">
        <v>0</v>
      </c>
      <c r="G102" s="40">
        <v>1</v>
      </c>
      <c r="H102" s="40">
        <v>0</v>
      </c>
      <c r="I102" s="40">
        <v>0</v>
      </c>
      <c r="J102" s="17"/>
    </row>
    <row r="103" spans="1:10">
      <c r="A103" s="4" t="s">
        <v>148</v>
      </c>
      <c r="B103" s="40">
        <v>0</v>
      </c>
      <c r="C103" s="40">
        <v>0</v>
      </c>
      <c r="D103" s="40">
        <v>0</v>
      </c>
      <c r="E103" s="40">
        <v>0</v>
      </c>
      <c r="F103" s="40">
        <v>0</v>
      </c>
      <c r="G103" s="40">
        <v>0</v>
      </c>
      <c r="H103" s="40">
        <v>1</v>
      </c>
      <c r="I103" s="40">
        <v>0</v>
      </c>
      <c r="J103" s="17"/>
    </row>
    <row r="104" spans="1:10">
      <c r="A104" s="4" t="s">
        <v>149</v>
      </c>
      <c r="B104" s="40">
        <v>0</v>
      </c>
      <c r="C104" s="40">
        <v>0</v>
      </c>
      <c r="D104" s="40">
        <v>0</v>
      </c>
      <c r="E104" s="40">
        <v>0</v>
      </c>
      <c r="F104" s="40">
        <v>0</v>
      </c>
      <c r="G104" s="40">
        <v>0</v>
      </c>
      <c r="H104" s="40">
        <v>0</v>
      </c>
      <c r="I104" s="40">
        <v>1</v>
      </c>
      <c r="J104" s="17"/>
    </row>
    <row r="106" spans="1:10" ht="21" customHeight="1">
      <c r="A106" s="1" t="s">
        <v>443</v>
      </c>
    </row>
    <row r="107" spans="1:10">
      <c r="A107" s="2" t="s">
        <v>353</v>
      </c>
    </row>
    <row r="108" spans="1:10">
      <c r="A108" s="32" t="s">
        <v>444</v>
      </c>
    </row>
    <row r="109" spans="1:10">
      <c r="A109" s="32" t="s">
        <v>445</v>
      </c>
    </row>
    <row r="110" spans="1:10">
      <c r="A110" s="2" t="s">
        <v>366</v>
      </c>
    </row>
    <row r="112" spans="1:10">
      <c r="B112" s="15" t="s">
        <v>446</v>
      </c>
    </row>
    <row r="113" spans="1:3">
      <c r="A113" s="4" t="s">
        <v>143</v>
      </c>
      <c r="B113" s="37">
        <f>SUMPRODUCT(B$80:B$86,$B$98:$B$104)</f>
        <v>0</v>
      </c>
      <c r="C113" s="17"/>
    </row>
    <row r="114" spans="1:3">
      <c r="A114" s="4" t="s">
        <v>144</v>
      </c>
      <c r="B114" s="37">
        <f>SUMPRODUCT(B$80:B$86,$C$98:$C$104)</f>
        <v>0</v>
      </c>
      <c r="C114" s="17"/>
    </row>
    <row r="115" spans="1:3">
      <c r="A115" s="4" t="s">
        <v>145</v>
      </c>
      <c r="B115" s="37">
        <f>SUMPRODUCT(B$80:B$86,$D$98:$D$104)</f>
        <v>0</v>
      </c>
      <c r="C115" s="17"/>
    </row>
    <row r="116" spans="1:3">
      <c r="A116" s="4" t="s">
        <v>146</v>
      </c>
      <c r="B116" s="37">
        <f>SUMPRODUCT(B$80:B$86,$E$98:$E$104)</f>
        <v>0</v>
      </c>
      <c r="C116" s="17"/>
    </row>
    <row r="117" spans="1:3">
      <c r="A117" s="4" t="s">
        <v>151</v>
      </c>
      <c r="B117" s="37">
        <f>SUMPRODUCT(B$80:B$86,$F$98:$F$104)</f>
        <v>0</v>
      </c>
      <c r="C117" s="17"/>
    </row>
    <row r="118" spans="1:3">
      <c r="A118" s="4" t="s">
        <v>147</v>
      </c>
      <c r="B118" s="37">
        <f>SUMPRODUCT(B$80:B$86,$G$98:$G$104)</f>
        <v>0</v>
      </c>
      <c r="C118" s="17"/>
    </row>
    <row r="119" spans="1:3">
      <c r="A119" s="4" t="s">
        <v>148</v>
      </c>
      <c r="B119" s="37">
        <f>SUMPRODUCT(B$80:B$86,$H$98:$H$104)</f>
        <v>0</v>
      </c>
      <c r="C119" s="17"/>
    </row>
    <row r="120" spans="1:3">
      <c r="A120" s="4" t="s">
        <v>149</v>
      </c>
      <c r="B120" s="37">
        <f>SUMPRODUCT(B$80:B$86,$I$98:$I$104)</f>
        <v>0</v>
      </c>
      <c r="C120" s="17"/>
    </row>
    <row r="122" spans="1:3" ht="21" customHeight="1">
      <c r="A122" s="1" t="s">
        <v>447</v>
      </c>
    </row>
    <row r="123" spans="1:3">
      <c r="A123" s="2" t="s">
        <v>353</v>
      </c>
    </row>
    <row r="124" spans="1:3">
      <c r="A124" s="32" t="s">
        <v>448</v>
      </c>
    </row>
    <row r="125" spans="1:3">
      <c r="A125" s="32" t="s">
        <v>449</v>
      </c>
    </row>
    <row r="126" spans="1:3">
      <c r="A126" s="32" t="s">
        <v>450</v>
      </c>
    </row>
    <row r="127" spans="1:3">
      <c r="A127" s="2" t="s">
        <v>451</v>
      </c>
    </row>
    <row r="129" spans="1:3">
      <c r="B129" s="15" t="s">
        <v>452</v>
      </c>
    </row>
    <row r="130" spans="1:3">
      <c r="A130" s="4" t="s">
        <v>453</v>
      </c>
      <c r="B130" s="37">
        <f>IF(B113,0.001*'Input'!B90*B$12/B113,0)</f>
        <v>0</v>
      </c>
      <c r="C130" s="17"/>
    </row>
    <row r="131" spans="1:3">
      <c r="A131" s="4" t="s">
        <v>454</v>
      </c>
      <c r="B131" s="37">
        <f>IF(B114,0.001*'Input'!B91*B$12/B114,0)</f>
        <v>0</v>
      </c>
      <c r="C131" s="17"/>
    </row>
    <row r="132" spans="1:3">
      <c r="A132" s="4" t="s">
        <v>455</v>
      </c>
      <c r="B132" s="37">
        <f>IF(B115,0.001*'Input'!B92*B$12/B115,0)</f>
        <v>0</v>
      </c>
      <c r="C132" s="17"/>
    </row>
    <row r="133" spans="1:3">
      <c r="A133" s="4" t="s">
        <v>456</v>
      </c>
      <c r="B133" s="37">
        <f>IF(B116,0.001*'Input'!B93*B$12/B116,0)</f>
        <v>0</v>
      </c>
      <c r="C133" s="17"/>
    </row>
    <row r="134" spans="1:3">
      <c r="A134" s="4" t="s">
        <v>457</v>
      </c>
      <c r="B134" s="37">
        <f>IF(B117,0.001*'Input'!B94*B$12/B117,0)</f>
        <v>0</v>
      </c>
      <c r="C134" s="17"/>
    </row>
    <row r="135" spans="1:3">
      <c r="A135" s="4" t="s">
        <v>458</v>
      </c>
      <c r="B135" s="37">
        <f>IF(B118,0.001*'Input'!B95*B$12/B118,0)</f>
        <v>0</v>
      </c>
      <c r="C135" s="17"/>
    </row>
    <row r="136" spans="1:3">
      <c r="A136" s="4" t="s">
        <v>459</v>
      </c>
      <c r="B136" s="37">
        <f>IF(B119,0.001*'Input'!B96*B$12/B119,0)</f>
        <v>0</v>
      </c>
      <c r="C136" s="17"/>
    </row>
    <row r="137" spans="1:3">
      <c r="A137" s="4" t="s">
        <v>460</v>
      </c>
      <c r="B137" s="37">
        <f>IF(B120,0.001*'Input'!B97*B$12/B120,0)</f>
        <v>0</v>
      </c>
      <c r="C137" s="17"/>
    </row>
  </sheetData>
  <sheetProtection sheet="1" objects="1" scenarios="1"/>
  <hyperlinks>
    <hyperlink ref="A6" location="'Input'!B57" display="x1 = 1010. Rate of return (in Financial and general assumptions)"/>
    <hyperlink ref="A7" location="'Input'!C57" display="x2 = 1010. Annualisation period (years) (in Financial and general assumptions)"/>
    <hyperlink ref="A8" location="'Input'!F57" display="x3 = 1010. Days in the charging year (in Financial and general assumptions)"/>
    <hyperlink ref="A16" location="'Input'!B147" display="x1 = 1032. Loss adjustment factors to transmission"/>
    <hyperlink ref="A25" location="'DRM'!B20" display="x1 = 2102. Loss adjustment factor to transmission for each core level"/>
    <hyperlink ref="A26" location="'DRM'!B30" display="x2 = Loss adjustment factor to transmission for network level exit (in Loss adjustment factors)"/>
    <hyperlink ref="A42" location="'Input'!B67" display="x1 = 1017. Diversity allowance between top and bottom of network level"/>
    <hyperlink ref="A43" location="'DRM'!C47" display="x2 = Coincidence to system peak at level exit (in Diversity calculations)"/>
    <hyperlink ref="A59" location="'Input'!B84" display="x1 = 1019. Network model GSP peak demand (MW)"/>
    <hyperlink ref="A60" location="'DRM'!B47" display="x2 = 2104. Coincidence to GSP peak at level exit (in Diversity calculations)"/>
    <hyperlink ref="A74" location="'DRM'!B63" display="x1 = 2105. Network model total maximum demand at substation (MW)"/>
    <hyperlink ref="A75" location="'DRM'!C47" display="x2 = 2104. Coincidence to system peak at level exit (in Diversity calculations)"/>
    <hyperlink ref="A76" location="'DRM'!B30" display="x3 = 2103. Loss adjustment factor to transmission for network level exit (in Loss adjustment factors)"/>
    <hyperlink ref="A90" location="'Input'!B79" display="x1 = 1018. Proportion of relevant load going through 132kV/HV direct transformation"/>
    <hyperlink ref="A91" location="'LAFs'!B118" display="x2 = 2006. Proportion going through 132kV/EHV"/>
    <hyperlink ref="A92" location="'LAFs'!B126" display="x3 = 2007. Proportion going through EHV"/>
    <hyperlink ref="A93" location="'LAFs'!B134" display="x4 = 2008. Proportion going through EHV/HV"/>
    <hyperlink ref="A108" location="'DRM'!B79" display="x1 = 2106. Network model contribution to system maximum load measured at network level exit (MW)"/>
    <hyperlink ref="A109" location="'DRM'!B97" display="x2 = 2107. Rerouteing matrix for DRM network levels"/>
    <hyperlink ref="A124" location="'DRM'!B112" display="x1 = 2108. GSP simultaneous maximum load assumed through each network level (MW)"/>
    <hyperlink ref="A125" location="'Input'!B89" display="x2 = 1020. Gross asset cost by network level (£)"/>
    <hyperlink ref="A126" location="'DRM'!B11" display="x3 = 2101. Annuity rate"/>
  </hyperlinks>
  <pageMargins left="0.7" right="0.7" top="0.75" bottom="0.75" header="0.3" footer="0.3"/>
  <pageSetup paperSize="9" fitToHeight="0" orientation="portrait"/>
  <headerFooter>
    <oddHeader>&amp;L&amp;A&amp;C&amp;R&amp;P of &amp;N</oddHeader>
    <oddFooter>&amp;F</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E132"/>
  <sheetViews>
    <sheetView showGridLines="0" workbookViewId="0">
      <pane ySplit="1" topLeftCell="A2" activePane="bottomLeft" state="frozen"/>
      <selection pane="bottomLeft"/>
    </sheetView>
  </sheetViews>
  <sheetFormatPr defaultRowHeight="15"/>
  <cols>
    <col min="1" max="1" width="50.7109375" customWidth="1"/>
    <col min="2" max="251" width="24.7109375" customWidth="1"/>
  </cols>
  <sheetData>
    <row r="1" spans="1:3" ht="21" customHeight="1">
      <c r="A1" s="1">
        <f>"Service models for "&amp;'Input'!B7&amp;" in "&amp;'Input'!C7&amp;" ("&amp;'Input'!D7&amp;")"</f>
        <v>0</v>
      </c>
    </row>
    <row r="2" spans="1:3">
      <c r="A2" s="2" t="s">
        <v>461</v>
      </c>
    </row>
    <row r="4" spans="1:3" ht="21" customHeight="1">
      <c r="A4" s="1" t="s">
        <v>462</v>
      </c>
    </row>
    <row r="5" spans="1:3">
      <c r="A5" s="2" t="s">
        <v>353</v>
      </c>
    </row>
    <row r="6" spans="1:3">
      <c r="A6" s="32" t="s">
        <v>463</v>
      </c>
    </row>
    <row r="7" spans="1:3">
      <c r="A7" s="32" t="s">
        <v>464</v>
      </c>
    </row>
    <row r="8" spans="1:3">
      <c r="A8" s="2" t="s">
        <v>366</v>
      </c>
    </row>
    <row r="10" spans="1:3">
      <c r="B10" s="15" t="s">
        <v>465</v>
      </c>
    </row>
    <row r="11" spans="1:3">
      <c r="A11" s="4" t="s">
        <v>174</v>
      </c>
      <c r="B11" s="21">
        <f>SUMPRODUCT('Input'!$B112:$I112,'Input'!$B$102:$I$102)</f>
        <v>0</v>
      </c>
      <c r="C11" s="17"/>
    </row>
    <row r="12" spans="1:3">
      <c r="A12" s="4" t="s">
        <v>175</v>
      </c>
      <c r="B12" s="21">
        <f>SUMPRODUCT('Input'!$B113:$I113,'Input'!$B$102:$I$102)</f>
        <v>0</v>
      </c>
      <c r="C12" s="17"/>
    </row>
    <row r="13" spans="1:3">
      <c r="A13" s="4" t="s">
        <v>176</v>
      </c>
      <c r="B13" s="21">
        <f>SUMPRODUCT('Input'!$B114:$I114,'Input'!$B$102:$I$102)</f>
        <v>0</v>
      </c>
      <c r="C13" s="17"/>
    </row>
    <row r="14" spans="1:3">
      <c r="A14" s="4" t="s">
        <v>177</v>
      </c>
      <c r="B14" s="21">
        <f>SUMPRODUCT('Input'!$B115:$I115,'Input'!$B$102:$I$102)</f>
        <v>0</v>
      </c>
      <c r="C14" s="17"/>
    </row>
    <row r="15" spans="1:3">
      <c r="A15" s="4" t="s">
        <v>178</v>
      </c>
      <c r="B15" s="21">
        <f>SUMPRODUCT('Input'!$B116:$I116,'Input'!$B$102:$I$102)</f>
        <v>0</v>
      </c>
      <c r="C15" s="17"/>
    </row>
    <row r="16" spans="1:3">
      <c r="A16" s="4" t="s">
        <v>179</v>
      </c>
      <c r="B16" s="21">
        <f>SUMPRODUCT('Input'!$B117:$I117,'Input'!$B$102:$I$102)</f>
        <v>0</v>
      </c>
      <c r="C16" s="17"/>
    </row>
    <row r="17" spans="1:3">
      <c r="A17" s="4" t="s">
        <v>180</v>
      </c>
      <c r="B17" s="21">
        <f>SUMPRODUCT('Input'!$B118:$I118,'Input'!$B$102:$I$102)</f>
        <v>0</v>
      </c>
      <c r="C17" s="17"/>
    </row>
    <row r="18" spans="1:3">
      <c r="A18" s="4" t="s">
        <v>181</v>
      </c>
      <c r="B18" s="21">
        <f>SUMPRODUCT('Input'!$B119:$I119,'Input'!$B$102:$I$102)</f>
        <v>0</v>
      </c>
      <c r="C18" s="17"/>
    </row>
    <row r="19" spans="1:3">
      <c r="A19" s="4" t="s">
        <v>182</v>
      </c>
      <c r="B19" s="21">
        <f>SUMPRODUCT('Input'!$B120:$I120,'Input'!$B$102:$I$102)</f>
        <v>0</v>
      </c>
      <c r="C19" s="17"/>
    </row>
    <row r="20" spans="1:3">
      <c r="A20" s="4" t="s">
        <v>183</v>
      </c>
      <c r="B20" s="21">
        <f>SUMPRODUCT('Input'!$B121:$I121,'Input'!$B$102:$I$102)</f>
        <v>0</v>
      </c>
      <c r="C20" s="17"/>
    </row>
    <row r="21" spans="1:3">
      <c r="A21" s="4" t="s">
        <v>184</v>
      </c>
      <c r="B21" s="21">
        <f>SUMPRODUCT('Input'!$B122:$I122,'Input'!$B$102:$I$102)</f>
        <v>0</v>
      </c>
      <c r="C21" s="17"/>
    </row>
    <row r="22" spans="1:3">
      <c r="A22" s="4" t="s">
        <v>185</v>
      </c>
      <c r="B22" s="21">
        <f>SUMPRODUCT('Input'!$B123:$I123,'Input'!$B$102:$I$102)</f>
        <v>0</v>
      </c>
      <c r="C22" s="17"/>
    </row>
    <row r="23" spans="1:3">
      <c r="A23" s="4" t="s">
        <v>186</v>
      </c>
      <c r="B23" s="21">
        <f>SUMPRODUCT('Input'!$B124:$I124,'Input'!$B$102:$I$102)</f>
        <v>0</v>
      </c>
      <c r="C23" s="17"/>
    </row>
    <row r="24" spans="1:3">
      <c r="A24" s="4" t="s">
        <v>187</v>
      </c>
      <c r="B24" s="21">
        <f>SUMPRODUCT('Input'!$B125:$I125,'Input'!$B$102:$I$102)</f>
        <v>0</v>
      </c>
      <c r="C24" s="17"/>
    </row>
    <row r="25" spans="1:3">
      <c r="A25" s="4" t="s">
        <v>188</v>
      </c>
      <c r="B25" s="21">
        <f>SUMPRODUCT('Input'!$B126:$I126,'Input'!$B$102:$I$102)</f>
        <v>0</v>
      </c>
      <c r="C25" s="17"/>
    </row>
    <row r="26" spans="1:3">
      <c r="A26" s="4" t="s">
        <v>189</v>
      </c>
      <c r="B26" s="21">
        <f>SUMPRODUCT('Input'!$B127:$I127,'Input'!$B$102:$I$102)</f>
        <v>0</v>
      </c>
      <c r="C26" s="17"/>
    </row>
    <row r="28" spans="1:3" ht="21" customHeight="1">
      <c r="A28" s="1" t="s">
        <v>466</v>
      </c>
    </row>
    <row r="29" spans="1:3">
      <c r="A29" s="2" t="s">
        <v>353</v>
      </c>
    </row>
    <row r="30" spans="1:3">
      <c r="A30" s="32" t="s">
        <v>467</v>
      </c>
    </row>
    <row r="31" spans="1:3">
      <c r="A31" s="32" t="s">
        <v>464</v>
      </c>
    </row>
    <row r="32" spans="1:3">
      <c r="A32" s="2" t="s">
        <v>366</v>
      </c>
    </row>
    <row r="34" spans="1:3">
      <c r="B34" s="15" t="s">
        <v>465</v>
      </c>
    </row>
    <row r="35" spans="1:3">
      <c r="A35" s="4" t="s">
        <v>468</v>
      </c>
      <c r="B35" s="21">
        <f>SUMPRODUCT('Input'!$B134:$I134,'Input'!$B$102:$I$102)</f>
        <v>0</v>
      </c>
      <c r="C35" s="17"/>
    </row>
    <row r="37" spans="1:3" ht="21" customHeight="1">
      <c r="A37" s="1" t="s">
        <v>469</v>
      </c>
    </row>
    <row r="38" spans="1:3">
      <c r="A38" s="2" t="s">
        <v>353</v>
      </c>
    </row>
    <row r="39" spans="1:3">
      <c r="A39" s="32" t="s">
        <v>470</v>
      </c>
    </row>
    <row r="40" spans="1:3">
      <c r="A40" s="32" t="s">
        <v>471</v>
      </c>
    </row>
    <row r="41" spans="1:3">
      <c r="A41" s="32" t="s">
        <v>450</v>
      </c>
    </row>
    <row r="42" spans="1:3">
      <c r="A42" s="2" t="s">
        <v>472</v>
      </c>
    </row>
    <row r="44" spans="1:3">
      <c r="B44" s="15" t="s">
        <v>465</v>
      </c>
    </row>
    <row r="45" spans="1:3">
      <c r="A45" s="4" t="s">
        <v>473</v>
      </c>
      <c r="B45" s="37">
        <f>0.1*'Input'!$D58*B35*'DRM'!$B12</f>
        <v>0</v>
      </c>
      <c r="C45" s="17"/>
    </row>
    <row r="47" spans="1:3" ht="21" customHeight="1">
      <c r="A47" s="1" t="s">
        <v>474</v>
      </c>
    </row>
    <row r="48" spans="1:3">
      <c r="A48" s="2" t="s">
        <v>353</v>
      </c>
    </row>
    <row r="49" spans="1:3">
      <c r="A49" s="32" t="s">
        <v>475</v>
      </c>
    </row>
    <row r="50" spans="1:3">
      <c r="A50" s="32" t="s">
        <v>476</v>
      </c>
    </row>
    <row r="51" spans="1:3">
      <c r="A51" s="2" t="s">
        <v>366</v>
      </c>
    </row>
    <row r="53" spans="1:3">
      <c r="B53" s="15" t="s">
        <v>477</v>
      </c>
    </row>
    <row r="54" spans="1:3">
      <c r="A54" s="4" t="s">
        <v>195</v>
      </c>
      <c r="B54" s="21">
        <f>SUMPRODUCT('Input'!$B139:$F139,'Input'!$B$107:$F$107)</f>
        <v>0</v>
      </c>
      <c r="C54" s="17"/>
    </row>
    <row r="55" spans="1:3">
      <c r="A55" s="4" t="s">
        <v>196</v>
      </c>
      <c r="B55" s="21">
        <f>SUMPRODUCT('Input'!$B140:$F140,'Input'!$B$107:$F$107)</f>
        <v>0</v>
      </c>
      <c r="C55" s="17"/>
    </row>
    <row r="56" spans="1:3">
      <c r="A56" s="4" t="s">
        <v>197</v>
      </c>
      <c r="B56" s="21">
        <f>SUMPRODUCT('Input'!$B141:$F141,'Input'!$B$107:$F$107)</f>
        <v>0</v>
      </c>
      <c r="C56" s="17"/>
    </row>
    <row r="57" spans="1:3">
      <c r="A57" s="4" t="s">
        <v>198</v>
      </c>
      <c r="B57" s="21">
        <f>SUMPRODUCT('Input'!$B142:$F142,'Input'!$B$107:$F$107)</f>
        <v>0</v>
      </c>
      <c r="C57" s="17"/>
    </row>
    <row r="59" spans="1:3" ht="21" customHeight="1">
      <c r="A59" s="1" t="s">
        <v>478</v>
      </c>
    </row>
    <row r="60" spans="1:3">
      <c r="A60" s="2" t="s">
        <v>353</v>
      </c>
    </row>
    <row r="61" spans="1:3">
      <c r="A61" s="32" t="s">
        <v>479</v>
      </c>
    </row>
    <row r="62" spans="1:3">
      <c r="A62" s="32" t="s">
        <v>480</v>
      </c>
    </row>
    <row r="63" spans="1:3">
      <c r="A63" s="2" t="s">
        <v>371</v>
      </c>
    </row>
    <row r="65" spans="1:4">
      <c r="B65" s="15" t="s">
        <v>465</v>
      </c>
      <c r="C65" s="15" t="s">
        <v>477</v>
      </c>
    </row>
    <row r="66" spans="1:4">
      <c r="A66" s="4" t="s">
        <v>174</v>
      </c>
      <c r="B66" s="38">
        <f>$B$11</f>
        <v>0</v>
      </c>
      <c r="C66" s="10"/>
      <c r="D66" s="17"/>
    </row>
    <row r="67" spans="1:4">
      <c r="A67" s="4" t="s">
        <v>175</v>
      </c>
      <c r="B67" s="38">
        <f>$B$12</f>
        <v>0</v>
      </c>
      <c r="C67" s="10"/>
      <c r="D67" s="17"/>
    </row>
    <row r="68" spans="1:4">
      <c r="A68" s="4" t="s">
        <v>216</v>
      </c>
      <c r="B68" s="10"/>
      <c r="C68" s="10"/>
      <c r="D68" s="17"/>
    </row>
    <row r="69" spans="1:4">
      <c r="A69" s="4" t="s">
        <v>176</v>
      </c>
      <c r="B69" s="38">
        <f>$B$13</f>
        <v>0</v>
      </c>
      <c r="C69" s="10"/>
      <c r="D69" s="17"/>
    </row>
    <row r="70" spans="1:4">
      <c r="A70" s="4" t="s">
        <v>177</v>
      </c>
      <c r="B70" s="38">
        <f>$B$14</f>
        <v>0</v>
      </c>
      <c r="C70" s="10"/>
      <c r="D70" s="17"/>
    </row>
    <row r="71" spans="1:4">
      <c r="A71" s="4" t="s">
        <v>217</v>
      </c>
      <c r="B71" s="10"/>
      <c r="C71" s="10"/>
      <c r="D71" s="17"/>
    </row>
    <row r="72" spans="1:4">
      <c r="A72" s="4" t="s">
        <v>178</v>
      </c>
      <c r="B72" s="38">
        <f>$B$15</f>
        <v>0</v>
      </c>
      <c r="C72" s="10"/>
      <c r="D72" s="17"/>
    </row>
    <row r="73" spans="1:4">
      <c r="A73" s="4" t="s">
        <v>179</v>
      </c>
      <c r="B73" s="38">
        <f>$B$16</f>
        <v>0</v>
      </c>
      <c r="C73" s="10"/>
      <c r="D73" s="17"/>
    </row>
    <row r="74" spans="1:4">
      <c r="A74" s="4" t="s">
        <v>195</v>
      </c>
      <c r="B74" s="10"/>
      <c r="C74" s="38">
        <f>$B$54</f>
        <v>0</v>
      </c>
      <c r="D74" s="17"/>
    </row>
    <row r="75" spans="1:4">
      <c r="A75" s="4" t="s">
        <v>180</v>
      </c>
      <c r="B75" s="38">
        <f>$B$17</f>
        <v>0</v>
      </c>
      <c r="C75" s="10"/>
      <c r="D75" s="17"/>
    </row>
    <row r="76" spans="1:4">
      <c r="A76" s="4" t="s">
        <v>181</v>
      </c>
      <c r="B76" s="38">
        <f>$B$18</f>
        <v>0</v>
      </c>
      <c r="C76" s="10"/>
      <c r="D76" s="17"/>
    </row>
    <row r="77" spans="1:4">
      <c r="A77" s="4" t="s">
        <v>182</v>
      </c>
      <c r="B77" s="38">
        <f>$B$19</f>
        <v>0</v>
      </c>
      <c r="C77" s="10"/>
      <c r="D77" s="17"/>
    </row>
    <row r="78" spans="1:4">
      <c r="A78" s="4" t="s">
        <v>183</v>
      </c>
      <c r="B78" s="38">
        <f>$B$20</f>
        <v>0</v>
      </c>
      <c r="C78" s="10"/>
      <c r="D78" s="17"/>
    </row>
    <row r="79" spans="1:4">
      <c r="A79" s="4" t="s">
        <v>196</v>
      </c>
      <c r="B79" s="10"/>
      <c r="C79" s="38">
        <f>$B$55</f>
        <v>0</v>
      </c>
      <c r="D79" s="17"/>
    </row>
    <row r="80" spans="1:4">
      <c r="A80" s="4" t="s">
        <v>218</v>
      </c>
      <c r="B80" s="10"/>
      <c r="C80" s="10"/>
      <c r="D80" s="17"/>
    </row>
    <row r="81" spans="1:4">
      <c r="A81" s="4" t="s">
        <v>219</v>
      </c>
      <c r="B81" s="10"/>
      <c r="C81" s="10"/>
      <c r="D81" s="17"/>
    </row>
    <row r="82" spans="1:4">
      <c r="A82" s="4" t="s">
        <v>220</v>
      </c>
      <c r="B82" s="10"/>
      <c r="C82" s="10"/>
      <c r="D82" s="17"/>
    </row>
    <row r="83" spans="1:4">
      <c r="A83" s="4" t="s">
        <v>221</v>
      </c>
      <c r="B83" s="10"/>
      <c r="C83" s="10"/>
      <c r="D83" s="17"/>
    </row>
    <row r="84" spans="1:4">
      <c r="A84" s="4" t="s">
        <v>222</v>
      </c>
      <c r="B84" s="10"/>
      <c r="C84" s="10"/>
      <c r="D84" s="17"/>
    </row>
    <row r="85" spans="1:4">
      <c r="A85" s="4" t="s">
        <v>184</v>
      </c>
      <c r="B85" s="38">
        <f>$B$21</f>
        <v>0</v>
      </c>
      <c r="C85" s="10"/>
      <c r="D85" s="17"/>
    </row>
    <row r="86" spans="1:4">
      <c r="A86" s="4" t="s">
        <v>185</v>
      </c>
      <c r="B86" s="38">
        <f>$B$22</f>
        <v>0</v>
      </c>
      <c r="C86" s="10"/>
      <c r="D86" s="17"/>
    </row>
    <row r="87" spans="1:4">
      <c r="A87" s="4" t="s">
        <v>186</v>
      </c>
      <c r="B87" s="38">
        <f>$B$23</f>
        <v>0</v>
      </c>
      <c r="C87" s="10"/>
      <c r="D87" s="17"/>
    </row>
    <row r="88" spans="1:4">
      <c r="A88" s="4" t="s">
        <v>187</v>
      </c>
      <c r="B88" s="38">
        <f>$B$24</f>
        <v>0</v>
      </c>
      <c r="C88" s="10"/>
      <c r="D88" s="17"/>
    </row>
    <row r="89" spans="1:4">
      <c r="A89" s="4" t="s">
        <v>188</v>
      </c>
      <c r="B89" s="38">
        <f>$B$25</f>
        <v>0</v>
      </c>
      <c r="C89" s="10"/>
      <c r="D89" s="17"/>
    </row>
    <row r="90" spans="1:4">
      <c r="A90" s="4" t="s">
        <v>189</v>
      </c>
      <c r="B90" s="38">
        <f>$B$26</f>
        <v>0</v>
      </c>
      <c r="C90" s="10"/>
      <c r="D90" s="17"/>
    </row>
    <row r="91" spans="1:4">
      <c r="A91" s="4" t="s">
        <v>197</v>
      </c>
      <c r="B91" s="10"/>
      <c r="C91" s="38">
        <f>$B$56</f>
        <v>0</v>
      </c>
      <c r="D91" s="17"/>
    </row>
    <row r="92" spans="1:4">
      <c r="A92" s="4" t="s">
        <v>198</v>
      </c>
      <c r="B92" s="10"/>
      <c r="C92" s="38">
        <f>$B$57</f>
        <v>0</v>
      </c>
      <c r="D92" s="17"/>
    </row>
    <row r="94" spans="1:4" ht="21" customHeight="1">
      <c r="A94" s="1" t="s">
        <v>481</v>
      </c>
    </row>
    <row r="95" spans="1:4">
      <c r="A95" s="2" t="s">
        <v>353</v>
      </c>
    </row>
    <row r="96" spans="1:4">
      <c r="A96" s="32" t="s">
        <v>482</v>
      </c>
    </row>
    <row r="97" spans="1:5">
      <c r="A97" s="32" t="s">
        <v>483</v>
      </c>
    </row>
    <row r="98" spans="1:5">
      <c r="A98" s="32" t="s">
        <v>450</v>
      </c>
    </row>
    <row r="99" spans="1:5">
      <c r="A99" s="32" t="s">
        <v>484</v>
      </c>
    </row>
    <row r="100" spans="1:5">
      <c r="A100" s="32" t="s">
        <v>485</v>
      </c>
    </row>
    <row r="101" spans="1:5">
      <c r="A101" s="33" t="s">
        <v>356</v>
      </c>
      <c r="B101" s="33" t="s">
        <v>486</v>
      </c>
      <c r="C101" s="33"/>
      <c r="D101" s="33" t="s">
        <v>487</v>
      </c>
    </row>
    <row r="102" spans="1:5">
      <c r="A102" s="33" t="s">
        <v>359</v>
      </c>
      <c r="B102" s="33" t="s">
        <v>488</v>
      </c>
      <c r="C102" s="33"/>
      <c r="D102" s="33" t="s">
        <v>489</v>
      </c>
    </row>
    <row r="104" spans="1:5">
      <c r="B104" s="31" t="s">
        <v>490</v>
      </c>
      <c r="C104" s="31"/>
    </row>
    <row r="105" spans="1:5">
      <c r="B105" s="15" t="s">
        <v>465</v>
      </c>
      <c r="C105" s="15" t="s">
        <v>477</v>
      </c>
      <c r="D105" s="15" t="s">
        <v>491</v>
      </c>
    </row>
    <row r="106" spans="1:5">
      <c r="A106" s="4" t="s">
        <v>174</v>
      </c>
      <c r="B106" s="37">
        <f>100/'Input'!$F$58*B66*'DRM'!$B$12*'Input'!$D$58</f>
        <v>0</v>
      </c>
      <c r="C106" s="37">
        <f>100/'Input'!$F$58*C66*'DRM'!$B$12*'Input'!$D$58</f>
        <v>0</v>
      </c>
      <c r="D106" s="37">
        <f>SUM($B106:$C106)</f>
        <v>0</v>
      </c>
      <c r="E106" s="17"/>
    </row>
    <row r="107" spans="1:5">
      <c r="A107" s="4" t="s">
        <v>175</v>
      </c>
      <c r="B107" s="37">
        <f>100/'Input'!$F$58*B67*'DRM'!$B$12*'Input'!$D$58</f>
        <v>0</v>
      </c>
      <c r="C107" s="37">
        <f>100/'Input'!$F$58*C67*'DRM'!$B$12*'Input'!$D$58</f>
        <v>0</v>
      </c>
      <c r="D107" s="37">
        <f>SUM($B107:$C107)</f>
        <v>0</v>
      </c>
      <c r="E107" s="17"/>
    </row>
    <row r="108" spans="1:5">
      <c r="A108" s="4" t="s">
        <v>216</v>
      </c>
      <c r="B108" s="37">
        <f>100/'Input'!$F$58*B68*'DRM'!$B$12*'Input'!$D$58</f>
        <v>0</v>
      </c>
      <c r="C108" s="37">
        <f>100/'Input'!$F$58*C68*'DRM'!$B$12*'Input'!$D$58</f>
        <v>0</v>
      </c>
      <c r="D108" s="37">
        <f>SUM($B108:$C108)</f>
        <v>0</v>
      </c>
      <c r="E108" s="17"/>
    </row>
    <row r="109" spans="1:5">
      <c r="A109" s="4" t="s">
        <v>176</v>
      </c>
      <c r="B109" s="37">
        <f>100/'Input'!$F$58*B69*'DRM'!$B$12*'Input'!$D$58</f>
        <v>0</v>
      </c>
      <c r="C109" s="37">
        <f>100/'Input'!$F$58*C69*'DRM'!$B$12*'Input'!$D$58</f>
        <v>0</v>
      </c>
      <c r="D109" s="37">
        <f>SUM($B109:$C109)</f>
        <v>0</v>
      </c>
      <c r="E109" s="17"/>
    </row>
    <row r="110" spans="1:5">
      <c r="A110" s="4" t="s">
        <v>177</v>
      </c>
      <c r="B110" s="37">
        <f>100/'Input'!$F$58*B70*'DRM'!$B$12*'Input'!$D$58</f>
        <v>0</v>
      </c>
      <c r="C110" s="37">
        <f>100/'Input'!$F$58*C70*'DRM'!$B$12*'Input'!$D$58</f>
        <v>0</v>
      </c>
      <c r="D110" s="37">
        <f>SUM($B110:$C110)</f>
        <v>0</v>
      </c>
      <c r="E110" s="17"/>
    </row>
    <row r="111" spans="1:5">
      <c r="A111" s="4" t="s">
        <v>217</v>
      </c>
      <c r="B111" s="37">
        <f>100/'Input'!$F$58*B71*'DRM'!$B$12*'Input'!$D$58</f>
        <v>0</v>
      </c>
      <c r="C111" s="37">
        <f>100/'Input'!$F$58*C71*'DRM'!$B$12*'Input'!$D$58</f>
        <v>0</v>
      </c>
      <c r="D111" s="37">
        <f>SUM($B111:$C111)</f>
        <v>0</v>
      </c>
      <c r="E111" s="17"/>
    </row>
    <row r="112" spans="1:5">
      <c r="A112" s="4" t="s">
        <v>178</v>
      </c>
      <c r="B112" s="37">
        <f>100/'Input'!$F$58*B72*'DRM'!$B$12*'Input'!$D$58</f>
        <v>0</v>
      </c>
      <c r="C112" s="37">
        <f>100/'Input'!$F$58*C72*'DRM'!$B$12*'Input'!$D$58</f>
        <v>0</v>
      </c>
      <c r="D112" s="37">
        <f>SUM($B112:$C112)</f>
        <v>0</v>
      </c>
      <c r="E112" s="17"/>
    </row>
    <row r="113" spans="1:5">
      <c r="A113" s="4" t="s">
        <v>179</v>
      </c>
      <c r="B113" s="37">
        <f>100/'Input'!$F$58*B73*'DRM'!$B$12*'Input'!$D$58</f>
        <v>0</v>
      </c>
      <c r="C113" s="37">
        <f>100/'Input'!$F$58*C73*'DRM'!$B$12*'Input'!$D$58</f>
        <v>0</v>
      </c>
      <c r="D113" s="37">
        <f>SUM($B113:$C113)</f>
        <v>0</v>
      </c>
      <c r="E113" s="17"/>
    </row>
    <row r="114" spans="1:5">
      <c r="A114" s="4" t="s">
        <v>195</v>
      </c>
      <c r="B114" s="37">
        <f>100/'Input'!$F$58*B74*'DRM'!$B$12*'Input'!$D$58</f>
        <v>0</v>
      </c>
      <c r="C114" s="37">
        <f>100/'Input'!$F$58*C74*'DRM'!$B$12*'Input'!$D$58</f>
        <v>0</v>
      </c>
      <c r="D114" s="37">
        <f>SUM($B114:$C114)</f>
        <v>0</v>
      </c>
      <c r="E114" s="17"/>
    </row>
    <row r="115" spans="1:5">
      <c r="A115" s="4" t="s">
        <v>180</v>
      </c>
      <c r="B115" s="37">
        <f>100/'Input'!$F$58*B75*'DRM'!$B$12*'Input'!$D$58</f>
        <v>0</v>
      </c>
      <c r="C115" s="37">
        <f>100/'Input'!$F$58*C75*'DRM'!$B$12*'Input'!$D$58</f>
        <v>0</v>
      </c>
      <c r="D115" s="37">
        <f>SUM($B115:$C115)</f>
        <v>0</v>
      </c>
      <c r="E115" s="17"/>
    </row>
    <row r="116" spans="1:5">
      <c r="A116" s="4" t="s">
        <v>181</v>
      </c>
      <c r="B116" s="37">
        <f>100/'Input'!$F$58*B76*'DRM'!$B$12*'Input'!$D$58</f>
        <v>0</v>
      </c>
      <c r="C116" s="37">
        <f>100/'Input'!$F$58*C76*'DRM'!$B$12*'Input'!$D$58</f>
        <v>0</v>
      </c>
      <c r="D116" s="37">
        <f>SUM($B116:$C116)</f>
        <v>0</v>
      </c>
      <c r="E116" s="17"/>
    </row>
    <row r="117" spans="1:5">
      <c r="A117" s="4" t="s">
        <v>182</v>
      </c>
      <c r="B117" s="37">
        <f>100/'Input'!$F$58*B77*'DRM'!$B$12*'Input'!$D$58</f>
        <v>0</v>
      </c>
      <c r="C117" s="37">
        <f>100/'Input'!$F$58*C77*'DRM'!$B$12*'Input'!$D$58</f>
        <v>0</v>
      </c>
      <c r="D117" s="37">
        <f>SUM($B117:$C117)</f>
        <v>0</v>
      </c>
      <c r="E117" s="17"/>
    </row>
    <row r="118" spans="1:5">
      <c r="A118" s="4" t="s">
        <v>183</v>
      </c>
      <c r="B118" s="37">
        <f>100/'Input'!$F$58*B78*'DRM'!$B$12*'Input'!$D$58</f>
        <v>0</v>
      </c>
      <c r="C118" s="37">
        <f>100/'Input'!$F$58*C78*'DRM'!$B$12*'Input'!$D$58</f>
        <v>0</v>
      </c>
      <c r="D118" s="37">
        <f>SUM($B118:$C118)</f>
        <v>0</v>
      </c>
      <c r="E118" s="17"/>
    </row>
    <row r="119" spans="1:5">
      <c r="A119" s="4" t="s">
        <v>196</v>
      </c>
      <c r="B119" s="37">
        <f>100/'Input'!$F$58*B79*'DRM'!$B$12*'Input'!$D$58</f>
        <v>0</v>
      </c>
      <c r="C119" s="37">
        <f>100/'Input'!$F$58*C79*'DRM'!$B$12*'Input'!$D$58</f>
        <v>0</v>
      </c>
      <c r="D119" s="37">
        <f>SUM($B119:$C119)</f>
        <v>0</v>
      </c>
      <c r="E119" s="17"/>
    </row>
    <row r="120" spans="1:5">
      <c r="A120" s="4" t="s">
        <v>218</v>
      </c>
      <c r="B120" s="37">
        <f>100/'Input'!$F$58*B80*'DRM'!$B$12*'Input'!$D$58</f>
        <v>0</v>
      </c>
      <c r="C120" s="37">
        <f>100/'Input'!$F$58*C80*'DRM'!$B$12*'Input'!$D$58</f>
        <v>0</v>
      </c>
      <c r="D120" s="37">
        <f>SUM($B120:$C120)</f>
        <v>0</v>
      </c>
      <c r="E120" s="17"/>
    </row>
    <row r="121" spans="1:5">
      <c r="A121" s="4" t="s">
        <v>219</v>
      </c>
      <c r="B121" s="37">
        <f>100/'Input'!$F$58*B81*'DRM'!$B$12*'Input'!$D$58</f>
        <v>0</v>
      </c>
      <c r="C121" s="37">
        <f>100/'Input'!$F$58*C81*'DRM'!$B$12*'Input'!$D$58</f>
        <v>0</v>
      </c>
      <c r="D121" s="37">
        <f>SUM($B121:$C121)</f>
        <v>0</v>
      </c>
      <c r="E121" s="17"/>
    </row>
    <row r="122" spans="1:5">
      <c r="A122" s="4" t="s">
        <v>220</v>
      </c>
      <c r="B122" s="37">
        <f>100/'Input'!$F$58*B82*'DRM'!$B$12*'Input'!$D$58</f>
        <v>0</v>
      </c>
      <c r="C122" s="37">
        <f>100/'Input'!$F$58*C82*'DRM'!$B$12*'Input'!$D$58</f>
        <v>0</v>
      </c>
      <c r="D122" s="37">
        <f>SUM($B122:$C122)</f>
        <v>0</v>
      </c>
      <c r="E122" s="17"/>
    </row>
    <row r="123" spans="1:5">
      <c r="A123" s="4" t="s">
        <v>221</v>
      </c>
      <c r="B123" s="37">
        <f>100/'Input'!$F$58*B83*'DRM'!$B$12*'Input'!$D$58</f>
        <v>0</v>
      </c>
      <c r="C123" s="37">
        <f>100/'Input'!$F$58*C83*'DRM'!$B$12*'Input'!$D$58</f>
        <v>0</v>
      </c>
      <c r="D123" s="37">
        <f>SUM($B123:$C123)</f>
        <v>0</v>
      </c>
      <c r="E123" s="17"/>
    </row>
    <row r="124" spans="1:5">
      <c r="A124" s="4" t="s">
        <v>222</v>
      </c>
      <c r="B124" s="37">
        <f>100/'Input'!$F$58*B84*'DRM'!$B$12*'Input'!$D$58</f>
        <v>0</v>
      </c>
      <c r="C124" s="37">
        <f>100/'Input'!$F$58*C84*'DRM'!$B$12*'Input'!$D$58</f>
        <v>0</v>
      </c>
      <c r="D124" s="37">
        <f>SUM($B124:$C124)</f>
        <v>0</v>
      </c>
      <c r="E124" s="17"/>
    </row>
    <row r="125" spans="1:5">
      <c r="A125" s="4" t="s">
        <v>184</v>
      </c>
      <c r="B125" s="37">
        <f>100/'Input'!$F$58*B85*'DRM'!$B$12*'Input'!$D$58</f>
        <v>0</v>
      </c>
      <c r="C125" s="37">
        <f>100/'Input'!$F$58*C85*'DRM'!$B$12*'Input'!$D$58</f>
        <v>0</v>
      </c>
      <c r="D125" s="37">
        <f>SUM($B125:$C125)</f>
        <v>0</v>
      </c>
      <c r="E125" s="17"/>
    </row>
    <row r="126" spans="1:5">
      <c r="A126" s="4" t="s">
        <v>185</v>
      </c>
      <c r="B126" s="37">
        <f>100/'Input'!$F$58*B86*'DRM'!$B$12*'Input'!$D$58</f>
        <v>0</v>
      </c>
      <c r="C126" s="37">
        <f>100/'Input'!$F$58*C86*'DRM'!$B$12*'Input'!$D$58</f>
        <v>0</v>
      </c>
      <c r="D126" s="37">
        <f>SUM($B126:$C126)</f>
        <v>0</v>
      </c>
      <c r="E126" s="17"/>
    </row>
    <row r="127" spans="1:5">
      <c r="A127" s="4" t="s">
        <v>186</v>
      </c>
      <c r="B127" s="37">
        <f>100/'Input'!$F$58*B87*'DRM'!$B$12*'Input'!$D$58</f>
        <v>0</v>
      </c>
      <c r="C127" s="37">
        <f>100/'Input'!$F$58*C87*'DRM'!$B$12*'Input'!$D$58</f>
        <v>0</v>
      </c>
      <c r="D127" s="37">
        <f>SUM($B127:$C127)</f>
        <v>0</v>
      </c>
      <c r="E127" s="17"/>
    </row>
    <row r="128" spans="1:5">
      <c r="A128" s="4" t="s">
        <v>187</v>
      </c>
      <c r="B128" s="37">
        <f>100/'Input'!$F$58*B88*'DRM'!$B$12*'Input'!$D$58</f>
        <v>0</v>
      </c>
      <c r="C128" s="37">
        <f>100/'Input'!$F$58*C88*'DRM'!$B$12*'Input'!$D$58</f>
        <v>0</v>
      </c>
      <c r="D128" s="37">
        <f>SUM($B128:$C128)</f>
        <v>0</v>
      </c>
      <c r="E128" s="17"/>
    </row>
    <row r="129" spans="1:5">
      <c r="A129" s="4" t="s">
        <v>188</v>
      </c>
      <c r="B129" s="37">
        <f>100/'Input'!$F$58*B89*'DRM'!$B$12*'Input'!$D$58</f>
        <v>0</v>
      </c>
      <c r="C129" s="37">
        <f>100/'Input'!$F$58*C89*'DRM'!$B$12*'Input'!$D$58</f>
        <v>0</v>
      </c>
      <c r="D129" s="37">
        <f>SUM($B129:$C129)</f>
        <v>0</v>
      </c>
      <c r="E129" s="17"/>
    </row>
    <row r="130" spans="1:5">
      <c r="A130" s="4" t="s">
        <v>189</v>
      </c>
      <c r="B130" s="37">
        <f>100/'Input'!$F$58*B90*'DRM'!$B$12*'Input'!$D$58</f>
        <v>0</v>
      </c>
      <c r="C130" s="37">
        <f>100/'Input'!$F$58*C90*'DRM'!$B$12*'Input'!$D$58</f>
        <v>0</v>
      </c>
      <c r="D130" s="37">
        <f>SUM($B130:$C130)</f>
        <v>0</v>
      </c>
      <c r="E130" s="17"/>
    </row>
    <row r="131" spans="1:5">
      <c r="A131" s="4" t="s">
        <v>197</v>
      </c>
      <c r="B131" s="37">
        <f>100/'Input'!$F$58*B91*'DRM'!$B$12*'Input'!$D$58</f>
        <v>0</v>
      </c>
      <c r="C131" s="37">
        <f>100/'Input'!$F$58*C91*'DRM'!$B$12*'Input'!$D$58</f>
        <v>0</v>
      </c>
      <c r="D131" s="37">
        <f>SUM($B131:$C131)</f>
        <v>0</v>
      </c>
      <c r="E131" s="17"/>
    </row>
    <row r="132" spans="1:5">
      <c r="A132" s="4" t="s">
        <v>198</v>
      </c>
      <c r="B132" s="37">
        <f>100/'Input'!$F$58*B92*'DRM'!$B$12*'Input'!$D$58</f>
        <v>0</v>
      </c>
      <c r="C132" s="37">
        <f>100/'Input'!$F$58*C92*'DRM'!$B$12*'Input'!$D$58</f>
        <v>0</v>
      </c>
      <c r="D132" s="37">
        <f>SUM($B132:$C132)</f>
        <v>0</v>
      </c>
      <c r="E132" s="17"/>
    </row>
  </sheetData>
  <sheetProtection sheet="1" objects="1" scenarios="1"/>
  <hyperlinks>
    <hyperlink ref="A6" location="'Input'!B111" display="x1 = 1025. Matrix of applicability of LV service models to tariffs with fixed charges"/>
    <hyperlink ref="A7" location="'Input'!B101" display="x2 = 1022. LV service model asset cost (£)"/>
    <hyperlink ref="A30" location="'Input'!B133" display="x1 = 1026. Matrix of applicability of LV service models to unmetered tariffs"/>
    <hyperlink ref="A31" location="'Input'!B101" display="x2 = 1022. LV service model asset cost (£)"/>
    <hyperlink ref="A39" location="'Input'!D57" display="x1 = 1010. Annuity proportion for customer-contributed assets (in Financial and general assumptions)"/>
    <hyperlink ref="A40" location="'SM'!B34" display="x2 = 2202. LV unmetered service model assets £/(MWh/year)"/>
    <hyperlink ref="A41" location="'DRM'!B11" display="x3 = 2101. Annuity rate"/>
    <hyperlink ref="A49" location="'Input'!B138" display="x1 = 1028. Matrix of applicability of HV service models to tariffs with fixed charges"/>
    <hyperlink ref="A50" location="'Input'!B106" display="x2 = 1023. HV service model asset cost (£)"/>
    <hyperlink ref="A61" location="'SM'!B10" display="x1 = 2201. Asset £/customer from LV service models"/>
    <hyperlink ref="A62" location="'SM'!B53" display="x2 = 2204. Asset £/customer from HV service models"/>
    <hyperlink ref="A96" location="'Input'!F57" display="x1 = 1010. Days in the charging year (in Financial and general assumptions)"/>
    <hyperlink ref="A97" location="'SM'!B65" display="x2 = 2205. Service model assets by tariff (£)"/>
    <hyperlink ref="A98" location="'DRM'!B11" display="x3 = 2101. Annuity rate"/>
    <hyperlink ref="A99" location="'Input'!D57" display="x4 = 1010. Annuity proportion for customer-contributed assets (in Financial and general assumptions)"/>
    <hyperlink ref="A100" location="'SM'!B105" display="x5 = Service model p/MPAN/day charge (in Replacement annuities for service models)"/>
  </hyperlinks>
  <pageMargins left="0.7" right="0.7" top="0.75" bottom="0.75" header="0.3" footer="0.3"/>
  <pageSetup paperSize="9" fitToHeight="0" orientation="portrait"/>
  <headerFooter>
    <oddHeader>&amp;L&amp;A&amp;C&amp;R&amp;P of &amp;N</oddHeader>
    <oddFooter>&amp;F</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J328"/>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0.7109375" customWidth="1"/>
  </cols>
  <sheetData>
    <row r="1" spans="1:1" ht="21" customHeight="1">
      <c r="A1" s="1">
        <f>"Load characteristics for "&amp;'Input'!B7&amp;" in "&amp;'Input'!C7&amp;" ("&amp;'Input'!D7&amp;")"</f>
        <v>0</v>
      </c>
    </row>
    <row r="2" spans="1:1">
      <c r="A2" s="2" t="s">
        <v>492</v>
      </c>
    </row>
    <row r="3" spans="1:1">
      <c r="A3" s="2"/>
    </row>
    <row r="4" spans="1:1">
      <c r="A4" s="2" t="s">
        <v>493</v>
      </c>
    </row>
    <row r="5" spans="1:1">
      <c r="A5" s="2" t="s">
        <v>494</v>
      </c>
    </row>
    <row r="6" spans="1:1">
      <c r="A6" s="2"/>
    </row>
    <row r="7" spans="1:1">
      <c r="A7" s="2" t="s">
        <v>495</v>
      </c>
    </row>
    <row r="8" spans="1:1">
      <c r="A8" s="2" t="s">
        <v>496</v>
      </c>
    </row>
    <row r="9" spans="1:1">
      <c r="A9" s="2" t="s">
        <v>497</v>
      </c>
    </row>
    <row r="10" spans="1:1">
      <c r="A10" s="2" t="s">
        <v>498</v>
      </c>
    </row>
    <row r="12" spans="1:1" ht="21" customHeight="1">
      <c r="A12" s="1" t="s">
        <v>499</v>
      </c>
    </row>
    <row r="13" spans="1:1">
      <c r="A13" s="2" t="s">
        <v>353</v>
      </c>
    </row>
    <row r="14" spans="1:1">
      <c r="A14" s="32" t="s">
        <v>500</v>
      </c>
    </row>
    <row r="15" spans="1:1">
      <c r="A15" s="32" t="s">
        <v>501</v>
      </c>
    </row>
    <row r="16" spans="1:1">
      <c r="A16" s="2" t="s">
        <v>433</v>
      </c>
    </row>
    <row r="18" spans="1:3">
      <c r="B18" s="15" t="s">
        <v>502</v>
      </c>
    </row>
    <row r="19" spans="1:3">
      <c r="A19" s="4" t="s">
        <v>174</v>
      </c>
      <c r="B19" s="37">
        <f>'Input'!B165/'Input'!C165</f>
        <v>0</v>
      </c>
      <c r="C19" s="17"/>
    </row>
    <row r="20" spans="1:3">
      <c r="A20" s="4" t="s">
        <v>175</v>
      </c>
      <c r="B20" s="37">
        <f>'Input'!B166/'Input'!C166</f>
        <v>0</v>
      </c>
      <c r="C20" s="17"/>
    </row>
    <row r="21" spans="1:3">
      <c r="A21" s="4" t="s">
        <v>216</v>
      </c>
      <c r="B21" s="37">
        <f>'Input'!B167/'Input'!C167</f>
        <v>0</v>
      </c>
      <c r="C21" s="17"/>
    </row>
    <row r="22" spans="1:3">
      <c r="A22" s="4" t="s">
        <v>176</v>
      </c>
      <c r="B22" s="37">
        <f>'Input'!B168/'Input'!C168</f>
        <v>0</v>
      </c>
      <c r="C22" s="17"/>
    </row>
    <row r="23" spans="1:3">
      <c r="A23" s="4" t="s">
        <v>177</v>
      </c>
      <c r="B23" s="37">
        <f>'Input'!B169/'Input'!C169</f>
        <v>0</v>
      </c>
      <c r="C23" s="17"/>
    </row>
    <row r="24" spans="1:3">
      <c r="A24" s="4" t="s">
        <v>217</v>
      </c>
      <c r="B24" s="37">
        <f>'Input'!B170/'Input'!C170</f>
        <v>0</v>
      </c>
      <c r="C24" s="17"/>
    </row>
    <row r="25" spans="1:3">
      <c r="A25" s="4" t="s">
        <v>178</v>
      </c>
      <c r="B25" s="37">
        <f>'Input'!B171/'Input'!C171</f>
        <v>0</v>
      </c>
      <c r="C25" s="17"/>
    </row>
    <row r="26" spans="1:3">
      <c r="A26" s="4" t="s">
        <v>179</v>
      </c>
      <c r="B26" s="37">
        <f>'Input'!B172/'Input'!C172</f>
        <v>0</v>
      </c>
      <c r="C26" s="17"/>
    </row>
    <row r="27" spans="1:3">
      <c r="A27" s="4" t="s">
        <v>195</v>
      </c>
      <c r="B27" s="37">
        <f>'Input'!B173/'Input'!C173</f>
        <v>0</v>
      </c>
      <c r="C27" s="17"/>
    </row>
    <row r="28" spans="1:3">
      <c r="A28" s="4" t="s">
        <v>180</v>
      </c>
      <c r="B28" s="37">
        <f>'Input'!B174/'Input'!C174</f>
        <v>0</v>
      </c>
      <c r="C28" s="17"/>
    </row>
    <row r="29" spans="1:3">
      <c r="A29" s="4" t="s">
        <v>181</v>
      </c>
      <c r="B29" s="37">
        <f>'Input'!B175/'Input'!C175</f>
        <v>0</v>
      </c>
      <c r="C29" s="17"/>
    </row>
    <row r="30" spans="1:3">
      <c r="A30" s="4" t="s">
        <v>182</v>
      </c>
      <c r="B30" s="37">
        <f>'Input'!B176/'Input'!C176</f>
        <v>0</v>
      </c>
      <c r="C30" s="17"/>
    </row>
    <row r="31" spans="1:3">
      <c r="A31" s="4" t="s">
        <v>183</v>
      </c>
      <c r="B31" s="37">
        <f>'Input'!B177/'Input'!C177</f>
        <v>0</v>
      </c>
      <c r="C31" s="17"/>
    </row>
    <row r="32" spans="1:3">
      <c r="A32" s="4" t="s">
        <v>196</v>
      </c>
      <c r="B32" s="37">
        <f>'Input'!B178/'Input'!C178</f>
        <v>0</v>
      </c>
      <c r="C32" s="17"/>
    </row>
    <row r="33" spans="1:3">
      <c r="A33" s="4" t="s">
        <v>218</v>
      </c>
      <c r="B33" s="37">
        <f>'Input'!B179/'Input'!C179</f>
        <v>0</v>
      </c>
      <c r="C33" s="17"/>
    </row>
    <row r="34" spans="1:3">
      <c r="A34" s="4" t="s">
        <v>219</v>
      </c>
      <c r="B34" s="37">
        <f>'Input'!B180/'Input'!C180</f>
        <v>0</v>
      </c>
      <c r="C34" s="17"/>
    </row>
    <row r="35" spans="1:3">
      <c r="A35" s="4" t="s">
        <v>220</v>
      </c>
      <c r="B35" s="37">
        <f>'Input'!B181/'Input'!C181</f>
        <v>0</v>
      </c>
      <c r="C35" s="17"/>
    </row>
    <row r="36" spans="1:3">
      <c r="A36" s="4" t="s">
        <v>221</v>
      </c>
      <c r="B36" s="37">
        <f>'Input'!B182/'Input'!C182</f>
        <v>0</v>
      </c>
      <c r="C36" s="17"/>
    </row>
    <row r="37" spans="1:3">
      <c r="A37" s="4" t="s">
        <v>222</v>
      </c>
      <c r="B37" s="37">
        <f>'Input'!B183/'Input'!C183</f>
        <v>0</v>
      </c>
      <c r="C37" s="17"/>
    </row>
    <row r="39" spans="1:3" ht="21" customHeight="1">
      <c r="A39" s="1" t="s">
        <v>503</v>
      </c>
    </row>
    <row r="40" spans="1:3">
      <c r="A40" s="2" t="s">
        <v>353</v>
      </c>
    </row>
    <row r="41" spans="1:3">
      <c r="A41" s="32" t="s">
        <v>504</v>
      </c>
    </row>
    <row r="42" spans="1:3">
      <c r="A42" s="2" t="s">
        <v>505</v>
      </c>
    </row>
    <row r="43" spans="1:3">
      <c r="A43" s="2" t="s">
        <v>371</v>
      </c>
    </row>
    <row r="45" spans="1:3">
      <c r="B45" s="15" t="s">
        <v>506</v>
      </c>
    </row>
    <row r="46" spans="1:3">
      <c r="A46" s="4" t="s">
        <v>174</v>
      </c>
      <c r="B46" s="38">
        <f>B$19</f>
        <v>0</v>
      </c>
      <c r="C46" s="17"/>
    </row>
    <row r="47" spans="1:3">
      <c r="A47" s="4" t="s">
        <v>175</v>
      </c>
      <c r="B47" s="38">
        <f>B$20</f>
        <v>0</v>
      </c>
      <c r="C47" s="17"/>
    </row>
    <row r="48" spans="1:3">
      <c r="A48" s="4" t="s">
        <v>216</v>
      </c>
      <c r="B48" s="38">
        <f>B$21</f>
        <v>0</v>
      </c>
      <c r="C48" s="17"/>
    </row>
    <row r="49" spans="1:3">
      <c r="A49" s="4" t="s">
        <v>176</v>
      </c>
      <c r="B49" s="38">
        <f>B$22</f>
        <v>0</v>
      </c>
      <c r="C49" s="17"/>
    </row>
    <row r="50" spans="1:3">
      <c r="A50" s="4" t="s">
        <v>177</v>
      </c>
      <c r="B50" s="38">
        <f>B$23</f>
        <v>0</v>
      </c>
      <c r="C50" s="17"/>
    </row>
    <row r="51" spans="1:3">
      <c r="A51" s="4" t="s">
        <v>217</v>
      </c>
      <c r="B51" s="38">
        <f>B$24</f>
        <v>0</v>
      </c>
      <c r="C51" s="17"/>
    </row>
    <row r="52" spans="1:3">
      <c r="A52" s="4" t="s">
        <v>178</v>
      </c>
      <c r="B52" s="38">
        <f>B$25</f>
        <v>0</v>
      </c>
      <c r="C52" s="17"/>
    </row>
    <row r="53" spans="1:3">
      <c r="A53" s="4" t="s">
        <v>179</v>
      </c>
      <c r="B53" s="38">
        <f>B$26</f>
        <v>0</v>
      </c>
      <c r="C53" s="17"/>
    </row>
    <row r="54" spans="1:3">
      <c r="A54" s="4" t="s">
        <v>195</v>
      </c>
      <c r="B54" s="38">
        <f>B$27</f>
        <v>0</v>
      </c>
      <c r="C54" s="17"/>
    </row>
    <row r="55" spans="1:3">
      <c r="A55" s="4" t="s">
        <v>180</v>
      </c>
      <c r="B55" s="38">
        <f>B$28</f>
        <v>0</v>
      </c>
      <c r="C55" s="17"/>
    </row>
    <row r="56" spans="1:3">
      <c r="A56" s="4" t="s">
        <v>181</v>
      </c>
      <c r="B56" s="38">
        <f>B$29</f>
        <v>0</v>
      </c>
      <c r="C56" s="17"/>
    </row>
    <row r="57" spans="1:3">
      <c r="A57" s="4" t="s">
        <v>182</v>
      </c>
      <c r="B57" s="38">
        <f>B$30</f>
        <v>0</v>
      </c>
      <c r="C57" s="17"/>
    </row>
    <row r="58" spans="1:3">
      <c r="A58" s="4" t="s">
        <v>183</v>
      </c>
      <c r="B58" s="38">
        <f>B$31</f>
        <v>0</v>
      </c>
      <c r="C58" s="17"/>
    </row>
    <row r="59" spans="1:3">
      <c r="A59" s="4" t="s">
        <v>196</v>
      </c>
      <c r="B59" s="38">
        <f>B$32</f>
        <v>0</v>
      </c>
      <c r="C59" s="17"/>
    </row>
    <row r="60" spans="1:3">
      <c r="A60" s="4" t="s">
        <v>218</v>
      </c>
      <c r="B60" s="38">
        <f>B$33</f>
        <v>0</v>
      </c>
      <c r="C60" s="17"/>
    </row>
    <row r="61" spans="1:3">
      <c r="A61" s="4" t="s">
        <v>219</v>
      </c>
      <c r="B61" s="38">
        <f>B$34</f>
        <v>0</v>
      </c>
      <c r="C61" s="17"/>
    </row>
    <row r="62" spans="1:3">
      <c r="A62" s="4" t="s">
        <v>220</v>
      </c>
      <c r="B62" s="38">
        <f>B$35</f>
        <v>0</v>
      </c>
      <c r="C62" s="17"/>
    </row>
    <row r="63" spans="1:3">
      <c r="A63" s="4" t="s">
        <v>221</v>
      </c>
      <c r="B63" s="38">
        <f>B$36</f>
        <v>0</v>
      </c>
      <c r="C63" s="17"/>
    </row>
    <row r="64" spans="1:3">
      <c r="A64" s="4" t="s">
        <v>222</v>
      </c>
      <c r="B64" s="38">
        <f>B$37</f>
        <v>0</v>
      </c>
      <c r="C64" s="17"/>
    </row>
    <row r="65" spans="1:7">
      <c r="A65" s="4" t="s">
        <v>184</v>
      </c>
      <c r="B65" s="28">
        <v>-1</v>
      </c>
      <c r="C65" s="17"/>
    </row>
    <row r="66" spans="1:7">
      <c r="A66" s="4" t="s">
        <v>185</v>
      </c>
      <c r="B66" s="28">
        <v>-1</v>
      </c>
      <c r="C66" s="17"/>
    </row>
    <row r="67" spans="1:7">
      <c r="A67" s="4" t="s">
        <v>186</v>
      </c>
      <c r="B67" s="28">
        <v>-1</v>
      </c>
      <c r="C67" s="17"/>
    </row>
    <row r="68" spans="1:7">
      <c r="A68" s="4" t="s">
        <v>187</v>
      </c>
      <c r="B68" s="28">
        <v>-1</v>
      </c>
      <c r="C68" s="17"/>
    </row>
    <row r="69" spans="1:7">
      <c r="A69" s="4" t="s">
        <v>188</v>
      </c>
      <c r="B69" s="28">
        <v>-1</v>
      </c>
      <c r="C69" s="17"/>
    </row>
    <row r="70" spans="1:7">
      <c r="A70" s="4" t="s">
        <v>189</v>
      </c>
      <c r="B70" s="28">
        <v>-1</v>
      </c>
      <c r="C70" s="17"/>
    </row>
    <row r="71" spans="1:7">
      <c r="A71" s="4" t="s">
        <v>197</v>
      </c>
      <c r="B71" s="28">
        <v>-1</v>
      </c>
      <c r="C71" s="17"/>
    </row>
    <row r="72" spans="1:7">
      <c r="A72" s="4" t="s">
        <v>198</v>
      </c>
      <c r="B72" s="28">
        <v>-1</v>
      </c>
      <c r="C72" s="17"/>
    </row>
    <row r="74" spans="1:7" ht="21" customHeight="1">
      <c r="A74" s="1" t="s">
        <v>507</v>
      </c>
    </row>
    <row r="76" spans="1:7">
      <c r="B76" s="15" t="s">
        <v>204</v>
      </c>
      <c r="C76" s="15" t="s">
        <v>205</v>
      </c>
      <c r="D76" s="15" t="s">
        <v>206</v>
      </c>
      <c r="E76" s="15" t="s">
        <v>207</v>
      </c>
      <c r="F76" s="15" t="s">
        <v>208</v>
      </c>
    </row>
    <row r="77" spans="1:7">
      <c r="A77" s="29" t="s">
        <v>233</v>
      </c>
      <c r="G77" s="17"/>
    </row>
    <row r="78" spans="1:7">
      <c r="A78" s="4" t="s">
        <v>174</v>
      </c>
      <c r="B78" s="36">
        <v>1</v>
      </c>
      <c r="C78" s="36">
        <v>0</v>
      </c>
      <c r="D78" s="36">
        <v>0</v>
      </c>
      <c r="E78" s="36">
        <v>0</v>
      </c>
      <c r="F78" s="36">
        <v>0</v>
      </c>
      <c r="G78" s="17"/>
    </row>
    <row r="79" spans="1:7">
      <c r="A79" s="4" t="s">
        <v>234</v>
      </c>
      <c r="B79" s="36">
        <v>0</v>
      </c>
      <c r="C79" s="36">
        <v>1</v>
      </c>
      <c r="D79" s="36">
        <v>0</v>
      </c>
      <c r="E79" s="36">
        <v>0</v>
      </c>
      <c r="F79" s="36">
        <v>0</v>
      </c>
      <c r="G79" s="17"/>
    </row>
    <row r="80" spans="1:7">
      <c r="A80" s="4" t="s">
        <v>235</v>
      </c>
      <c r="B80" s="36">
        <v>0</v>
      </c>
      <c r="C80" s="36">
        <v>0</v>
      </c>
      <c r="D80" s="36">
        <v>1</v>
      </c>
      <c r="E80" s="36">
        <v>0</v>
      </c>
      <c r="F80" s="36">
        <v>0</v>
      </c>
      <c r="G80" s="17"/>
    </row>
    <row r="81" spans="1:7">
      <c r="A81" s="29" t="s">
        <v>236</v>
      </c>
      <c r="G81" s="17"/>
    </row>
    <row r="82" spans="1:7">
      <c r="A82" s="4" t="s">
        <v>175</v>
      </c>
      <c r="B82" s="36">
        <v>1</v>
      </c>
      <c r="C82" s="36">
        <v>0</v>
      </c>
      <c r="D82" s="36">
        <v>0</v>
      </c>
      <c r="E82" s="36">
        <v>0</v>
      </c>
      <c r="F82" s="36">
        <v>0</v>
      </c>
      <c r="G82" s="17"/>
    </row>
    <row r="83" spans="1:7">
      <c r="A83" s="4" t="s">
        <v>237</v>
      </c>
      <c r="B83" s="36">
        <v>0</v>
      </c>
      <c r="C83" s="36">
        <v>1</v>
      </c>
      <c r="D83" s="36">
        <v>0</v>
      </c>
      <c r="E83" s="36">
        <v>0</v>
      </c>
      <c r="F83" s="36">
        <v>0</v>
      </c>
      <c r="G83" s="17"/>
    </row>
    <row r="84" spans="1:7">
      <c r="A84" s="4" t="s">
        <v>238</v>
      </c>
      <c r="B84" s="36">
        <v>0</v>
      </c>
      <c r="C84" s="36">
        <v>0</v>
      </c>
      <c r="D84" s="36">
        <v>1</v>
      </c>
      <c r="E84" s="36">
        <v>0</v>
      </c>
      <c r="F84" s="36">
        <v>0</v>
      </c>
      <c r="G84" s="17"/>
    </row>
    <row r="85" spans="1:7">
      <c r="A85" s="29" t="s">
        <v>239</v>
      </c>
      <c r="G85" s="17"/>
    </row>
    <row r="86" spans="1:7">
      <c r="A86" s="4" t="s">
        <v>216</v>
      </c>
      <c r="B86" s="36">
        <v>1</v>
      </c>
      <c r="C86" s="36">
        <v>0</v>
      </c>
      <c r="D86" s="36">
        <v>0</v>
      </c>
      <c r="E86" s="36">
        <v>0</v>
      </c>
      <c r="F86" s="36">
        <v>0</v>
      </c>
      <c r="G86" s="17"/>
    </row>
    <row r="87" spans="1:7">
      <c r="A87" s="4" t="s">
        <v>240</v>
      </c>
      <c r="B87" s="36">
        <v>0</v>
      </c>
      <c r="C87" s="36">
        <v>1</v>
      </c>
      <c r="D87" s="36">
        <v>0</v>
      </c>
      <c r="E87" s="36">
        <v>0</v>
      </c>
      <c r="F87" s="36">
        <v>0</v>
      </c>
      <c r="G87" s="17"/>
    </row>
    <row r="88" spans="1:7">
      <c r="A88" s="4" t="s">
        <v>241</v>
      </c>
      <c r="B88" s="36">
        <v>0</v>
      </c>
      <c r="C88" s="36">
        <v>0</v>
      </c>
      <c r="D88" s="36">
        <v>1</v>
      </c>
      <c r="E88" s="36">
        <v>0</v>
      </c>
      <c r="F88" s="36">
        <v>0</v>
      </c>
      <c r="G88" s="17"/>
    </row>
    <row r="89" spans="1:7">
      <c r="A89" s="29" t="s">
        <v>242</v>
      </c>
      <c r="G89" s="17"/>
    </row>
    <row r="90" spans="1:7">
      <c r="A90" s="4" t="s">
        <v>176</v>
      </c>
      <c r="B90" s="36">
        <v>1</v>
      </c>
      <c r="C90" s="36">
        <v>0</v>
      </c>
      <c r="D90" s="36">
        <v>0</v>
      </c>
      <c r="E90" s="36">
        <v>0</v>
      </c>
      <c r="F90" s="36">
        <v>0</v>
      </c>
      <c r="G90" s="17"/>
    </row>
    <row r="91" spans="1:7">
      <c r="A91" s="4" t="s">
        <v>243</v>
      </c>
      <c r="B91" s="36">
        <v>0</v>
      </c>
      <c r="C91" s="36">
        <v>1</v>
      </c>
      <c r="D91" s="36">
        <v>0</v>
      </c>
      <c r="E91" s="36">
        <v>0</v>
      </c>
      <c r="F91" s="36">
        <v>0</v>
      </c>
      <c r="G91" s="17"/>
    </row>
    <row r="92" spans="1:7">
      <c r="A92" s="4" t="s">
        <v>244</v>
      </c>
      <c r="B92" s="36">
        <v>0</v>
      </c>
      <c r="C92" s="36">
        <v>0</v>
      </c>
      <c r="D92" s="36">
        <v>1</v>
      </c>
      <c r="E92" s="36">
        <v>0</v>
      </c>
      <c r="F92" s="36">
        <v>0</v>
      </c>
      <c r="G92" s="17"/>
    </row>
    <row r="93" spans="1:7">
      <c r="A93" s="29" t="s">
        <v>245</v>
      </c>
      <c r="G93" s="17"/>
    </row>
    <row r="94" spans="1:7">
      <c r="A94" s="4" t="s">
        <v>177</v>
      </c>
      <c r="B94" s="36">
        <v>1</v>
      </c>
      <c r="C94" s="36">
        <v>0</v>
      </c>
      <c r="D94" s="36">
        <v>0</v>
      </c>
      <c r="E94" s="36">
        <v>0</v>
      </c>
      <c r="F94" s="36">
        <v>0</v>
      </c>
      <c r="G94" s="17"/>
    </row>
    <row r="95" spans="1:7">
      <c r="A95" s="4" t="s">
        <v>246</v>
      </c>
      <c r="B95" s="36">
        <v>0</v>
      </c>
      <c r="C95" s="36">
        <v>1</v>
      </c>
      <c r="D95" s="36">
        <v>0</v>
      </c>
      <c r="E95" s="36">
        <v>0</v>
      </c>
      <c r="F95" s="36">
        <v>0</v>
      </c>
      <c r="G95" s="17"/>
    </row>
    <row r="96" spans="1:7">
      <c r="A96" s="4" t="s">
        <v>247</v>
      </c>
      <c r="B96" s="36">
        <v>0</v>
      </c>
      <c r="C96" s="36">
        <v>0</v>
      </c>
      <c r="D96" s="36">
        <v>1</v>
      </c>
      <c r="E96" s="36">
        <v>0</v>
      </c>
      <c r="F96" s="36">
        <v>0</v>
      </c>
      <c r="G96" s="17"/>
    </row>
    <row r="97" spans="1:7">
      <c r="A97" s="29" t="s">
        <v>248</v>
      </c>
      <c r="G97" s="17"/>
    </row>
    <row r="98" spans="1:7">
      <c r="A98" s="4" t="s">
        <v>217</v>
      </c>
      <c r="B98" s="36">
        <v>1</v>
      </c>
      <c r="C98" s="36">
        <v>0</v>
      </c>
      <c r="D98" s="36">
        <v>0</v>
      </c>
      <c r="E98" s="36">
        <v>0</v>
      </c>
      <c r="F98" s="36">
        <v>0</v>
      </c>
      <c r="G98" s="17"/>
    </row>
    <row r="99" spans="1:7">
      <c r="A99" s="4" t="s">
        <v>249</v>
      </c>
      <c r="B99" s="36">
        <v>0</v>
      </c>
      <c r="C99" s="36">
        <v>1</v>
      </c>
      <c r="D99" s="36">
        <v>0</v>
      </c>
      <c r="E99" s="36">
        <v>0</v>
      </c>
      <c r="F99" s="36">
        <v>0</v>
      </c>
      <c r="G99" s="17"/>
    </row>
    <row r="100" spans="1:7">
      <c r="A100" s="4" t="s">
        <v>250</v>
      </c>
      <c r="B100" s="36">
        <v>0</v>
      </c>
      <c r="C100" s="36">
        <v>0</v>
      </c>
      <c r="D100" s="36">
        <v>1</v>
      </c>
      <c r="E100" s="36">
        <v>0</v>
      </c>
      <c r="F100" s="36">
        <v>0</v>
      </c>
      <c r="G100" s="17"/>
    </row>
    <row r="101" spans="1:7">
      <c r="A101" s="29" t="s">
        <v>251</v>
      </c>
      <c r="G101" s="17"/>
    </row>
    <row r="102" spans="1:7">
      <c r="A102" s="4" t="s">
        <v>178</v>
      </c>
      <c r="B102" s="36">
        <v>1</v>
      </c>
      <c r="C102" s="36">
        <v>0</v>
      </c>
      <c r="D102" s="36">
        <v>0</v>
      </c>
      <c r="E102" s="36">
        <v>0</v>
      </c>
      <c r="F102" s="36">
        <v>0</v>
      </c>
      <c r="G102" s="17"/>
    </row>
    <row r="103" spans="1:7">
      <c r="A103" s="4" t="s">
        <v>252</v>
      </c>
      <c r="B103" s="36">
        <v>0</v>
      </c>
      <c r="C103" s="36">
        <v>1</v>
      </c>
      <c r="D103" s="36">
        <v>0</v>
      </c>
      <c r="E103" s="36">
        <v>0</v>
      </c>
      <c r="F103" s="36">
        <v>0</v>
      </c>
      <c r="G103" s="17"/>
    </row>
    <row r="104" spans="1:7">
      <c r="A104" s="4" t="s">
        <v>253</v>
      </c>
      <c r="B104" s="36">
        <v>0</v>
      </c>
      <c r="C104" s="36">
        <v>0</v>
      </c>
      <c r="D104" s="36">
        <v>1</v>
      </c>
      <c r="E104" s="36">
        <v>0</v>
      </c>
      <c r="F104" s="36">
        <v>0</v>
      </c>
      <c r="G104" s="17"/>
    </row>
    <row r="105" spans="1:7">
      <c r="A105" s="29" t="s">
        <v>254</v>
      </c>
      <c r="G105" s="17"/>
    </row>
    <row r="106" spans="1:7">
      <c r="A106" s="4" t="s">
        <v>179</v>
      </c>
      <c r="B106" s="36">
        <v>1</v>
      </c>
      <c r="C106" s="36">
        <v>0</v>
      </c>
      <c r="D106" s="36">
        <v>0</v>
      </c>
      <c r="E106" s="36">
        <v>0</v>
      </c>
      <c r="F106" s="36">
        <v>0</v>
      </c>
      <c r="G106" s="17"/>
    </row>
    <row r="107" spans="1:7">
      <c r="A107" s="29" t="s">
        <v>255</v>
      </c>
      <c r="G107" s="17"/>
    </row>
    <row r="108" spans="1:7">
      <c r="A108" s="4" t="s">
        <v>195</v>
      </c>
      <c r="B108" s="36">
        <v>1</v>
      </c>
      <c r="C108" s="36">
        <v>0</v>
      </c>
      <c r="D108" s="36">
        <v>0</v>
      </c>
      <c r="E108" s="36">
        <v>0</v>
      </c>
      <c r="F108" s="36">
        <v>0</v>
      </c>
      <c r="G108" s="17"/>
    </row>
    <row r="109" spans="1:7">
      <c r="A109" s="29" t="s">
        <v>256</v>
      </c>
      <c r="G109" s="17"/>
    </row>
    <row r="110" spans="1:7">
      <c r="A110" s="4" t="s">
        <v>180</v>
      </c>
      <c r="B110" s="36">
        <v>1</v>
      </c>
      <c r="C110" s="36">
        <v>0</v>
      </c>
      <c r="D110" s="36">
        <v>0</v>
      </c>
      <c r="E110" s="36">
        <v>0</v>
      </c>
      <c r="F110" s="36">
        <v>0</v>
      </c>
      <c r="G110" s="17"/>
    </row>
    <row r="111" spans="1:7">
      <c r="A111" s="4" t="s">
        <v>257</v>
      </c>
      <c r="B111" s="36">
        <v>0</v>
      </c>
      <c r="C111" s="36">
        <v>1</v>
      </c>
      <c r="D111" s="36">
        <v>0</v>
      </c>
      <c r="E111" s="36">
        <v>0</v>
      </c>
      <c r="F111" s="36">
        <v>0</v>
      </c>
      <c r="G111" s="17"/>
    </row>
    <row r="112" spans="1:7">
      <c r="A112" s="4" t="s">
        <v>258</v>
      </c>
      <c r="B112" s="36">
        <v>0</v>
      </c>
      <c r="C112" s="36">
        <v>0</v>
      </c>
      <c r="D112" s="36">
        <v>1</v>
      </c>
      <c r="E112" s="36">
        <v>0</v>
      </c>
      <c r="F112" s="36">
        <v>0</v>
      </c>
      <c r="G112" s="17"/>
    </row>
    <row r="113" spans="1:7">
      <c r="A113" s="29" t="s">
        <v>259</v>
      </c>
      <c r="G113" s="17"/>
    </row>
    <row r="114" spans="1:7">
      <c r="A114" s="4" t="s">
        <v>181</v>
      </c>
      <c r="B114" s="36">
        <v>1</v>
      </c>
      <c r="C114" s="36">
        <v>0</v>
      </c>
      <c r="D114" s="36">
        <v>0</v>
      </c>
      <c r="E114" s="36">
        <v>0</v>
      </c>
      <c r="F114" s="36">
        <v>0</v>
      </c>
      <c r="G114" s="17"/>
    </row>
    <row r="115" spans="1:7">
      <c r="A115" s="4" t="s">
        <v>260</v>
      </c>
      <c r="B115" s="36">
        <v>0</v>
      </c>
      <c r="C115" s="36">
        <v>1</v>
      </c>
      <c r="D115" s="36">
        <v>0</v>
      </c>
      <c r="E115" s="36">
        <v>0</v>
      </c>
      <c r="F115" s="36">
        <v>0</v>
      </c>
      <c r="G115" s="17"/>
    </row>
    <row r="116" spans="1:7">
      <c r="A116" s="4" t="s">
        <v>261</v>
      </c>
      <c r="B116" s="36">
        <v>0</v>
      </c>
      <c r="C116" s="36">
        <v>0</v>
      </c>
      <c r="D116" s="36">
        <v>1</v>
      </c>
      <c r="E116" s="36">
        <v>0</v>
      </c>
      <c r="F116" s="36">
        <v>0</v>
      </c>
      <c r="G116" s="17"/>
    </row>
    <row r="117" spans="1:7">
      <c r="A117" s="29" t="s">
        <v>262</v>
      </c>
      <c r="G117" s="17"/>
    </row>
    <row r="118" spans="1:7">
      <c r="A118" s="4" t="s">
        <v>182</v>
      </c>
      <c r="B118" s="36">
        <v>1</v>
      </c>
      <c r="C118" s="36">
        <v>0</v>
      </c>
      <c r="D118" s="36">
        <v>0</v>
      </c>
      <c r="E118" s="36">
        <v>0</v>
      </c>
      <c r="F118" s="36">
        <v>0</v>
      </c>
      <c r="G118" s="17"/>
    </row>
    <row r="119" spans="1:7">
      <c r="A119" s="4" t="s">
        <v>263</v>
      </c>
      <c r="B119" s="36">
        <v>0</v>
      </c>
      <c r="C119" s="36">
        <v>1</v>
      </c>
      <c r="D119" s="36">
        <v>0</v>
      </c>
      <c r="E119" s="36">
        <v>0</v>
      </c>
      <c r="F119" s="36">
        <v>0</v>
      </c>
      <c r="G119" s="17"/>
    </row>
    <row r="120" spans="1:7">
      <c r="A120" s="4" t="s">
        <v>264</v>
      </c>
      <c r="B120" s="36">
        <v>0</v>
      </c>
      <c r="C120" s="36">
        <v>0</v>
      </c>
      <c r="D120" s="36">
        <v>1</v>
      </c>
      <c r="E120" s="36">
        <v>0</v>
      </c>
      <c r="F120" s="36">
        <v>0</v>
      </c>
      <c r="G120" s="17"/>
    </row>
    <row r="121" spans="1:7">
      <c r="A121" s="29" t="s">
        <v>265</v>
      </c>
      <c r="G121" s="17"/>
    </row>
    <row r="122" spans="1:7">
      <c r="A122" s="4" t="s">
        <v>183</v>
      </c>
      <c r="B122" s="36">
        <v>1</v>
      </c>
      <c r="C122" s="36">
        <v>0</v>
      </c>
      <c r="D122" s="36">
        <v>0</v>
      </c>
      <c r="E122" s="36">
        <v>0</v>
      </c>
      <c r="F122" s="36">
        <v>0</v>
      </c>
      <c r="G122" s="17"/>
    </row>
    <row r="123" spans="1:7">
      <c r="A123" s="4" t="s">
        <v>266</v>
      </c>
      <c r="B123" s="36">
        <v>0</v>
      </c>
      <c r="C123" s="36">
        <v>0</v>
      </c>
      <c r="D123" s="36">
        <v>0</v>
      </c>
      <c r="E123" s="36">
        <v>1</v>
      </c>
      <c r="F123" s="36">
        <v>0</v>
      </c>
      <c r="G123" s="17"/>
    </row>
    <row r="124" spans="1:7">
      <c r="A124" s="29" t="s">
        <v>267</v>
      </c>
      <c r="G124" s="17"/>
    </row>
    <row r="125" spans="1:7">
      <c r="A125" s="4" t="s">
        <v>196</v>
      </c>
      <c r="B125" s="36">
        <v>1</v>
      </c>
      <c r="C125" s="36">
        <v>0</v>
      </c>
      <c r="D125" s="36">
        <v>0</v>
      </c>
      <c r="E125" s="36">
        <v>0</v>
      </c>
      <c r="F125" s="36">
        <v>0</v>
      </c>
      <c r="G125" s="17"/>
    </row>
    <row r="126" spans="1:7">
      <c r="A126" s="4" t="s">
        <v>268</v>
      </c>
      <c r="B126" s="36">
        <v>0</v>
      </c>
      <c r="C126" s="36">
        <v>0</v>
      </c>
      <c r="D126" s="36">
        <v>0</v>
      </c>
      <c r="E126" s="36">
        <v>0</v>
      </c>
      <c r="F126" s="36">
        <v>1</v>
      </c>
      <c r="G126" s="17"/>
    </row>
    <row r="127" spans="1:7">
      <c r="A127" s="29" t="s">
        <v>269</v>
      </c>
      <c r="G127" s="17"/>
    </row>
    <row r="128" spans="1:7">
      <c r="A128" s="4" t="s">
        <v>218</v>
      </c>
      <c r="B128" s="36">
        <v>1</v>
      </c>
      <c r="C128" s="36">
        <v>0</v>
      </c>
      <c r="D128" s="36">
        <v>0</v>
      </c>
      <c r="E128" s="36">
        <v>0</v>
      </c>
      <c r="F128" s="36">
        <v>0</v>
      </c>
      <c r="G128" s="17"/>
    </row>
    <row r="129" spans="1:7">
      <c r="A129" s="4" t="s">
        <v>270</v>
      </c>
      <c r="B129" s="36">
        <v>0</v>
      </c>
      <c r="C129" s="36">
        <v>1</v>
      </c>
      <c r="D129" s="36">
        <v>0</v>
      </c>
      <c r="E129" s="36">
        <v>0</v>
      </c>
      <c r="F129" s="36">
        <v>0</v>
      </c>
      <c r="G129" s="17"/>
    </row>
    <row r="130" spans="1:7">
      <c r="A130" s="4" t="s">
        <v>271</v>
      </c>
      <c r="B130" s="36">
        <v>0</v>
      </c>
      <c r="C130" s="36">
        <v>0</v>
      </c>
      <c r="D130" s="36">
        <v>1</v>
      </c>
      <c r="E130" s="36">
        <v>0</v>
      </c>
      <c r="F130" s="36">
        <v>0</v>
      </c>
      <c r="G130" s="17"/>
    </row>
    <row r="131" spans="1:7">
      <c r="A131" s="29" t="s">
        <v>272</v>
      </c>
      <c r="G131" s="17"/>
    </row>
    <row r="132" spans="1:7">
      <c r="A132" s="4" t="s">
        <v>219</v>
      </c>
      <c r="B132" s="36">
        <v>1</v>
      </c>
      <c r="C132" s="36">
        <v>0</v>
      </c>
      <c r="D132" s="36">
        <v>0</v>
      </c>
      <c r="E132" s="36">
        <v>0</v>
      </c>
      <c r="F132" s="36">
        <v>0</v>
      </c>
      <c r="G132" s="17"/>
    </row>
    <row r="133" spans="1:7">
      <c r="A133" s="4" t="s">
        <v>273</v>
      </c>
      <c r="B133" s="36">
        <v>0</v>
      </c>
      <c r="C133" s="36">
        <v>1</v>
      </c>
      <c r="D133" s="36">
        <v>0</v>
      </c>
      <c r="E133" s="36">
        <v>0</v>
      </c>
      <c r="F133" s="36">
        <v>0</v>
      </c>
      <c r="G133" s="17"/>
    </row>
    <row r="134" spans="1:7">
      <c r="A134" s="4" t="s">
        <v>274</v>
      </c>
      <c r="B134" s="36">
        <v>0</v>
      </c>
      <c r="C134" s="36">
        <v>0</v>
      </c>
      <c r="D134" s="36">
        <v>1</v>
      </c>
      <c r="E134" s="36">
        <v>0</v>
      </c>
      <c r="F134" s="36">
        <v>0</v>
      </c>
      <c r="G134" s="17"/>
    </row>
    <row r="135" spans="1:7">
      <c r="A135" s="29" t="s">
        <v>275</v>
      </c>
      <c r="G135" s="17"/>
    </row>
    <row r="136" spans="1:7">
      <c r="A136" s="4" t="s">
        <v>220</v>
      </c>
      <c r="B136" s="36">
        <v>1</v>
      </c>
      <c r="C136" s="36">
        <v>0</v>
      </c>
      <c r="D136" s="36">
        <v>0</v>
      </c>
      <c r="E136" s="36">
        <v>0</v>
      </c>
      <c r="F136" s="36">
        <v>0</v>
      </c>
      <c r="G136" s="17"/>
    </row>
    <row r="137" spans="1:7">
      <c r="A137" s="4" t="s">
        <v>276</v>
      </c>
      <c r="B137" s="36">
        <v>0</v>
      </c>
      <c r="C137" s="36">
        <v>1</v>
      </c>
      <c r="D137" s="36">
        <v>0</v>
      </c>
      <c r="E137" s="36">
        <v>0</v>
      </c>
      <c r="F137" s="36">
        <v>0</v>
      </c>
      <c r="G137" s="17"/>
    </row>
    <row r="138" spans="1:7">
      <c r="A138" s="4" t="s">
        <v>277</v>
      </c>
      <c r="B138" s="36">
        <v>0</v>
      </c>
      <c r="C138" s="36">
        <v>0</v>
      </c>
      <c r="D138" s="36">
        <v>1</v>
      </c>
      <c r="E138" s="36">
        <v>0</v>
      </c>
      <c r="F138" s="36">
        <v>0</v>
      </c>
      <c r="G138" s="17"/>
    </row>
    <row r="139" spans="1:7">
      <c r="A139" s="29" t="s">
        <v>278</v>
      </c>
      <c r="G139" s="17"/>
    </row>
    <row r="140" spans="1:7">
      <c r="A140" s="4" t="s">
        <v>221</v>
      </c>
      <c r="B140" s="36">
        <v>1</v>
      </c>
      <c r="C140" s="36">
        <v>0</v>
      </c>
      <c r="D140" s="36">
        <v>0</v>
      </c>
      <c r="E140" s="36">
        <v>0</v>
      </c>
      <c r="F140" s="36">
        <v>0</v>
      </c>
      <c r="G140" s="17"/>
    </row>
    <row r="141" spans="1:7">
      <c r="A141" s="4" t="s">
        <v>279</v>
      </c>
      <c r="B141" s="36">
        <v>0</v>
      </c>
      <c r="C141" s="36">
        <v>1</v>
      </c>
      <c r="D141" s="36">
        <v>0</v>
      </c>
      <c r="E141" s="36">
        <v>0</v>
      </c>
      <c r="F141" s="36">
        <v>0</v>
      </c>
      <c r="G141" s="17"/>
    </row>
    <row r="142" spans="1:7">
      <c r="A142" s="4" t="s">
        <v>280</v>
      </c>
      <c r="B142" s="36">
        <v>0</v>
      </c>
      <c r="C142" s="36">
        <v>0</v>
      </c>
      <c r="D142" s="36">
        <v>1</v>
      </c>
      <c r="E142" s="36">
        <v>0</v>
      </c>
      <c r="F142" s="36">
        <v>0</v>
      </c>
      <c r="G142" s="17"/>
    </row>
    <row r="143" spans="1:7">
      <c r="A143" s="29" t="s">
        <v>281</v>
      </c>
      <c r="G143" s="17"/>
    </row>
    <row r="144" spans="1:7">
      <c r="A144" s="4" t="s">
        <v>222</v>
      </c>
      <c r="B144" s="36">
        <v>1</v>
      </c>
      <c r="C144" s="36">
        <v>0</v>
      </c>
      <c r="D144" s="36">
        <v>0</v>
      </c>
      <c r="E144" s="36">
        <v>0</v>
      </c>
      <c r="F144" s="36">
        <v>0</v>
      </c>
      <c r="G144" s="17"/>
    </row>
    <row r="145" spans="1:7">
      <c r="A145" s="4" t="s">
        <v>282</v>
      </c>
      <c r="B145" s="36">
        <v>0</v>
      </c>
      <c r="C145" s="36">
        <v>1</v>
      </c>
      <c r="D145" s="36">
        <v>0</v>
      </c>
      <c r="E145" s="36">
        <v>0</v>
      </c>
      <c r="F145" s="36">
        <v>0</v>
      </c>
      <c r="G145" s="17"/>
    </row>
    <row r="146" spans="1:7">
      <c r="A146" s="4" t="s">
        <v>283</v>
      </c>
      <c r="B146" s="36">
        <v>0</v>
      </c>
      <c r="C146" s="36">
        <v>0</v>
      </c>
      <c r="D146" s="36">
        <v>1</v>
      </c>
      <c r="E146" s="36">
        <v>0</v>
      </c>
      <c r="F146" s="36">
        <v>0</v>
      </c>
      <c r="G146" s="17"/>
    </row>
    <row r="147" spans="1:7">
      <c r="A147" s="29" t="s">
        <v>284</v>
      </c>
      <c r="G147" s="17"/>
    </row>
    <row r="148" spans="1:7">
      <c r="A148" s="4" t="s">
        <v>184</v>
      </c>
      <c r="B148" s="36">
        <v>1</v>
      </c>
      <c r="C148" s="36">
        <v>0</v>
      </c>
      <c r="D148" s="36">
        <v>0</v>
      </c>
      <c r="E148" s="36">
        <v>0</v>
      </c>
      <c r="F148" s="36">
        <v>0</v>
      </c>
      <c r="G148" s="17"/>
    </row>
    <row r="149" spans="1:7">
      <c r="A149" s="4" t="s">
        <v>285</v>
      </c>
      <c r="B149" s="36">
        <v>1</v>
      </c>
      <c r="C149" s="36">
        <v>0</v>
      </c>
      <c r="D149" s="36">
        <v>0</v>
      </c>
      <c r="E149" s="36">
        <v>0</v>
      </c>
      <c r="F149" s="36">
        <v>0</v>
      </c>
      <c r="G149" s="17"/>
    </row>
    <row r="150" spans="1:7">
      <c r="A150" s="4" t="s">
        <v>286</v>
      </c>
      <c r="B150" s="36">
        <v>1</v>
      </c>
      <c r="C150" s="36">
        <v>0</v>
      </c>
      <c r="D150" s="36">
        <v>0</v>
      </c>
      <c r="E150" s="36">
        <v>0</v>
      </c>
      <c r="F150" s="36">
        <v>0</v>
      </c>
      <c r="G150" s="17"/>
    </row>
    <row r="151" spans="1:7">
      <c r="A151" s="29" t="s">
        <v>287</v>
      </c>
      <c r="G151" s="17"/>
    </row>
    <row r="152" spans="1:7">
      <c r="A152" s="4" t="s">
        <v>185</v>
      </c>
      <c r="B152" s="36">
        <v>1</v>
      </c>
      <c r="C152" s="36">
        <v>0</v>
      </c>
      <c r="D152" s="36">
        <v>0</v>
      </c>
      <c r="E152" s="36">
        <v>0</v>
      </c>
      <c r="F152" s="36">
        <v>0</v>
      </c>
      <c r="G152" s="17"/>
    </row>
    <row r="153" spans="1:7">
      <c r="A153" s="4" t="s">
        <v>288</v>
      </c>
      <c r="B153" s="36">
        <v>1</v>
      </c>
      <c r="C153" s="36">
        <v>0</v>
      </c>
      <c r="D153" s="36">
        <v>0</v>
      </c>
      <c r="E153" s="36">
        <v>0</v>
      </c>
      <c r="F153" s="36">
        <v>0</v>
      </c>
      <c r="G153" s="17"/>
    </row>
    <row r="154" spans="1:7">
      <c r="A154" s="29" t="s">
        <v>289</v>
      </c>
      <c r="G154" s="17"/>
    </row>
    <row r="155" spans="1:7">
      <c r="A155" s="4" t="s">
        <v>186</v>
      </c>
      <c r="B155" s="36">
        <v>1</v>
      </c>
      <c r="C155" s="36">
        <v>0</v>
      </c>
      <c r="D155" s="36">
        <v>0</v>
      </c>
      <c r="E155" s="36">
        <v>0</v>
      </c>
      <c r="F155" s="36">
        <v>0</v>
      </c>
      <c r="G155" s="17"/>
    </row>
    <row r="156" spans="1:7">
      <c r="A156" s="4" t="s">
        <v>290</v>
      </c>
      <c r="B156" s="36">
        <v>1</v>
      </c>
      <c r="C156" s="36">
        <v>0</v>
      </c>
      <c r="D156" s="36">
        <v>0</v>
      </c>
      <c r="E156" s="36">
        <v>0</v>
      </c>
      <c r="F156" s="36">
        <v>0</v>
      </c>
      <c r="G156" s="17"/>
    </row>
    <row r="157" spans="1:7">
      <c r="A157" s="4" t="s">
        <v>291</v>
      </c>
      <c r="B157" s="36">
        <v>1</v>
      </c>
      <c r="C157" s="36">
        <v>0</v>
      </c>
      <c r="D157" s="36">
        <v>0</v>
      </c>
      <c r="E157" s="36">
        <v>0</v>
      </c>
      <c r="F157" s="36">
        <v>0</v>
      </c>
      <c r="G157" s="17"/>
    </row>
    <row r="158" spans="1:7">
      <c r="A158" s="29" t="s">
        <v>292</v>
      </c>
      <c r="G158" s="17"/>
    </row>
    <row r="159" spans="1:7">
      <c r="A159" s="4" t="s">
        <v>187</v>
      </c>
      <c r="B159" s="36">
        <v>1</v>
      </c>
      <c r="C159" s="36">
        <v>0</v>
      </c>
      <c r="D159" s="36">
        <v>0</v>
      </c>
      <c r="E159" s="36">
        <v>0</v>
      </c>
      <c r="F159" s="36">
        <v>0</v>
      </c>
      <c r="G159" s="17"/>
    </row>
    <row r="160" spans="1:7">
      <c r="A160" s="4" t="s">
        <v>293</v>
      </c>
      <c r="B160" s="36">
        <v>1</v>
      </c>
      <c r="C160" s="36">
        <v>0</v>
      </c>
      <c r="D160" s="36">
        <v>0</v>
      </c>
      <c r="E160" s="36">
        <v>0</v>
      </c>
      <c r="F160" s="36">
        <v>0</v>
      </c>
      <c r="G160" s="17"/>
    </row>
    <row r="161" spans="1:7">
      <c r="A161" s="4" t="s">
        <v>294</v>
      </c>
      <c r="B161" s="36">
        <v>1</v>
      </c>
      <c r="C161" s="36">
        <v>0</v>
      </c>
      <c r="D161" s="36">
        <v>0</v>
      </c>
      <c r="E161" s="36">
        <v>0</v>
      </c>
      <c r="F161" s="36">
        <v>0</v>
      </c>
      <c r="G161" s="17"/>
    </row>
    <row r="162" spans="1:7">
      <c r="A162" s="29" t="s">
        <v>295</v>
      </c>
      <c r="G162" s="17"/>
    </row>
    <row r="163" spans="1:7">
      <c r="A163" s="4" t="s">
        <v>188</v>
      </c>
      <c r="B163" s="36">
        <v>1</v>
      </c>
      <c r="C163" s="36">
        <v>0</v>
      </c>
      <c r="D163" s="36">
        <v>0</v>
      </c>
      <c r="E163" s="36">
        <v>0</v>
      </c>
      <c r="F163" s="36">
        <v>0</v>
      </c>
      <c r="G163" s="17"/>
    </row>
    <row r="164" spans="1:7">
      <c r="A164" s="4" t="s">
        <v>296</v>
      </c>
      <c r="B164" s="36">
        <v>1</v>
      </c>
      <c r="C164" s="36">
        <v>0</v>
      </c>
      <c r="D164" s="36">
        <v>0</v>
      </c>
      <c r="E164" s="36">
        <v>0</v>
      </c>
      <c r="F164" s="36">
        <v>0</v>
      </c>
      <c r="G164" s="17"/>
    </row>
    <row r="165" spans="1:7">
      <c r="A165" s="29" t="s">
        <v>297</v>
      </c>
      <c r="G165" s="17"/>
    </row>
    <row r="166" spans="1:7">
      <c r="A166" s="4" t="s">
        <v>189</v>
      </c>
      <c r="B166" s="36">
        <v>1</v>
      </c>
      <c r="C166" s="36">
        <v>0</v>
      </c>
      <c r="D166" s="36">
        <v>0</v>
      </c>
      <c r="E166" s="36">
        <v>0</v>
      </c>
      <c r="F166" s="36">
        <v>0</v>
      </c>
      <c r="G166" s="17"/>
    </row>
    <row r="167" spans="1:7">
      <c r="A167" s="4" t="s">
        <v>298</v>
      </c>
      <c r="B167" s="36">
        <v>1</v>
      </c>
      <c r="C167" s="36">
        <v>0</v>
      </c>
      <c r="D167" s="36">
        <v>0</v>
      </c>
      <c r="E167" s="36">
        <v>0</v>
      </c>
      <c r="F167" s="36">
        <v>0</v>
      </c>
      <c r="G167" s="17"/>
    </row>
    <row r="168" spans="1:7">
      <c r="A168" s="29" t="s">
        <v>299</v>
      </c>
      <c r="G168" s="17"/>
    </row>
    <row r="169" spans="1:7">
      <c r="A169" s="4" t="s">
        <v>197</v>
      </c>
      <c r="B169" s="36">
        <v>1</v>
      </c>
      <c r="C169" s="36">
        <v>0</v>
      </c>
      <c r="D169" s="36">
        <v>0</v>
      </c>
      <c r="E169" s="36">
        <v>0</v>
      </c>
      <c r="F169" s="36">
        <v>0</v>
      </c>
      <c r="G169" s="17"/>
    </row>
    <row r="170" spans="1:7">
      <c r="A170" s="4" t="s">
        <v>300</v>
      </c>
      <c r="B170" s="36">
        <v>1</v>
      </c>
      <c r="C170" s="36">
        <v>0</v>
      </c>
      <c r="D170" s="36">
        <v>0</v>
      </c>
      <c r="E170" s="36">
        <v>0</v>
      </c>
      <c r="F170" s="36">
        <v>0</v>
      </c>
      <c r="G170" s="17"/>
    </row>
    <row r="171" spans="1:7">
      <c r="A171" s="29" t="s">
        <v>301</v>
      </c>
      <c r="G171" s="17"/>
    </row>
    <row r="172" spans="1:7">
      <c r="A172" s="4" t="s">
        <v>198</v>
      </c>
      <c r="B172" s="36">
        <v>1</v>
      </c>
      <c r="C172" s="36">
        <v>0</v>
      </c>
      <c r="D172" s="36">
        <v>0</v>
      </c>
      <c r="E172" s="36">
        <v>0</v>
      </c>
      <c r="F172" s="36">
        <v>0</v>
      </c>
      <c r="G172" s="17"/>
    </row>
    <row r="173" spans="1:7">
      <c r="A173" s="4" t="s">
        <v>302</v>
      </c>
      <c r="B173" s="36">
        <v>1</v>
      </c>
      <c r="C173" s="36">
        <v>0</v>
      </c>
      <c r="D173" s="36">
        <v>0</v>
      </c>
      <c r="E173" s="36">
        <v>0</v>
      </c>
      <c r="F173" s="36">
        <v>0</v>
      </c>
      <c r="G173" s="17"/>
    </row>
    <row r="175" spans="1:7" ht="21" customHeight="1">
      <c r="A175" s="1" t="s">
        <v>508</v>
      </c>
    </row>
    <row r="176" spans="1:7">
      <c r="A176" s="2" t="s">
        <v>353</v>
      </c>
    </row>
    <row r="177" spans="1:10">
      <c r="A177" s="32" t="s">
        <v>509</v>
      </c>
    </row>
    <row r="178" spans="1:10">
      <c r="A178" s="32" t="s">
        <v>510</v>
      </c>
    </row>
    <row r="179" spans="1:10">
      <c r="A179" s="2" t="s">
        <v>511</v>
      </c>
    </row>
    <row r="180" spans="1:10">
      <c r="A180" s="32" t="s">
        <v>512</v>
      </c>
    </row>
    <row r="181" spans="1:10">
      <c r="A181" s="32" t="s">
        <v>513</v>
      </c>
    </row>
    <row r="182" spans="1:10">
      <c r="A182" s="32" t="s">
        <v>514</v>
      </c>
    </row>
    <row r="183" spans="1:10">
      <c r="A183" s="32" t="s">
        <v>515</v>
      </c>
    </row>
    <row r="184" spans="1:10">
      <c r="A184" s="32" t="s">
        <v>516</v>
      </c>
    </row>
    <row r="185" spans="1:10">
      <c r="A185" s="32" t="s">
        <v>517</v>
      </c>
    </row>
    <row r="186" spans="1:10">
      <c r="A186" s="32" t="s">
        <v>518</v>
      </c>
    </row>
    <row r="187" spans="1:10">
      <c r="A187" s="32" t="s">
        <v>519</v>
      </c>
    </row>
    <row r="188" spans="1:10">
      <c r="A188" s="33" t="s">
        <v>356</v>
      </c>
      <c r="B188" s="33" t="s">
        <v>358</v>
      </c>
      <c r="C188" s="33" t="s">
        <v>520</v>
      </c>
      <c r="D188" s="33" t="s">
        <v>486</v>
      </c>
      <c r="E188" s="33" t="s">
        <v>486</v>
      </c>
      <c r="F188" s="33" t="s">
        <v>486</v>
      </c>
      <c r="G188" s="33" t="s">
        <v>486</v>
      </c>
      <c r="H188" s="33" t="s">
        <v>486</v>
      </c>
      <c r="I188" s="33" t="s">
        <v>486</v>
      </c>
    </row>
    <row r="189" spans="1:10">
      <c r="A189" s="33" t="s">
        <v>359</v>
      </c>
      <c r="B189" s="33" t="s">
        <v>361</v>
      </c>
      <c r="C189" s="33" t="s">
        <v>521</v>
      </c>
      <c r="D189" s="33" t="s">
        <v>522</v>
      </c>
      <c r="E189" s="33" t="s">
        <v>523</v>
      </c>
      <c r="F189" s="33" t="s">
        <v>524</v>
      </c>
      <c r="G189" s="33" t="s">
        <v>525</v>
      </c>
      <c r="H189" s="33" t="s">
        <v>526</v>
      </c>
      <c r="I189" s="33" t="s">
        <v>527</v>
      </c>
    </row>
    <row r="191" spans="1:10">
      <c r="B191" s="15" t="s">
        <v>528</v>
      </c>
      <c r="C191" s="15" t="s">
        <v>529</v>
      </c>
      <c r="D191" s="15" t="s">
        <v>227</v>
      </c>
      <c r="E191" s="15" t="s">
        <v>228</v>
      </c>
      <c r="F191" s="15" t="s">
        <v>229</v>
      </c>
      <c r="G191" s="15" t="s">
        <v>230</v>
      </c>
      <c r="H191" s="15" t="s">
        <v>231</v>
      </c>
      <c r="I191" s="15" t="s">
        <v>232</v>
      </c>
    </row>
    <row r="192" spans="1:10">
      <c r="A192" s="29" t="s">
        <v>233</v>
      </c>
      <c r="J192" s="17"/>
    </row>
    <row r="193" spans="1:10">
      <c r="A193" s="4" t="s">
        <v>174</v>
      </c>
      <c r="B193" s="39">
        <f>SUMPRODUCT($B78:$F78,'Input'!$B$154:$F$154)</f>
        <v>0</v>
      </c>
      <c r="C193" s="41">
        <f>B193</f>
        <v>0</v>
      </c>
      <c r="D193" s="37">
        <f>'Input'!B192*(1-B193)</f>
        <v>0</v>
      </c>
      <c r="E193" s="37">
        <f>'Input'!C192*(1-B193)</f>
        <v>0</v>
      </c>
      <c r="F193" s="37">
        <f>'Input'!D192*(1-B193)</f>
        <v>0</v>
      </c>
      <c r="G193" s="37">
        <f>'Input'!E192*(1-C193)</f>
        <v>0</v>
      </c>
      <c r="H193" s="37">
        <f>'Input'!F192*(1-B193)</f>
        <v>0</v>
      </c>
      <c r="I193" s="37">
        <f>'Input'!G192*(1-B193)</f>
        <v>0</v>
      </c>
      <c r="J193" s="17"/>
    </row>
    <row r="194" spans="1:10">
      <c r="A194" s="4" t="s">
        <v>234</v>
      </c>
      <c r="B194" s="39">
        <f>SUMPRODUCT($B79:$F79,'Input'!$B$154:$F$154)</f>
        <v>0</v>
      </c>
      <c r="C194" s="41">
        <f>B194</f>
        <v>0</v>
      </c>
      <c r="D194" s="37">
        <f>'Input'!B193*(1-B194)</f>
        <v>0</v>
      </c>
      <c r="E194" s="37">
        <f>'Input'!C193*(1-B194)</f>
        <v>0</v>
      </c>
      <c r="F194" s="37">
        <f>'Input'!D193*(1-B194)</f>
        <v>0</v>
      </c>
      <c r="G194" s="37">
        <f>'Input'!E193*(1-C194)</f>
        <v>0</v>
      </c>
      <c r="H194" s="37">
        <f>'Input'!F193*(1-B194)</f>
        <v>0</v>
      </c>
      <c r="I194" s="37">
        <f>'Input'!G193*(1-B194)</f>
        <v>0</v>
      </c>
      <c r="J194" s="17"/>
    </row>
    <row r="195" spans="1:10">
      <c r="A195" s="4" t="s">
        <v>235</v>
      </c>
      <c r="B195" s="39">
        <f>SUMPRODUCT($B80:$F80,'Input'!$B$154:$F$154)</f>
        <v>0</v>
      </c>
      <c r="C195" s="41">
        <f>B195</f>
        <v>0</v>
      </c>
      <c r="D195" s="37">
        <f>'Input'!B194*(1-B195)</f>
        <v>0</v>
      </c>
      <c r="E195" s="37">
        <f>'Input'!C194*(1-B195)</f>
        <v>0</v>
      </c>
      <c r="F195" s="37">
        <f>'Input'!D194*(1-B195)</f>
        <v>0</v>
      </c>
      <c r="G195" s="37">
        <f>'Input'!E194*(1-C195)</f>
        <v>0</v>
      </c>
      <c r="H195" s="37">
        <f>'Input'!F194*(1-B195)</f>
        <v>0</v>
      </c>
      <c r="I195" s="37">
        <f>'Input'!G194*(1-B195)</f>
        <v>0</v>
      </c>
      <c r="J195" s="17"/>
    </row>
    <row r="196" spans="1:10">
      <c r="A196" s="29" t="s">
        <v>236</v>
      </c>
      <c r="J196" s="17"/>
    </row>
    <row r="197" spans="1:10">
      <c r="A197" s="4" t="s">
        <v>175</v>
      </c>
      <c r="B197" s="39">
        <f>SUMPRODUCT($B82:$F82,'Input'!$B$154:$F$154)</f>
        <v>0</v>
      </c>
      <c r="C197" s="41">
        <f>B197</f>
        <v>0</v>
      </c>
      <c r="D197" s="37">
        <f>'Input'!B196*(1-B197)</f>
        <v>0</v>
      </c>
      <c r="E197" s="37">
        <f>'Input'!C196*(1-B197)</f>
        <v>0</v>
      </c>
      <c r="F197" s="37">
        <f>'Input'!D196*(1-B197)</f>
        <v>0</v>
      </c>
      <c r="G197" s="37">
        <f>'Input'!E196*(1-C197)</f>
        <v>0</v>
      </c>
      <c r="H197" s="37">
        <f>'Input'!F196*(1-B197)</f>
        <v>0</v>
      </c>
      <c r="I197" s="37">
        <f>'Input'!G196*(1-B197)</f>
        <v>0</v>
      </c>
      <c r="J197" s="17"/>
    </row>
    <row r="198" spans="1:10">
      <c r="A198" s="4" t="s">
        <v>237</v>
      </c>
      <c r="B198" s="39">
        <f>SUMPRODUCT($B83:$F83,'Input'!$B$154:$F$154)</f>
        <v>0</v>
      </c>
      <c r="C198" s="41">
        <f>B198</f>
        <v>0</v>
      </c>
      <c r="D198" s="37">
        <f>'Input'!B197*(1-B198)</f>
        <v>0</v>
      </c>
      <c r="E198" s="37">
        <f>'Input'!C197*(1-B198)</f>
        <v>0</v>
      </c>
      <c r="F198" s="37">
        <f>'Input'!D197*(1-B198)</f>
        <v>0</v>
      </c>
      <c r="G198" s="37">
        <f>'Input'!E197*(1-C198)</f>
        <v>0</v>
      </c>
      <c r="H198" s="37">
        <f>'Input'!F197*(1-B198)</f>
        <v>0</v>
      </c>
      <c r="I198" s="37">
        <f>'Input'!G197*(1-B198)</f>
        <v>0</v>
      </c>
      <c r="J198" s="17"/>
    </row>
    <row r="199" spans="1:10">
      <c r="A199" s="4" t="s">
        <v>238</v>
      </c>
      <c r="B199" s="39">
        <f>SUMPRODUCT($B84:$F84,'Input'!$B$154:$F$154)</f>
        <v>0</v>
      </c>
      <c r="C199" s="41">
        <f>B199</f>
        <v>0</v>
      </c>
      <c r="D199" s="37">
        <f>'Input'!B198*(1-B199)</f>
        <v>0</v>
      </c>
      <c r="E199" s="37">
        <f>'Input'!C198*(1-B199)</f>
        <v>0</v>
      </c>
      <c r="F199" s="37">
        <f>'Input'!D198*(1-B199)</f>
        <v>0</v>
      </c>
      <c r="G199" s="37">
        <f>'Input'!E198*(1-C199)</f>
        <v>0</v>
      </c>
      <c r="H199" s="37">
        <f>'Input'!F198*(1-B199)</f>
        <v>0</v>
      </c>
      <c r="I199" s="37">
        <f>'Input'!G198*(1-B199)</f>
        <v>0</v>
      </c>
      <c r="J199" s="17"/>
    </row>
    <row r="200" spans="1:10">
      <c r="A200" s="29" t="s">
        <v>239</v>
      </c>
      <c r="J200" s="17"/>
    </row>
    <row r="201" spans="1:10">
      <c r="A201" s="4" t="s">
        <v>216</v>
      </c>
      <c r="B201" s="39">
        <f>SUMPRODUCT($B86:$F86,'Input'!$B$154:$F$154)</f>
        <v>0</v>
      </c>
      <c r="C201" s="41">
        <f>B201</f>
        <v>0</v>
      </c>
      <c r="D201" s="37">
        <f>'Input'!B200*(1-B201)</f>
        <v>0</v>
      </c>
      <c r="E201" s="37">
        <f>'Input'!C200*(1-B201)</f>
        <v>0</v>
      </c>
      <c r="F201" s="37">
        <f>'Input'!D200*(1-B201)</f>
        <v>0</v>
      </c>
      <c r="G201" s="37">
        <f>'Input'!E200*(1-C201)</f>
        <v>0</v>
      </c>
      <c r="H201" s="37">
        <f>'Input'!F200*(1-B201)</f>
        <v>0</v>
      </c>
      <c r="I201" s="37">
        <f>'Input'!G200*(1-B201)</f>
        <v>0</v>
      </c>
      <c r="J201" s="17"/>
    </row>
    <row r="202" spans="1:10">
      <c r="A202" s="4" t="s">
        <v>240</v>
      </c>
      <c r="B202" s="39">
        <f>SUMPRODUCT($B87:$F87,'Input'!$B$154:$F$154)</f>
        <v>0</v>
      </c>
      <c r="C202" s="41">
        <f>B202</f>
        <v>0</v>
      </c>
      <c r="D202" s="37">
        <f>'Input'!B201*(1-B202)</f>
        <v>0</v>
      </c>
      <c r="E202" s="37">
        <f>'Input'!C201*(1-B202)</f>
        <v>0</v>
      </c>
      <c r="F202" s="37">
        <f>'Input'!D201*(1-B202)</f>
        <v>0</v>
      </c>
      <c r="G202" s="37">
        <f>'Input'!E201*(1-C202)</f>
        <v>0</v>
      </c>
      <c r="H202" s="37">
        <f>'Input'!F201*(1-B202)</f>
        <v>0</v>
      </c>
      <c r="I202" s="37">
        <f>'Input'!G201*(1-B202)</f>
        <v>0</v>
      </c>
      <c r="J202" s="17"/>
    </row>
    <row r="203" spans="1:10">
      <c r="A203" s="4" t="s">
        <v>241</v>
      </c>
      <c r="B203" s="39">
        <f>SUMPRODUCT($B88:$F88,'Input'!$B$154:$F$154)</f>
        <v>0</v>
      </c>
      <c r="C203" s="41">
        <f>B203</f>
        <v>0</v>
      </c>
      <c r="D203" s="37">
        <f>'Input'!B202*(1-B203)</f>
        <v>0</v>
      </c>
      <c r="E203" s="37">
        <f>'Input'!C202*(1-B203)</f>
        <v>0</v>
      </c>
      <c r="F203" s="37">
        <f>'Input'!D202*(1-B203)</f>
        <v>0</v>
      </c>
      <c r="G203" s="37">
        <f>'Input'!E202*(1-C203)</f>
        <v>0</v>
      </c>
      <c r="H203" s="37">
        <f>'Input'!F202*(1-B203)</f>
        <v>0</v>
      </c>
      <c r="I203" s="37">
        <f>'Input'!G202*(1-B203)</f>
        <v>0</v>
      </c>
      <c r="J203" s="17"/>
    </row>
    <row r="204" spans="1:10">
      <c r="A204" s="29" t="s">
        <v>242</v>
      </c>
      <c r="J204" s="17"/>
    </row>
    <row r="205" spans="1:10">
      <c r="A205" s="4" t="s">
        <v>176</v>
      </c>
      <c r="B205" s="39">
        <f>SUMPRODUCT($B90:$F90,'Input'!$B$154:$F$154)</f>
        <v>0</v>
      </c>
      <c r="C205" s="41">
        <f>B205</f>
        <v>0</v>
      </c>
      <c r="D205" s="37">
        <f>'Input'!B204*(1-B205)</f>
        <v>0</v>
      </c>
      <c r="E205" s="37">
        <f>'Input'!C204*(1-B205)</f>
        <v>0</v>
      </c>
      <c r="F205" s="37">
        <f>'Input'!D204*(1-B205)</f>
        <v>0</v>
      </c>
      <c r="G205" s="37">
        <f>'Input'!E204*(1-C205)</f>
        <v>0</v>
      </c>
      <c r="H205" s="37">
        <f>'Input'!F204*(1-B205)</f>
        <v>0</v>
      </c>
      <c r="I205" s="37">
        <f>'Input'!G204*(1-B205)</f>
        <v>0</v>
      </c>
      <c r="J205" s="17"/>
    </row>
    <row r="206" spans="1:10">
      <c r="A206" s="4" t="s">
        <v>243</v>
      </c>
      <c r="B206" s="39">
        <f>SUMPRODUCT($B91:$F91,'Input'!$B$154:$F$154)</f>
        <v>0</v>
      </c>
      <c r="C206" s="41">
        <f>B206</f>
        <v>0</v>
      </c>
      <c r="D206" s="37">
        <f>'Input'!B205*(1-B206)</f>
        <v>0</v>
      </c>
      <c r="E206" s="37">
        <f>'Input'!C205*(1-B206)</f>
        <v>0</v>
      </c>
      <c r="F206" s="37">
        <f>'Input'!D205*(1-B206)</f>
        <v>0</v>
      </c>
      <c r="G206" s="37">
        <f>'Input'!E205*(1-C206)</f>
        <v>0</v>
      </c>
      <c r="H206" s="37">
        <f>'Input'!F205*(1-B206)</f>
        <v>0</v>
      </c>
      <c r="I206" s="37">
        <f>'Input'!G205*(1-B206)</f>
        <v>0</v>
      </c>
      <c r="J206" s="17"/>
    </row>
    <row r="207" spans="1:10">
      <c r="A207" s="4" t="s">
        <v>244</v>
      </c>
      <c r="B207" s="39">
        <f>SUMPRODUCT($B92:$F92,'Input'!$B$154:$F$154)</f>
        <v>0</v>
      </c>
      <c r="C207" s="41">
        <f>B207</f>
        <v>0</v>
      </c>
      <c r="D207" s="37">
        <f>'Input'!B206*(1-B207)</f>
        <v>0</v>
      </c>
      <c r="E207" s="37">
        <f>'Input'!C206*(1-B207)</f>
        <v>0</v>
      </c>
      <c r="F207" s="37">
        <f>'Input'!D206*(1-B207)</f>
        <v>0</v>
      </c>
      <c r="G207" s="37">
        <f>'Input'!E206*(1-C207)</f>
        <v>0</v>
      </c>
      <c r="H207" s="37">
        <f>'Input'!F206*(1-B207)</f>
        <v>0</v>
      </c>
      <c r="I207" s="37">
        <f>'Input'!G206*(1-B207)</f>
        <v>0</v>
      </c>
      <c r="J207" s="17"/>
    </row>
    <row r="208" spans="1:10">
      <c r="A208" s="29" t="s">
        <v>245</v>
      </c>
      <c r="J208" s="17"/>
    </row>
    <row r="209" spans="1:10">
      <c r="A209" s="4" t="s">
        <v>177</v>
      </c>
      <c r="B209" s="39">
        <f>SUMPRODUCT($B94:$F94,'Input'!$B$154:$F$154)</f>
        <v>0</v>
      </c>
      <c r="C209" s="41">
        <f>B209</f>
        <v>0</v>
      </c>
      <c r="D209" s="37">
        <f>'Input'!B208*(1-B209)</f>
        <v>0</v>
      </c>
      <c r="E209" s="37">
        <f>'Input'!C208*(1-B209)</f>
        <v>0</v>
      </c>
      <c r="F209" s="37">
        <f>'Input'!D208*(1-B209)</f>
        <v>0</v>
      </c>
      <c r="G209" s="37">
        <f>'Input'!E208*(1-C209)</f>
        <v>0</v>
      </c>
      <c r="H209" s="37">
        <f>'Input'!F208*(1-B209)</f>
        <v>0</v>
      </c>
      <c r="I209" s="37">
        <f>'Input'!G208*(1-B209)</f>
        <v>0</v>
      </c>
      <c r="J209" s="17"/>
    </row>
    <row r="210" spans="1:10">
      <c r="A210" s="4" t="s">
        <v>246</v>
      </c>
      <c r="B210" s="39">
        <f>SUMPRODUCT($B95:$F95,'Input'!$B$154:$F$154)</f>
        <v>0</v>
      </c>
      <c r="C210" s="41">
        <f>B210</f>
        <v>0</v>
      </c>
      <c r="D210" s="37">
        <f>'Input'!B209*(1-B210)</f>
        <v>0</v>
      </c>
      <c r="E210" s="37">
        <f>'Input'!C209*(1-B210)</f>
        <v>0</v>
      </c>
      <c r="F210" s="37">
        <f>'Input'!D209*(1-B210)</f>
        <v>0</v>
      </c>
      <c r="G210" s="37">
        <f>'Input'!E209*(1-C210)</f>
        <v>0</v>
      </c>
      <c r="H210" s="37">
        <f>'Input'!F209*(1-B210)</f>
        <v>0</v>
      </c>
      <c r="I210" s="37">
        <f>'Input'!G209*(1-B210)</f>
        <v>0</v>
      </c>
      <c r="J210" s="17"/>
    </row>
    <row r="211" spans="1:10">
      <c r="A211" s="4" t="s">
        <v>247</v>
      </c>
      <c r="B211" s="39">
        <f>SUMPRODUCT($B96:$F96,'Input'!$B$154:$F$154)</f>
        <v>0</v>
      </c>
      <c r="C211" s="41">
        <f>B211</f>
        <v>0</v>
      </c>
      <c r="D211" s="37">
        <f>'Input'!B210*(1-B211)</f>
        <v>0</v>
      </c>
      <c r="E211" s="37">
        <f>'Input'!C210*(1-B211)</f>
        <v>0</v>
      </c>
      <c r="F211" s="37">
        <f>'Input'!D210*(1-B211)</f>
        <v>0</v>
      </c>
      <c r="G211" s="37">
        <f>'Input'!E210*(1-C211)</f>
        <v>0</v>
      </c>
      <c r="H211" s="37">
        <f>'Input'!F210*(1-B211)</f>
        <v>0</v>
      </c>
      <c r="I211" s="37">
        <f>'Input'!G210*(1-B211)</f>
        <v>0</v>
      </c>
      <c r="J211" s="17"/>
    </row>
    <row r="212" spans="1:10">
      <c r="A212" s="29" t="s">
        <v>248</v>
      </c>
      <c r="J212" s="17"/>
    </row>
    <row r="213" spans="1:10">
      <c r="A213" s="4" t="s">
        <v>217</v>
      </c>
      <c r="B213" s="39">
        <f>SUMPRODUCT($B98:$F98,'Input'!$B$154:$F$154)</f>
        <v>0</v>
      </c>
      <c r="C213" s="41">
        <f>B213</f>
        <v>0</v>
      </c>
      <c r="D213" s="37">
        <f>'Input'!B212*(1-B213)</f>
        <v>0</v>
      </c>
      <c r="E213" s="37">
        <f>'Input'!C212*(1-B213)</f>
        <v>0</v>
      </c>
      <c r="F213" s="37">
        <f>'Input'!D212*(1-B213)</f>
        <v>0</v>
      </c>
      <c r="G213" s="37">
        <f>'Input'!E212*(1-C213)</f>
        <v>0</v>
      </c>
      <c r="H213" s="37">
        <f>'Input'!F212*(1-B213)</f>
        <v>0</v>
      </c>
      <c r="I213" s="37">
        <f>'Input'!G212*(1-B213)</f>
        <v>0</v>
      </c>
      <c r="J213" s="17"/>
    </row>
    <row r="214" spans="1:10">
      <c r="A214" s="4" t="s">
        <v>249</v>
      </c>
      <c r="B214" s="39">
        <f>SUMPRODUCT($B99:$F99,'Input'!$B$154:$F$154)</f>
        <v>0</v>
      </c>
      <c r="C214" s="41">
        <f>B214</f>
        <v>0</v>
      </c>
      <c r="D214" s="37">
        <f>'Input'!B213*(1-B214)</f>
        <v>0</v>
      </c>
      <c r="E214" s="37">
        <f>'Input'!C213*(1-B214)</f>
        <v>0</v>
      </c>
      <c r="F214" s="37">
        <f>'Input'!D213*(1-B214)</f>
        <v>0</v>
      </c>
      <c r="G214" s="37">
        <f>'Input'!E213*(1-C214)</f>
        <v>0</v>
      </c>
      <c r="H214" s="37">
        <f>'Input'!F213*(1-B214)</f>
        <v>0</v>
      </c>
      <c r="I214" s="37">
        <f>'Input'!G213*(1-B214)</f>
        <v>0</v>
      </c>
      <c r="J214" s="17"/>
    </row>
    <row r="215" spans="1:10">
      <c r="A215" s="4" t="s">
        <v>250</v>
      </c>
      <c r="B215" s="39">
        <f>SUMPRODUCT($B100:$F100,'Input'!$B$154:$F$154)</f>
        <v>0</v>
      </c>
      <c r="C215" s="41">
        <f>B215</f>
        <v>0</v>
      </c>
      <c r="D215" s="37">
        <f>'Input'!B214*(1-B215)</f>
        <v>0</v>
      </c>
      <c r="E215" s="37">
        <f>'Input'!C214*(1-B215)</f>
        <v>0</v>
      </c>
      <c r="F215" s="37">
        <f>'Input'!D214*(1-B215)</f>
        <v>0</v>
      </c>
      <c r="G215" s="37">
        <f>'Input'!E214*(1-C215)</f>
        <v>0</v>
      </c>
      <c r="H215" s="37">
        <f>'Input'!F214*(1-B215)</f>
        <v>0</v>
      </c>
      <c r="I215" s="37">
        <f>'Input'!G214*(1-B215)</f>
        <v>0</v>
      </c>
      <c r="J215" s="17"/>
    </row>
    <row r="216" spans="1:10">
      <c r="A216" s="29" t="s">
        <v>251</v>
      </c>
      <c r="J216" s="17"/>
    </row>
    <row r="217" spans="1:10">
      <c r="A217" s="4" t="s">
        <v>178</v>
      </c>
      <c r="B217" s="39">
        <f>SUMPRODUCT($B102:$F102,'Input'!$B$154:$F$154)</f>
        <v>0</v>
      </c>
      <c r="C217" s="41">
        <f>B217</f>
        <v>0</v>
      </c>
      <c r="D217" s="37">
        <f>'Input'!B216*(1-B217)</f>
        <v>0</v>
      </c>
      <c r="E217" s="37">
        <f>'Input'!C216*(1-B217)</f>
        <v>0</v>
      </c>
      <c r="F217" s="37">
        <f>'Input'!D216*(1-B217)</f>
        <v>0</v>
      </c>
      <c r="G217" s="37">
        <f>'Input'!E216*(1-C217)</f>
        <v>0</v>
      </c>
      <c r="H217" s="37">
        <f>'Input'!F216*(1-B217)</f>
        <v>0</v>
      </c>
      <c r="I217" s="37">
        <f>'Input'!G216*(1-B217)</f>
        <v>0</v>
      </c>
      <c r="J217" s="17"/>
    </row>
    <row r="218" spans="1:10">
      <c r="A218" s="4" t="s">
        <v>252</v>
      </c>
      <c r="B218" s="39">
        <f>SUMPRODUCT($B103:$F103,'Input'!$B$154:$F$154)</f>
        <v>0</v>
      </c>
      <c r="C218" s="41">
        <f>B218</f>
        <v>0</v>
      </c>
      <c r="D218" s="37">
        <f>'Input'!B217*(1-B218)</f>
        <v>0</v>
      </c>
      <c r="E218" s="37">
        <f>'Input'!C217*(1-B218)</f>
        <v>0</v>
      </c>
      <c r="F218" s="37">
        <f>'Input'!D217*(1-B218)</f>
        <v>0</v>
      </c>
      <c r="G218" s="37">
        <f>'Input'!E217*(1-C218)</f>
        <v>0</v>
      </c>
      <c r="H218" s="37">
        <f>'Input'!F217*(1-B218)</f>
        <v>0</v>
      </c>
      <c r="I218" s="37">
        <f>'Input'!G217*(1-B218)</f>
        <v>0</v>
      </c>
      <c r="J218" s="17"/>
    </row>
    <row r="219" spans="1:10">
      <c r="A219" s="4" t="s">
        <v>253</v>
      </c>
      <c r="B219" s="39">
        <f>SUMPRODUCT($B104:$F104,'Input'!$B$154:$F$154)</f>
        <v>0</v>
      </c>
      <c r="C219" s="41">
        <f>B219</f>
        <v>0</v>
      </c>
      <c r="D219" s="37">
        <f>'Input'!B218*(1-B219)</f>
        <v>0</v>
      </c>
      <c r="E219" s="37">
        <f>'Input'!C218*(1-B219)</f>
        <v>0</v>
      </c>
      <c r="F219" s="37">
        <f>'Input'!D218*(1-B219)</f>
        <v>0</v>
      </c>
      <c r="G219" s="37">
        <f>'Input'!E218*(1-C219)</f>
        <v>0</v>
      </c>
      <c r="H219" s="37">
        <f>'Input'!F218*(1-B219)</f>
        <v>0</v>
      </c>
      <c r="I219" s="37">
        <f>'Input'!G218*(1-B219)</f>
        <v>0</v>
      </c>
      <c r="J219" s="17"/>
    </row>
    <row r="220" spans="1:10">
      <c r="A220" s="29" t="s">
        <v>254</v>
      </c>
      <c r="J220" s="17"/>
    </row>
    <row r="221" spans="1:10">
      <c r="A221" s="4" t="s">
        <v>179</v>
      </c>
      <c r="B221" s="39">
        <f>SUMPRODUCT($B106:$F106,'Input'!$B$154:$F$154)</f>
        <v>0</v>
      </c>
      <c r="C221" s="41">
        <f>B221</f>
        <v>0</v>
      </c>
      <c r="D221" s="37">
        <f>'Input'!B220*(1-B221)</f>
        <v>0</v>
      </c>
      <c r="E221" s="37">
        <f>'Input'!C220*(1-B221)</f>
        <v>0</v>
      </c>
      <c r="F221" s="37">
        <f>'Input'!D220*(1-B221)</f>
        <v>0</v>
      </c>
      <c r="G221" s="37">
        <f>'Input'!E220*(1-C221)</f>
        <v>0</v>
      </c>
      <c r="H221" s="37">
        <f>'Input'!F220*(1-B221)</f>
        <v>0</v>
      </c>
      <c r="I221" s="37">
        <f>'Input'!G220*(1-B221)</f>
        <v>0</v>
      </c>
      <c r="J221" s="17"/>
    </row>
    <row r="222" spans="1:10">
      <c r="A222" s="29" t="s">
        <v>255</v>
      </c>
      <c r="J222" s="17"/>
    </row>
    <row r="223" spans="1:10">
      <c r="A223" s="4" t="s">
        <v>195</v>
      </c>
      <c r="B223" s="39">
        <f>SUMPRODUCT($B108:$F108,'Input'!$B$154:$F$154)</f>
        <v>0</v>
      </c>
      <c r="C223" s="41">
        <f>B223</f>
        <v>0</v>
      </c>
      <c r="D223" s="37">
        <f>'Input'!B222*(1-B223)</f>
        <v>0</v>
      </c>
      <c r="E223" s="37">
        <f>'Input'!C222*(1-B223)</f>
        <v>0</v>
      </c>
      <c r="F223" s="37">
        <f>'Input'!D222*(1-B223)</f>
        <v>0</v>
      </c>
      <c r="G223" s="37">
        <f>'Input'!E222*(1-C223)</f>
        <v>0</v>
      </c>
      <c r="H223" s="37">
        <f>'Input'!F222*(1-B223)</f>
        <v>0</v>
      </c>
      <c r="I223" s="37">
        <f>'Input'!G222*(1-B223)</f>
        <v>0</v>
      </c>
      <c r="J223" s="17"/>
    </row>
    <row r="224" spans="1:10">
      <c r="A224" s="29" t="s">
        <v>256</v>
      </c>
      <c r="J224" s="17"/>
    </row>
    <row r="225" spans="1:10">
      <c r="A225" s="4" t="s">
        <v>180</v>
      </c>
      <c r="B225" s="39">
        <f>SUMPRODUCT($B110:$F110,'Input'!$B$154:$F$154)</f>
        <v>0</v>
      </c>
      <c r="C225" s="41">
        <f>B225</f>
        <v>0</v>
      </c>
      <c r="D225" s="37">
        <f>'Input'!B224*(1-B225)</f>
        <v>0</v>
      </c>
      <c r="E225" s="37">
        <f>'Input'!C224*(1-B225)</f>
        <v>0</v>
      </c>
      <c r="F225" s="37">
        <f>'Input'!D224*(1-B225)</f>
        <v>0</v>
      </c>
      <c r="G225" s="37">
        <f>'Input'!E224*(1-C225)</f>
        <v>0</v>
      </c>
      <c r="H225" s="37">
        <f>'Input'!F224*(1-B225)</f>
        <v>0</v>
      </c>
      <c r="I225" s="37">
        <f>'Input'!G224*(1-B225)</f>
        <v>0</v>
      </c>
      <c r="J225" s="17"/>
    </row>
    <row r="226" spans="1:10">
      <c r="A226" s="4" t="s">
        <v>257</v>
      </c>
      <c r="B226" s="39">
        <f>SUMPRODUCT($B111:$F111,'Input'!$B$154:$F$154)</f>
        <v>0</v>
      </c>
      <c r="C226" s="41">
        <f>B226</f>
        <v>0</v>
      </c>
      <c r="D226" s="37">
        <f>'Input'!B225*(1-B226)</f>
        <v>0</v>
      </c>
      <c r="E226" s="37">
        <f>'Input'!C225*(1-B226)</f>
        <v>0</v>
      </c>
      <c r="F226" s="37">
        <f>'Input'!D225*(1-B226)</f>
        <v>0</v>
      </c>
      <c r="G226" s="37">
        <f>'Input'!E225*(1-C226)</f>
        <v>0</v>
      </c>
      <c r="H226" s="37">
        <f>'Input'!F225*(1-B226)</f>
        <v>0</v>
      </c>
      <c r="I226" s="37">
        <f>'Input'!G225*(1-B226)</f>
        <v>0</v>
      </c>
      <c r="J226" s="17"/>
    </row>
    <row r="227" spans="1:10">
      <c r="A227" s="4" t="s">
        <v>258</v>
      </c>
      <c r="B227" s="39">
        <f>SUMPRODUCT($B112:$F112,'Input'!$B$154:$F$154)</f>
        <v>0</v>
      </c>
      <c r="C227" s="41">
        <f>B227</f>
        <v>0</v>
      </c>
      <c r="D227" s="37">
        <f>'Input'!B226*(1-B227)</f>
        <v>0</v>
      </c>
      <c r="E227" s="37">
        <f>'Input'!C226*(1-B227)</f>
        <v>0</v>
      </c>
      <c r="F227" s="37">
        <f>'Input'!D226*(1-B227)</f>
        <v>0</v>
      </c>
      <c r="G227" s="37">
        <f>'Input'!E226*(1-C227)</f>
        <v>0</v>
      </c>
      <c r="H227" s="37">
        <f>'Input'!F226*(1-B227)</f>
        <v>0</v>
      </c>
      <c r="I227" s="37">
        <f>'Input'!G226*(1-B227)</f>
        <v>0</v>
      </c>
      <c r="J227" s="17"/>
    </row>
    <row r="228" spans="1:10">
      <c r="A228" s="29" t="s">
        <v>259</v>
      </c>
      <c r="J228" s="17"/>
    </row>
    <row r="229" spans="1:10">
      <c r="A229" s="4" t="s">
        <v>181</v>
      </c>
      <c r="B229" s="39">
        <f>SUMPRODUCT($B114:$F114,'Input'!$B$154:$F$154)</f>
        <v>0</v>
      </c>
      <c r="C229" s="41">
        <f>B229</f>
        <v>0</v>
      </c>
      <c r="D229" s="37">
        <f>'Input'!B228*(1-B229)</f>
        <v>0</v>
      </c>
      <c r="E229" s="37">
        <f>'Input'!C228*(1-B229)</f>
        <v>0</v>
      </c>
      <c r="F229" s="37">
        <f>'Input'!D228*(1-B229)</f>
        <v>0</v>
      </c>
      <c r="G229" s="37">
        <f>'Input'!E228*(1-C229)</f>
        <v>0</v>
      </c>
      <c r="H229" s="37">
        <f>'Input'!F228*(1-B229)</f>
        <v>0</v>
      </c>
      <c r="I229" s="37">
        <f>'Input'!G228*(1-B229)</f>
        <v>0</v>
      </c>
      <c r="J229" s="17"/>
    </row>
    <row r="230" spans="1:10">
      <c r="A230" s="4" t="s">
        <v>260</v>
      </c>
      <c r="B230" s="39">
        <f>SUMPRODUCT($B115:$F115,'Input'!$B$154:$F$154)</f>
        <v>0</v>
      </c>
      <c r="C230" s="41">
        <f>B230</f>
        <v>0</v>
      </c>
      <c r="D230" s="37">
        <f>'Input'!B229*(1-B230)</f>
        <v>0</v>
      </c>
      <c r="E230" s="37">
        <f>'Input'!C229*(1-B230)</f>
        <v>0</v>
      </c>
      <c r="F230" s="37">
        <f>'Input'!D229*(1-B230)</f>
        <v>0</v>
      </c>
      <c r="G230" s="37">
        <f>'Input'!E229*(1-C230)</f>
        <v>0</v>
      </c>
      <c r="H230" s="37">
        <f>'Input'!F229*(1-B230)</f>
        <v>0</v>
      </c>
      <c r="I230" s="37">
        <f>'Input'!G229*(1-B230)</f>
        <v>0</v>
      </c>
      <c r="J230" s="17"/>
    </row>
    <row r="231" spans="1:10">
      <c r="A231" s="4" t="s">
        <v>261</v>
      </c>
      <c r="B231" s="39">
        <f>SUMPRODUCT($B116:$F116,'Input'!$B$154:$F$154)</f>
        <v>0</v>
      </c>
      <c r="C231" s="41">
        <f>B231</f>
        <v>0</v>
      </c>
      <c r="D231" s="37">
        <f>'Input'!B230*(1-B231)</f>
        <v>0</v>
      </c>
      <c r="E231" s="37">
        <f>'Input'!C230*(1-B231)</f>
        <v>0</v>
      </c>
      <c r="F231" s="37">
        <f>'Input'!D230*(1-B231)</f>
        <v>0</v>
      </c>
      <c r="G231" s="37">
        <f>'Input'!E230*(1-C231)</f>
        <v>0</v>
      </c>
      <c r="H231" s="37">
        <f>'Input'!F230*(1-B231)</f>
        <v>0</v>
      </c>
      <c r="I231" s="37">
        <f>'Input'!G230*(1-B231)</f>
        <v>0</v>
      </c>
      <c r="J231" s="17"/>
    </row>
    <row r="232" spans="1:10">
      <c r="A232" s="29" t="s">
        <v>262</v>
      </c>
      <c r="J232" s="17"/>
    </row>
    <row r="233" spans="1:10">
      <c r="A233" s="4" t="s">
        <v>182</v>
      </c>
      <c r="B233" s="39">
        <f>SUMPRODUCT($B118:$F118,'Input'!$B$154:$F$154)</f>
        <v>0</v>
      </c>
      <c r="C233" s="41">
        <f>B233</f>
        <v>0</v>
      </c>
      <c r="D233" s="37">
        <f>'Input'!B232*(1-B233)</f>
        <v>0</v>
      </c>
      <c r="E233" s="37">
        <f>'Input'!C232*(1-B233)</f>
        <v>0</v>
      </c>
      <c r="F233" s="37">
        <f>'Input'!D232*(1-B233)</f>
        <v>0</v>
      </c>
      <c r="G233" s="37">
        <f>'Input'!E232*(1-C233)</f>
        <v>0</v>
      </c>
      <c r="H233" s="37">
        <f>'Input'!F232*(1-B233)</f>
        <v>0</v>
      </c>
      <c r="I233" s="37">
        <f>'Input'!G232*(1-B233)</f>
        <v>0</v>
      </c>
      <c r="J233" s="17"/>
    </row>
    <row r="234" spans="1:10">
      <c r="A234" s="4" t="s">
        <v>263</v>
      </c>
      <c r="B234" s="39">
        <f>SUMPRODUCT($B119:$F119,'Input'!$B$154:$F$154)</f>
        <v>0</v>
      </c>
      <c r="C234" s="41">
        <f>B234</f>
        <v>0</v>
      </c>
      <c r="D234" s="37">
        <f>'Input'!B233*(1-B234)</f>
        <v>0</v>
      </c>
      <c r="E234" s="37">
        <f>'Input'!C233*(1-B234)</f>
        <v>0</v>
      </c>
      <c r="F234" s="37">
        <f>'Input'!D233*(1-B234)</f>
        <v>0</v>
      </c>
      <c r="G234" s="37">
        <f>'Input'!E233*(1-C234)</f>
        <v>0</v>
      </c>
      <c r="H234" s="37">
        <f>'Input'!F233*(1-B234)</f>
        <v>0</v>
      </c>
      <c r="I234" s="37">
        <f>'Input'!G233*(1-B234)</f>
        <v>0</v>
      </c>
      <c r="J234" s="17"/>
    </row>
    <row r="235" spans="1:10">
      <c r="A235" s="4" t="s">
        <v>264</v>
      </c>
      <c r="B235" s="39">
        <f>SUMPRODUCT($B120:$F120,'Input'!$B$154:$F$154)</f>
        <v>0</v>
      </c>
      <c r="C235" s="41">
        <f>B235</f>
        <v>0</v>
      </c>
      <c r="D235" s="37">
        <f>'Input'!B234*(1-B235)</f>
        <v>0</v>
      </c>
      <c r="E235" s="37">
        <f>'Input'!C234*(1-B235)</f>
        <v>0</v>
      </c>
      <c r="F235" s="37">
        <f>'Input'!D234*(1-B235)</f>
        <v>0</v>
      </c>
      <c r="G235" s="37">
        <f>'Input'!E234*(1-C235)</f>
        <v>0</v>
      </c>
      <c r="H235" s="37">
        <f>'Input'!F234*(1-B235)</f>
        <v>0</v>
      </c>
      <c r="I235" s="37">
        <f>'Input'!G234*(1-B235)</f>
        <v>0</v>
      </c>
      <c r="J235" s="17"/>
    </row>
    <row r="236" spans="1:10">
      <c r="A236" s="29" t="s">
        <v>265</v>
      </c>
      <c r="J236" s="17"/>
    </row>
    <row r="237" spans="1:10">
      <c r="A237" s="4" t="s">
        <v>183</v>
      </c>
      <c r="B237" s="39">
        <f>SUMPRODUCT($B122:$F122,'Input'!$B$154:$F$154)</f>
        <v>0</v>
      </c>
      <c r="C237" s="41">
        <f>B237</f>
        <v>0</v>
      </c>
      <c r="D237" s="37">
        <f>'Input'!B236*(1-B237)</f>
        <v>0</v>
      </c>
      <c r="E237" s="37">
        <f>'Input'!C236*(1-B237)</f>
        <v>0</v>
      </c>
      <c r="F237" s="37">
        <f>'Input'!D236*(1-B237)</f>
        <v>0</v>
      </c>
      <c r="G237" s="37">
        <f>'Input'!E236*(1-C237)</f>
        <v>0</v>
      </c>
      <c r="H237" s="37">
        <f>'Input'!F236*(1-B237)</f>
        <v>0</v>
      </c>
      <c r="I237" s="37">
        <f>'Input'!G236*(1-B237)</f>
        <v>0</v>
      </c>
      <c r="J237" s="17"/>
    </row>
    <row r="238" spans="1:10">
      <c r="A238" s="4" t="s">
        <v>266</v>
      </c>
      <c r="B238" s="39">
        <f>SUMPRODUCT($B123:$F123,'Input'!$B$154:$F$154)</f>
        <v>0</v>
      </c>
      <c r="C238" s="41">
        <f>B238</f>
        <v>0</v>
      </c>
      <c r="D238" s="37">
        <f>'Input'!B237*(1-B238)</f>
        <v>0</v>
      </c>
      <c r="E238" s="37">
        <f>'Input'!C237*(1-B238)</f>
        <v>0</v>
      </c>
      <c r="F238" s="37">
        <f>'Input'!D237*(1-B238)</f>
        <v>0</v>
      </c>
      <c r="G238" s="37">
        <f>'Input'!E237*(1-C238)</f>
        <v>0</v>
      </c>
      <c r="H238" s="37">
        <f>'Input'!F237*(1-B238)</f>
        <v>0</v>
      </c>
      <c r="I238" s="37">
        <f>'Input'!G237*(1-B238)</f>
        <v>0</v>
      </c>
      <c r="J238" s="17"/>
    </row>
    <row r="239" spans="1:10">
      <c r="A239" s="29" t="s">
        <v>267</v>
      </c>
      <c r="J239" s="17"/>
    </row>
    <row r="240" spans="1:10">
      <c r="A240" s="4" t="s">
        <v>196</v>
      </c>
      <c r="B240" s="39">
        <f>SUMPRODUCT($B125:$F125,'Input'!$B$154:$F$154)</f>
        <v>0</v>
      </c>
      <c r="C240" s="41">
        <f>B240</f>
        <v>0</v>
      </c>
      <c r="D240" s="37">
        <f>'Input'!B239*(1-B240)</f>
        <v>0</v>
      </c>
      <c r="E240" s="37">
        <f>'Input'!C239*(1-B240)</f>
        <v>0</v>
      </c>
      <c r="F240" s="37">
        <f>'Input'!D239*(1-B240)</f>
        <v>0</v>
      </c>
      <c r="G240" s="37">
        <f>'Input'!E239*(1-C240)</f>
        <v>0</v>
      </c>
      <c r="H240" s="37">
        <f>'Input'!F239*(1-B240)</f>
        <v>0</v>
      </c>
      <c r="I240" s="37">
        <f>'Input'!G239*(1-B240)</f>
        <v>0</v>
      </c>
      <c r="J240" s="17"/>
    </row>
    <row r="241" spans="1:10">
      <c r="A241" s="4" t="s">
        <v>268</v>
      </c>
      <c r="B241" s="39">
        <f>SUMPRODUCT($B126:$F126,'Input'!$B$154:$F$154)</f>
        <v>0</v>
      </c>
      <c r="C241" s="41">
        <f>B241</f>
        <v>0</v>
      </c>
      <c r="D241" s="37">
        <f>'Input'!B240*(1-B241)</f>
        <v>0</v>
      </c>
      <c r="E241" s="37">
        <f>'Input'!C240*(1-B241)</f>
        <v>0</v>
      </c>
      <c r="F241" s="37">
        <f>'Input'!D240*(1-B241)</f>
        <v>0</v>
      </c>
      <c r="G241" s="37">
        <f>'Input'!E240*(1-C241)</f>
        <v>0</v>
      </c>
      <c r="H241" s="37">
        <f>'Input'!F240*(1-B241)</f>
        <v>0</v>
      </c>
      <c r="I241" s="37">
        <f>'Input'!G240*(1-B241)</f>
        <v>0</v>
      </c>
      <c r="J241" s="17"/>
    </row>
    <row r="242" spans="1:10">
      <c r="A242" s="29" t="s">
        <v>269</v>
      </c>
      <c r="J242" s="17"/>
    </row>
    <row r="243" spans="1:10">
      <c r="A243" s="4" t="s">
        <v>218</v>
      </c>
      <c r="B243" s="39">
        <f>SUMPRODUCT($B128:$F128,'Input'!$B$154:$F$154)</f>
        <v>0</v>
      </c>
      <c r="C243" s="41">
        <f>B243</f>
        <v>0</v>
      </c>
      <c r="D243" s="37">
        <f>'Input'!B242*(1-B243)</f>
        <v>0</v>
      </c>
      <c r="E243" s="37">
        <f>'Input'!C242*(1-B243)</f>
        <v>0</v>
      </c>
      <c r="F243" s="37">
        <f>'Input'!D242*(1-B243)</f>
        <v>0</v>
      </c>
      <c r="G243" s="37">
        <f>'Input'!E242*(1-C243)</f>
        <v>0</v>
      </c>
      <c r="H243" s="37">
        <f>'Input'!F242*(1-B243)</f>
        <v>0</v>
      </c>
      <c r="I243" s="37">
        <f>'Input'!G242*(1-B243)</f>
        <v>0</v>
      </c>
      <c r="J243" s="17"/>
    </row>
    <row r="244" spans="1:10">
      <c r="A244" s="4" t="s">
        <v>270</v>
      </c>
      <c r="B244" s="39">
        <f>SUMPRODUCT($B129:$F129,'Input'!$B$154:$F$154)</f>
        <v>0</v>
      </c>
      <c r="C244" s="41">
        <f>B244</f>
        <v>0</v>
      </c>
      <c r="D244" s="37">
        <f>'Input'!B243*(1-B244)</f>
        <v>0</v>
      </c>
      <c r="E244" s="37">
        <f>'Input'!C243*(1-B244)</f>
        <v>0</v>
      </c>
      <c r="F244" s="37">
        <f>'Input'!D243*(1-B244)</f>
        <v>0</v>
      </c>
      <c r="G244" s="37">
        <f>'Input'!E243*(1-C244)</f>
        <v>0</v>
      </c>
      <c r="H244" s="37">
        <f>'Input'!F243*(1-B244)</f>
        <v>0</v>
      </c>
      <c r="I244" s="37">
        <f>'Input'!G243*(1-B244)</f>
        <v>0</v>
      </c>
      <c r="J244" s="17"/>
    </row>
    <row r="245" spans="1:10">
      <c r="A245" s="4" t="s">
        <v>271</v>
      </c>
      <c r="B245" s="39">
        <f>SUMPRODUCT($B130:$F130,'Input'!$B$154:$F$154)</f>
        <v>0</v>
      </c>
      <c r="C245" s="41">
        <f>B245</f>
        <v>0</v>
      </c>
      <c r="D245" s="37">
        <f>'Input'!B244*(1-B245)</f>
        <v>0</v>
      </c>
      <c r="E245" s="37">
        <f>'Input'!C244*(1-B245)</f>
        <v>0</v>
      </c>
      <c r="F245" s="37">
        <f>'Input'!D244*(1-B245)</f>
        <v>0</v>
      </c>
      <c r="G245" s="37">
        <f>'Input'!E244*(1-C245)</f>
        <v>0</v>
      </c>
      <c r="H245" s="37">
        <f>'Input'!F244*(1-B245)</f>
        <v>0</v>
      </c>
      <c r="I245" s="37">
        <f>'Input'!G244*(1-B245)</f>
        <v>0</v>
      </c>
      <c r="J245" s="17"/>
    </row>
    <row r="246" spans="1:10">
      <c r="A246" s="29" t="s">
        <v>272</v>
      </c>
      <c r="J246" s="17"/>
    </row>
    <row r="247" spans="1:10">
      <c r="A247" s="4" t="s">
        <v>219</v>
      </c>
      <c r="B247" s="39">
        <f>SUMPRODUCT($B132:$F132,'Input'!$B$154:$F$154)</f>
        <v>0</v>
      </c>
      <c r="C247" s="41">
        <f>B247</f>
        <v>0</v>
      </c>
      <c r="D247" s="37">
        <f>'Input'!B246*(1-B247)</f>
        <v>0</v>
      </c>
      <c r="E247" s="37">
        <f>'Input'!C246*(1-B247)</f>
        <v>0</v>
      </c>
      <c r="F247" s="37">
        <f>'Input'!D246*(1-B247)</f>
        <v>0</v>
      </c>
      <c r="G247" s="37">
        <f>'Input'!E246*(1-C247)</f>
        <v>0</v>
      </c>
      <c r="H247" s="37">
        <f>'Input'!F246*(1-B247)</f>
        <v>0</v>
      </c>
      <c r="I247" s="37">
        <f>'Input'!G246*(1-B247)</f>
        <v>0</v>
      </c>
      <c r="J247" s="17"/>
    </row>
    <row r="248" spans="1:10">
      <c r="A248" s="4" t="s">
        <v>273</v>
      </c>
      <c r="B248" s="39">
        <f>SUMPRODUCT($B133:$F133,'Input'!$B$154:$F$154)</f>
        <v>0</v>
      </c>
      <c r="C248" s="41">
        <f>B248</f>
        <v>0</v>
      </c>
      <c r="D248" s="37">
        <f>'Input'!B247*(1-B248)</f>
        <v>0</v>
      </c>
      <c r="E248" s="37">
        <f>'Input'!C247*(1-B248)</f>
        <v>0</v>
      </c>
      <c r="F248" s="37">
        <f>'Input'!D247*(1-B248)</f>
        <v>0</v>
      </c>
      <c r="G248" s="37">
        <f>'Input'!E247*(1-C248)</f>
        <v>0</v>
      </c>
      <c r="H248" s="37">
        <f>'Input'!F247*(1-B248)</f>
        <v>0</v>
      </c>
      <c r="I248" s="37">
        <f>'Input'!G247*(1-B248)</f>
        <v>0</v>
      </c>
      <c r="J248" s="17"/>
    </row>
    <row r="249" spans="1:10">
      <c r="A249" s="4" t="s">
        <v>274</v>
      </c>
      <c r="B249" s="39">
        <f>SUMPRODUCT($B134:$F134,'Input'!$B$154:$F$154)</f>
        <v>0</v>
      </c>
      <c r="C249" s="41">
        <f>B249</f>
        <v>0</v>
      </c>
      <c r="D249" s="37">
        <f>'Input'!B248*(1-B249)</f>
        <v>0</v>
      </c>
      <c r="E249" s="37">
        <f>'Input'!C248*(1-B249)</f>
        <v>0</v>
      </c>
      <c r="F249" s="37">
        <f>'Input'!D248*(1-B249)</f>
        <v>0</v>
      </c>
      <c r="G249" s="37">
        <f>'Input'!E248*(1-C249)</f>
        <v>0</v>
      </c>
      <c r="H249" s="37">
        <f>'Input'!F248*(1-B249)</f>
        <v>0</v>
      </c>
      <c r="I249" s="37">
        <f>'Input'!G248*(1-B249)</f>
        <v>0</v>
      </c>
      <c r="J249" s="17"/>
    </row>
    <row r="250" spans="1:10">
      <c r="A250" s="29" t="s">
        <v>275</v>
      </c>
      <c r="J250" s="17"/>
    </row>
    <row r="251" spans="1:10">
      <c r="A251" s="4" t="s">
        <v>220</v>
      </c>
      <c r="B251" s="39">
        <f>SUMPRODUCT($B136:$F136,'Input'!$B$154:$F$154)</f>
        <v>0</v>
      </c>
      <c r="C251" s="41">
        <f>B251</f>
        <v>0</v>
      </c>
      <c r="D251" s="37">
        <f>'Input'!B250*(1-B251)</f>
        <v>0</v>
      </c>
      <c r="E251" s="37">
        <f>'Input'!C250*(1-B251)</f>
        <v>0</v>
      </c>
      <c r="F251" s="37">
        <f>'Input'!D250*(1-B251)</f>
        <v>0</v>
      </c>
      <c r="G251" s="37">
        <f>'Input'!E250*(1-C251)</f>
        <v>0</v>
      </c>
      <c r="H251" s="37">
        <f>'Input'!F250*(1-B251)</f>
        <v>0</v>
      </c>
      <c r="I251" s="37">
        <f>'Input'!G250*(1-B251)</f>
        <v>0</v>
      </c>
      <c r="J251" s="17"/>
    </row>
    <row r="252" spans="1:10">
      <c r="A252" s="4" t="s">
        <v>276</v>
      </c>
      <c r="B252" s="39">
        <f>SUMPRODUCT($B137:$F137,'Input'!$B$154:$F$154)</f>
        <v>0</v>
      </c>
      <c r="C252" s="41">
        <f>B252</f>
        <v>0</v>
      </c>
      <c r="D252" s="37">
        <f>'Input'!B251*(1-B252)</f>
        <v>0</v>
      </c>
      <c r="E252" s="37">
        <f>'Input'!C251*(1-B252)</f>
        <v>0</v>
      </c>
      <c r="F252" s="37">
        <f>'Input'!D251*(1-B252)</f>
        <v>0</v>
      </c>
      <c r="G252" s="37">
        <f>'Input'!E251*(1-C252)</f>
        <v>0</v>
      </c>
      <c r="H252" s="37">
        <f>'Input'!F251*(1-B252)</f>
        <v>0</v>
      </c>
      <c r="I252" s="37">
        <f>'Input'!G251*(1-B252)</f>
        <v>0</v>
      </c>
      <c r="J252" s="17"/>
    </row>
    <row r="253" spans="1:10">
      <c r="A253" s="4" t="s">
        <v>277</v>
      </c>
      <c r="B253" s="39">
        <f>SUMPRODUCT($B138:$F138,'Input'!$B$154:$F$154)</f>
        <v>0</v>
      </c>
      <c r="C253" s="41">
        <f>B253</f>
        <v>0</v>
      </c>
      <c r="D253" s="37">
        <f>'Input'!B252*(1-B253)</f>
        <v>0</v>
      </c>
      <c r="E253" s="37">
        <f>'Input'!C252*(1-B253)</f>
        <v>0</v>
      </c>
      <c r="F253" s="37">
        <f>'Input'!D252*(1-B253)</f>
        <v>0</v>
      </c>
      <c r="G253" s="37">
        <f>'Input'!E252*(1-C253)</f>
        <v>0</v>
      </c>
      <c r="H253" s="37">
        <f>'Input'!F252*(1-B253)</f>
        <v>0</v>
      </c>
      <c r="I253" s="37">
        <f>'Input'!G252*(1-B253)</f>
        <v>0</v>
      </c>
      <c r="J253" s="17"/>
    </row>
    <row r="254" spans="1:10">
      <c r="A254" s="29" t="s">
        <v>278</v>
      </c>
      <c r="J254" s="17"/>
    </row>
    <row r="255" spans="1:10">
      <c r="A255" s="4" t="s">
        <v>221</v>
      </c>
      <c r="B255" s="39">
        <f>SUMPRODUCT($B140:$F140,'Input'!$B$154:$F$154)</f>
        <v>0</v>
      </c>
      <c r="C255" s="41">
        <f>B255</f>
        <v>0</v>
      </c>
      <c r="D255" s="37">
        <f>'Input'!B254*(1-B255)</f>
        <v>0</v>
      </c>
      <c r="E255" s="37">
        <f>'Input'!C254*(1-B255)</f>
        <v>0</v>
      </c>
      <c r="F255" s="37">
        <f>'Input'!D254*(1-B255)</f>
        <v>0</v>
      </c>
      <c r="G255" s="37">
        <f>'Input'!E254*(1-C255)</f>
        <v>0</v>
      </c>
      <c r="H255" s="37">
        <f>'Input'!F254*(1-B255)</f>
        <v>0</v>
      </c>
      <c r="I255" s="37">
        <f>'Input'!G254*(1-B255)</f>
        <v>0</v>
      </c>
      <c r="J255" s="17"/>
    </row>
    <row r="256" spans="1:10">
      <c r="A256" s="4" t="s">
        <v>279</v>
      </c>
      <c r="B256" s="39">
        <f>SUMPRODUCT($B141:$F141,'Input'!$B$154:$F$154)</f>
        <v>0</v>
      </c>
      <c r="C256" s="41">
        <f>B256</f>
        <v>0</v>
      </c>
      <c r="D256" s="37">
        <f>'Input'!B255*(1-B256)</f>
        <v>0</v>
      </c>
      <c r="E256" s="37">
        <f>'Input'!C255*(1-B256)</f>
        <v>0</v>
      </c>
      <c r="F256" s="37">
        <f>'Input'!D255*(1-B256)</f>
        <v>0</v>
      </c>
      <c r="G256" s="37">
        <f>'Input'!E255*(1-C256)</f>
        <v>0</v>
      </c>
      <c r="H256" s="37">
        <f>'Input'!F255*(1-B256)</f>
        <v>0</v>
      </c>
      <c r="I256" s="37">
        <f>'Input'!G255*(1-B256)</f>
        <v>0</v>
      </c>
      <c r="J256" s="17"/>
    </row>
    <row r="257" spans="1:10">
      <c r="A257" s="4" t="s">
        <v>280</v>
      </c>
      <c r="B257" s="39">
        <f>SUMPRODUCT($B142:$F142,'Input'!$B$154:$F$154)</f>
        <v>0</v>
      </c>
      <c r="C257" s="41">
        <f>B257</f>
        <v>0</v>
      </c>
      <c r="D257" s="37">
        <f>'Input'!B256*(1-B257)</f>
        <v>0</v>
      </c>
      <c r="E257" s="37">
        <f>'Input'!C256*(1-B257)</f>
        <v>0</v>
      </c>
      <c r="F257" s="37">
        <f>'Input'!D256*(1-B257)</f>
        <v>0</v>
      </c>
      <c r="G257" s="37">
        <f>'Input'!E256*(1-C257)</f>
        <v>0</v>
      </c>
      <c r="H257" s="37">
        <f>'Input'!F256*(1-B257)</f>
        <v>0</v>
      </c>
      <c r="I257" s="37">
        <f>'Input'!G256*(1-B257)</f>
        <v>0</v>
      </c>
      <c r="J257" s="17"/>
    </row>
    <row r="258" spans="1:10">
      <c r="A258" s="29" t="s">
        <v>281</v>
      </c>
      <c r="J258" s="17"/>
    </row>
    <row r="259" spans="1:10">
      <c r="A259" s="4" t="s">
        <v>222</v>
      </c>
      <c r="B259" s="39">
        <f>SUMPRODUCT($B144:$F144,'Input'!$B$154:$F$154)</f>
        <v>0</v>
      </c>
      <c r="C259" s="41">
        <f>B259</f>
        <v>0</v>
      </c>
      <c r="D259" s="37">
        <f>'Input'!B258*(1-B259)</f>
        <v>0</v>
      </c>
      <c r="E259" s="37">
        <f>'Input'!C258*(1-B259)</f>
        <v>0</v>
      </c>
      <c r="F259" s="37">
        <f>'Input'!D258*(1-B259)</f>
        <v>0</v>
      </c>
      <c r="G259" s="37">
        <f>'Input'!E258*(1-C259)</f>
        <v>0</v>
      </c>
      <c r="H259" s="37">
        <f>'Input'!F258*(1-B259)</f>
        <v>0</v>
      </c>
      <c r="I259" s="37">
        <f>'Input'!G258*(1-B259)</f>
        <v>0</v>
      </c>
      <c r="J259" s="17"/>
    </row>
    <row r="260" spans="1:10">
      <c r="A260" s="4" t="s">
        <v>282</v>
      </c>
      <c r="B260" s="39">
        <f>SUMPRODUCT($B145:$F145,'Input'!$B$154:$F$154)</f>
        <v>0</v>
      </c>
      <c r="C260" s="41">
        <f>B260</f>
        <v>0</v>
      </c>
      <c r="D260" s="37">
        <f>'Input'!B259*(1-B260)</f>
        <v>0</v>
      </c>
      <c r="E260" s="37">
        <f>'Input'!C259*(1-B260)</f>
        <v>0</v>
      </c>
      <c r="F260" s="37">
        <f>'Input'!D259*(1-B260)</f>
        <v>0</v>
      </c>
      <c r="G260" s="37">
        <f>'Input'!E259*(1-C260)</f>
        <v>0</v>
      </c>
      <c r="H260" s="37">
        <f>'Input'!F259*(1-B260)</f>
        <v>0</v>
      </c>
      <c r="I260" s="37">
        <f>'Input'!G259*(1-B260)</f>
        <v>0</v>
      </c>
      <c r="J260" s="17"/>
    </row>
    <row r="261" spans="1:10">
      <c r="A261" s="4" t="s">
        <v>283</v>
      </c>
      <c r="B261" s="39">
        <f>SUMPRODUCT($B146:$F146,'Input'!$B$154:$F$154)</f>
        <v>0</v>
      </c>
      <c r="C261" s="41">
        <f>B261</f>
        <v>0</v>
      </c>
      <c r="D261" s="37">
        <f>'Input'!B260*(1-B261)</f>
        <v>0</v>
      </c>
      <c r="E261" s="37">
        <f>'Input'!C260*(1-B261)</f>
        <v>0</v>
      </c>
      <c r="F261" s="37">
        <f>'Input'!D260*(1-B261)</f>
        <v>0</v>
      </c>
      <c r="G261" s="37">
        <f>'Input'!E260*(1-C261)</f>
        <v>0</v>
      </c>
      <c r="H261" s="37">
        <f>'Input'!F260*(1-B261)</f>
        <v>0</v>
      </c>
      <c r="I261" s="37">
        <f>'Input'!G260*(1-B261)</f>
        <v>0</v>
      </c>
      <c r="J261" s="17"/>
    </row>
    <row r="262" spans="1:10">
      <c r="A262" s="29" t="s">
        <v>284</v>
      </c>
      <c r="J262" s="17"/>
    </row>
    <row r="263" spans="1:10">
      <c r="A263" s="4" t="s">
        <v>184</v>
      </c>
      <c r="B263" s="39">
        <f>SUMPRODUCT($B148:$F148,'Input'!$B$154:$F$154)</f>
        <v>0</v>
      </c>
      <c r="C263" s="41">
        <f>B263</f>
        <v>0</v>
      </c>
      <c r="D263" s="37">
        <f>'Input'!B262*(1-B263)</f>
        <v>0</v>
      </c>
      <c r="E263" s="37">
        <f>'Input'!C262*(1-B263)</f>
        <v>0</v>
      </c>
      <c r="F263" s="37">
        <f>'Input'!D262*(1-B263)</f>
        <v>0</v>
      </c>
      <c r="G263" s="37">
        <f>'Input'!E262*(1-C263)</f>
        <v>0</v>
      </c>
      <c r="H263" s="37">
        <f>'Input'!F262*(1-B263)</f>
        <v>0</v>
      </c>
      <c r="I263" s="37">
        <f>'Input'!G262*(1-B263)</f>
        <v>0</v>
      </c>
      <c r="J263" s="17"/>
    </row>
    <row r="264" spans="1:10">
      <c r="A264" s="4" t="s">
        <v>285</v>
      </c>
      <c r="B264" s="39">
        <f>SUMPRODUCT($B149:$F149,'Input'!$B$154:$F$154)</f>
        <v>0</v>
      </c>
      <c r="C264" s="40">
        <v>1</v>
      </c>
      <c r="D264" s="37">
        <f>'Input'!B263*(1-B264)</f>
        <v>0</v>
      </c>
      <c r="E264" s="37">
        <f>'Input'!C263*(1-B264)</f>
        <v>0</v>
      </c>
      <c r="F264" s="37">
        <f>'Input'!D263*(1-B264)</f>
        <v>0</v>
      </c>
      <c r="G264" s="37">
        <f>'Input'!E263*(1-C264)</f>
        <v>0</v>
      </c>
      <c r="H264" s="37">
        <f>'Input'!F263*(1-B264)</f>
        <v>0</v>
      </c>
      <c r="I264" s="37">
        <f>'Input'!G263*(1-B264)</f>
        <v>0</v>
      </c>
      <c r="J264" s="17"/>
    </row>
    <row r="265" spans="1:10">
      <c r="A265" s="4" t="s">
        <v>286</v>
      </c>
      <c r="B265" s="39">
        <f>SUMPRODUCT($B150:$F150,'Input'!$B$154:$F$154)</f>
        <v>0</v>
      </c>
      <c r="C265" s="40">
        <v>1</v>
      </c>
      <c r="D265" s="37">
        <f>'Input'!B264*(1-B265)</f>
        <v>0</v>
      </c>
      <c r="E265" s="37">
        <f>'Input'!C264*(1-B265)</f>
        <v>0</v>
      </c>
      <c r="F265" s="37">
        <f>'Input'!D264*(1-B265)</f>
        <v>0</v>
      </c>
      <c r="G265" s="37">
        <f>'Input'!E264*(1-C265)</f>
        <v>0</v>
      </c>
      <c r="H265" s="37">
        <f>'Input'!F264*(1-B265)</f>
        <v>0</v>
      </c>
      <c r="I265" s="37">
        <f>'Input'!G264*(1-B265)</f>
        <v>0</v>
      </c>
      <c r="J265" s="17"/>
    </row>
    <row r="266" spans="1:10">
      <c r="A266" s="29" t="s">
        <v>287</v>
      </c>
      <c r="J266" s="17"/>
    </row>
    <row r="267" spans="1:10">
      <c r="A267" s="4" t="s">
        <v>185</v>
      </c>
      <c r="B267" s="39">
        <f>SUMPRODUCT($B152:$F152,'Input'!$B$154:$F$154)</f>
        <v>0</v>
      </c>
      <c r="C267" s="41">
        <f>B267</f>
        <v>0</v>
      </c>
      <c r="D267" s="37">
        <f>'Input'!B266*(1-B267)</f>
        <v>0</v>
      </c>
      <c r="E267" s="37">
        <f>'Input'!C266*(1-B267)</f>
        <v>0</v>
      </c>
      <c r="F267" s="37">
        <f>'Input'!D266*(1-B267)</f>
        <v>0</v>
      </c>
      <c r="G267" s="37">
        <f>'Input'!E266*(1-C267)</f>
        <v>0</v>
      </c>
      <c r="H267" s="37">
        <f>'Input'!F266*(1-B267)</f>
        <v>0</v>
      </c>
      <c r="I267" s="37">
        <f>'Input'!G266*(1-B267)</f>
        <v>0</v>
      </c>
      <c r="J267" s="17"/>
    </row>
    <row r="268" spans="1:10">
      <c r="A268" s="4" t="s">
        <v>288</v>
      </c>
      <c r="B268" s="39">
        <f>SUMPRODUCT($B153:$F153,'Input'!$B$154:$F$154)</f>
        <v>0</v>
      </c>
      <c r="C268" s="40">
        <v>1</v>
      </c>
      <c r="D268" s="37">
        <f>'Input'!B267*(1-B268)</f>
        <v>0</v>
      </c>
      <c r="E268" s="37">
        <f>'Input'!C267*(1-B268)</f>
        <v>0</v>
      </c>
      <c r="F268" s="37">
        <f>'Input'!D267*(1-B268)</f>
        <v>0</v>
      </c>
      <c r="G268" s="37">
        <f>'Input'!E267*(1-C268)</f>
        <v>0</v>
      </c>
      <c r="H268" s="37">
        <f>'Input'!F267*(1-B268)</f>
        <v>0</v>
      </c>
      <c r="I268" s="37">
        <f>'Input'!G267*(1-B268)</f>
        <v>0</v>
      </c>
      <c r="J268" s="17"/>
    </row>
    <row r="269" spans="1:10">
      <c r="A269" s="29" t="s">
        <v>289</v>
      </c>
      <c r="J269" s="17"/>
    </row>
    <row r="270" spans="1:10">
      <c r="A270" s="4" t="s">
        <v>186</v>
      </c>
      <c r="B270" s="39">
        <f>SUMPRODUCT($B155:$F155,'Input'!$B$154:$F$154)</f>
        <v>0</v>
      </c>
      <c r="C270" s="41">
        <f>B270</f>
        <v>0</v>
      </c>
      <c r="D270" s="37">
        <f>'Input'!B269*(1-B270)</f>
        <v>0</v>
      </c>
      <c r="E270" s="37">
        <f>'Input'!C269*(1-B270)</f>
        <v>0</v>
      </c>
      <c r="F270" s="37">
        <f>'Input'!D269*(1-B270)</f>
        <v>0</v>
      </c>
      <c r="G270" s="37">
        <f>'Input'!E269*(1-C270)</f>
        <v>0</v>
      </c>
      <c r="H270" s="37">
        <f>'Input'!F269*(1-B270)</f>
        <v>0</v>
      </c>
      <c r="I270" s="37">
        <f>'Input'!G269*(1-B270)</f>
        <v>0</v>
      </c>
      <c r="J270" s="17"/>
    </row>
    <row r="271" spans="1:10">
      <c r="A271" s="4" t="s">
        <v>290</v>
      </c>
      <c r="B271" s="39">
        <f>SUMPRODUCT($B156:$F156,'Input'!$B$154:$F$154)</f>
        <v>0</v>
      </c>
      <c r="C271" s="40">
        <v>1</v>
      </c>
      <c r="D271" s="37">
        <f>'Input'!B270*(1-B271)</f>
        <v>0</v>
      </c>
      <c r="E271" s="37">
        <f>'Input'!C270*(1-B271)</f>
        <v>0</v>
      </c>
      <c r="F271" s="37">
        <f>'Input'!D270*(1-B271)</f>
        <v>0</v>
      </c>
      <c r="G271" s="37">
        <f>'Input'!E270*(1-C271)</f>
        <v>0</v>
      </c>
      <c r="H271" s="37">
        <f>'Input'!F270*(1-B271)</f>
        <v>0</v>
      </c>
      <c r="I271" s="37">
        <f>'Input'!G270*(1-B271)</f>
        <v>0</v>
      </c>
      <c r="J271" s="17"/>
    </row>
    <row r="272" spans="1:10">
      <c r="A272" s="4" t="s">
        <v>291</v>
      </c>
      <c r="B272" s="39">
        <f>SUMPRODUCT($B157:$F157,'Input'!$B$154:$F$154)</f>
        <v>0</v>
      </c>
      <c r="C272" s="40">
        <v>1</v>
      </c>
      <c r="D272" s="37">
        <f>'Input'!B271*(1-B272)</f>
        <v>0</v>
      </c>
      <c r="E272" s="37">
        <f>'Input'!C271*(1-B272)</f>
        <v>0</v>
      </c>
      <c r="F272" s="37">
        <f>'Input'!D271*(1-B272)</f>
        <v>0</v>
      </c>
      <c r="G272" s="37">
        <f>'Input'!E271*(1-C272)</f>
        <v>0</v>
      </c>
      <c r="H272" s="37">
        <f>'Input'!F271*(1-B272)</f>
        <v>0</v>
      </c>
      <c r="I272" s="37">
        <f>'Input'!G271*(1-B272)</f>
        <v>0</v>
      </c>
      <c r="J272" s="17"/>
    </row>
    <row r="273" spans="1:10">
      <c r="A273" s="29" t="s">
        <v>292</v>
      </c>
      <c r="J273" s="17"/>
    </row>
    <row r="274" spans="1:10">
      <c r="A274" s="4" t="s">
        <v>187</v>
      </c>
      <c r="B274" s="39">
        <f>SUMPRODUCT($B159:$F159,'Input'!$B$154:$F$154)</f>
        <v>0</v>
      </c>
      <c r="C274" s="41">
        <f>B274</f>
        <v>0</v>
      </c>
      <c r="D274" s="37">
        <f>'Input'!B273*(1-B274)</f>
        <v>0</v>
      </c>
      <c r="E274" s="37">
        <f>'Input'!C273*(1-B274)</f>
        <v>0</v>
      </c>
      <c r="F274" s="37">
        <f>'Input'!D273*(1-B274)</f>
        <v>0</v>
      </c>
      <c r="G274" s="37">
        <f>'Input'!E273*(1-C274)</f>
        <v>0</v>
      </c>
      <c r="H274" s="37">
        <f>'Input'!F273*(1-B274)</f>
        <v>0</v>
      </c>
      <c r="I274" s="37">
        <f>'Input'!G273*(1-B274)</f>
        <v>0</v>
      </c>
      <c r="J274" s="17"/>
    </row>
    <row r="275" spans="1:10">
      <c r="A275" s="4" t="s">
        <v>293</v>
      </c>
      <c r="B275" s="39">
        <f>SUMPRODUCT($B160:$F160,'Input'!$B$154:$F$154)</f>
        <v>0</v>
      </c>
      <c r="C275" s="40">
        <v>1</v>
      </c>
      <c r="D275" s="37">
        <f>'Input'!B274*(1-B275)</f>
        <v>0</v>
      </c>
      <c r="E275" s="37">
        <f>'Input'!C274*(1-B275)</f>
        <v>0</v>
      </c>
      <c r="F275" s="37">
        <f>'Input'!D274*(1-B275)</f>
        <v>0</v>
      </c>
      <c r="G275" s="37">
        <f>'Input'!E274*(1-C275)</f>
        <v>0</v>
      </c>
      <c r="H275" s="37">
        <f>'Input'!F274*(1-B275)</f>
        <v>0</v>
      </c>
      <c r="I275" s="37">
        <f>'Input'!G274*(1-B275)</f>
        <v>0</v>
      </c>
      <c r="J275" s="17"/>
    </row>
    <row r="276" spans="1:10">
      <c r="A276" s="4" t="s">
        <v>294</v>
      </c>
      <c r="B276" s="39">
        <f>SUMPRODUCT($B161:$F161,'Input'!$B$154:$F$154)</f>
        <v>0</v>
      </c>
      <c r="C276" s="40">
        <v>1</v>
      </c>
      <c r="D276" s="37">
        <f>'Input'!B275*(1-B276)</f>
        <v>0</v>
      </c>
      <c r="E276" s="37">
        <f>'Input'!C275*(1-B276)</f>
        <v>0</v>
      </c>
      <c r="F276" s="37">
        <f>'Input'!D275*(1-B276)</f>
        <v>0</v>
      </c>
      <c r="G276" s="37">
        <f>'Input'!E275*(1-C276)</f>
        <v>0</v>
      </c>
      <c r="H276" s="37">
        <f>'Input'!F275*(1-B276)</f>
        <v>0</v>
      </c>
      <c r="I276" s="37">
        <f>'Input'!G275*(1-B276)</f>
        <v>0</v>
      </c>
      <c r="J276" s="17"/>
    </row>
    <row r="277" spans="1:10">
      <c r="A277" s="29" t="s">
        <v>295</v>
      </c>
      <c r="J277" s="17"/>
    </row>
    <row r="278" spans="1:10">
      <c r="A278" s="4" t="s">
        <v>188</v>
      </c>
      <c r="B278" s="39">
        <f>SUMPRODUCT($B163:$F163,'Input'!$B$154:$F$154)</f>
        <v>0</v>
      </c>
      <c r="C278" s="41">
        <f>B278</f>
        <v>0</v>
      </c>
      <c r="D278" s="37">
        <f>'Input'!B277*(1-B278)</f>
        <v>0</v>
      </c>
      <c r="E278" s="37">
        <f>'Input'!C277*(1-B278)</f>
        <v>0</v>
      </c>
      <c r="F278" s="37">
        <f>'Input'!D277*(1-B278)</f>
        <v>0</v>
      </c>
      <c r="G278" s="37">
        <f>'Input'!E277*(1-C278)</f>
        <v>0</v>
      </c>
      <c r="H278" s="37">
        <f>'Input'!F277*(1-B278)</f>
        <v>0</v>
      </c>
      <c r="I278" s="37">
        <f>'Input'!G277*(1-B278)</f>
        <v>0</v>
      </c>
      <c r="J278" s="17"/>
    </row>
    <row r="279" spans="1:10">
      <c r="A279" s="4" t="s">
        <v>296</v>
      </c>
      <c r="B279" s="39">
        <f>SUMPRODUCT($B164:$F164,'Input'!$B$154:$F$154)</f>
        <v>0</v>
      </c>
      <c r="C279" s="40">
        <v>1</v>
      </c>
      <c r="D279" s="37">
        <f>'Input'!B278*(1-B279)</f>
        <v>0</v>
      </c>
      <c r="E279" s="37">
        <f>'Input'!C278*(1-B279)</f>
        <v>0</v>
      </c>
      <c r="F279" s="37">
        <f>'Input'!D278*(1-B279)</f>
        <v>0</v>
      </c>
      <c r="G279" s="37">
        <f>'Input'!E278*(1-C279)</f>
        <v>0</v>
      </c>
      <c r="H279" s="37">
        <f>'Input'!F278*(1-B279)</f>
        <v>0</v>
      </c>
      <c r="I279" s="37">
        <f>'Input'!G278*(1-B279)</f>
        <v>0</v>
      </c>
      <c r="J279" s="17"/>
    </row>
    <row r="280" spans="1:10">
      <c r="A280" s="29" t="s">
        <v>297</v>
      </c>
      <c r="J280" s="17"/>
    </row>
    <row r="281" spans="1:10">
      <c r="A281" s="4" t="s">
        <v>189</v>
      </c>
      <c r="B281" s="39">
        <f>SUMPRODUCT($B166:$F166,'Input'!$B$154:$F$154)</f>
        <v>0</v>
      </c>
      <c r="C281" s="41">
        <f>B281</f>
        <v>0</v>
      </c>
      <c r="D281" s="37">
        <f>'Input'!B280*(1-B281)</f>
        <v>0</v>
      </c>
      <c r="E281" s="37">
        <f>'Input'!C280*(1-B281)</f>
        <v>0</v>
      </c>
      <c r="F281" s="37">
        <f>'Input'!D280*(1-B281)</f>
        <v>0</v>
      </c>
      <c r="G281" s="37">
        <f>'Input'!E280*(1-C281)</f>
        <v>0</v>
      </c>
      <c r="H281" s="37">
        <f>'Input'!F280*(1-B281)</f>
        <v>0</v>
      </c>
      <c r="I281" s="37">
        <f>'Input'!G280*(1-B281)</f>
        <v>0</v>
      </c>
      <c r="J281" s="17"/>
    </row>
    <row r="282" spans="1:10">
      <c r="A282" s="4" t="s">
        <v>298</v>
      </c>
      <c r="B282" s="39">
        <f>SUMPRODUCT($B167:$F167,'Input'!$B$154:$F$154)</f>
        <v>0</v>
      </c>
      <c r="C282" s="40">
        <v>1</v>
      </c>
      <c r="D282" s="37">
        <f>'Input'!B281*(1-B282)</f>
        <v>0</v>
      </c>
      <c r="E282" s="37">
        <f>'Input'!C281*(1-B282)</f>
        <v>0</v>
      </c>
      <c r="F282" s="37">
        <f>'Input'!D281*(1-B282)</f>
        <v>0</v>
      </c>
      <c r="G282" s="37">
        <f>'Input'!E281*(1-C282)</f>
        <v>0</v>
      </c>
      <c r="H282" s="37">
        <f>'Input'!F281*(1-B282)</f>
        <v>0</v>
      </c>
      <c r="I282" s="37">
        <f>'Input'!G281*(1-B282)</f>
        <v>0</v>
      </c>
      <c r="J282" s="17"/>
    </row>
    <row r="283" spans="1:10">
      <c r="A283" s="29" t="s">
        <v>299</v>
      </c>
      <c r="J283" s="17"/>
    </row>
    <row r="284" spans="1:10">
      <c r="A284" s="4" t="s">
        <v>197</v>
      </c>
      <c r="B284" s="39">
        <f>SUMPRODUCT($B169:$F169,'Input'!$B$154:$F$154)</f>
        <v>0</v>
      </c>
      <c r="C284" s="41">
        <f>B284</f>
        <v>0</v>
      </c>
      <c r="D284" s="37">
        <f>'Input'!B283*(1-B284)</f>
        <v>0</v>
      </c>
      <c r="E284" s="37">
        <f>'Input'!C283*(1-B284)</f>
        <v>0</v>
      </c>
      <c r="F284" s="37">
        <f>'Input'!D283*(1-B284)</f>
        <v>0</v>
      </c>
      <c r="G284" s="37">
        <f>'Input'!E283*(1-C284)</f>
        <v>0</v>
      </c>
      <c r="H284" s="37">
        <f>'Input'!F283*(1-B284)</f>
        <v>0</v>
      </c>
      <c r="I284" s="37">
        <f>'Input'!G283*(1-B284)</f>
        <v>0</v>
      </c>
      <c r="J284" s="17"/>
    </row>
    <row r="285" spans="1:10">
      <c r="A285" s="4" t="s">
        <v>300</v>
      </c>
      <c r="B285" s="39">
        <f>SUMPRODUCT($B170:$F170,'Input'!$B$154:$F$154)</f>
        <v>0</v>
      </c>
      <c r="C285" s="40">
        <v>1</v>
      </c>
      <c r="D285" s="37">
        <f>'Input'!B284*(1-B285)</f>
        <v>0</v>
      </c>
      <c r="E285" s="37">
        <f>'Input'!C284*(1-B285)</f>
        <v>0</v>
      </c>
      <c r="F285" s="37">
        <f>'Input'!D284*(1-B285)</f>
        <v>0</v>
      </c>
      <c r="G285" s="37">
        <f>'Input'!E284*(1-C285)</f>
        <v>0</v>
      </c>
      <c r="H285" s="37">
        <f>'Input'!F284*(1-B285)</f>
        <v>0</v>
      </c>
      <c r="I285" s="37">
        <f>'Input'!G284*(1-B285)</f>
        <v>0</v>
      </c>
      <c r="J285" s="17"/>
    </row>
    <row r="286" spans="1:10">
      <c r="A286" s="29" t="s">
        <v>301</v>
      </c>
      <c r="J286" s="17"/>
    </row>
    <row r="287" spans="1:10">
      <c r="A287" s="4" t="s">
        <v>198</v>
      </c>
      <c r="B287" s="39">
        <f>SUMPRODUCT($B172:$F172,'Input'!$B$154:$F$154)</f>
        <v>0</v>
      </c>
      <c r="C287" s="41">
        <f>B287</f>
        <v>0</v>
      </c>
      <c r="D287" s="37">
        <f>'Input'!B286*(1-B287)</f>
        <v>0</v>
      </c>
      <c r="E287" s="37">
        <f>'Input'!C286*(1-B287)</f>
        <v>0</v>
      </c>
      <c r="F287" s="37">
        <f>'Input'!D286*(1-B287)</f>
        <v>0</v>
      </c>
      <c r="G287" s="37">
        <f>'Input'!E286*(1-C287)</f>
        <v>0</v>
      </c>
      <c r="H287" s="37">
        <f>'Input'!F286*(1-B287)</f>
        <v>0</v>
      </c>
      <c r="I287" s="37">
        <f>'Input'!G286*(1-B287)</f>
        <v>0</v>
      </c>
      <c r="J287" s="17"/>
    </row>
    <row r="288" spans="1:10">
      <c r="A288" s="4" t="s">
        <v>302</v>
      </c>
      <c r="B288" s="39">
        <f>SUMPRODUCT($B173:$F173,'Input'!$B$154:$F$154)</f>
        <v>0</v>
      </c>
      <c r="C288" s="40">
        <v>1</v>
      </c>
      <c r="D288" s="37">
        <f>'Input'!B287*(1-B288)</f>
        <v>0</v>
      </c>
      <c r="E288" s="37">
        <f>'Input'!C287*(1-B288)</f>
        <v>0</v>
      </c>
      <c r="F288" s="37">
        <f>'Input'!D287*(1-B288)</f>
        <v>0</v>
      </c>
      <c r="G288" s="37">
        <f>'Input'!E287*(1-C288)</f>
        <v>0</v>
      </c>
      <c r="H288" s="37">
        <f>'Input'!F287*(1-B288)</f>
        <v>0</v>
      </c>
      <c r="I288" s="37">
        <f>'Input'!G287*(1-B288)</f>
        <v>0</v>
      </c>
      <c r="J288" s="17"/>
    </row>
    <row r="290" spans="1:8" ht="21" customHeight="1">
      <c r="A290" s="1" t="s">
        <v>530</v>
      </c>
    </row>
    <row r="291" spans="1:8">
      <c r="A291" s="2" t="s">
        <v>353</v>
      </c>
    </row>
    <row r="292" spans="1:8">
      <c r="A292" s="32" t="s">
        <v>531</v>
      </c>
    </row>
    <row r="293" spans="1:8">
      <c r="A293" s="32" t="s">
        <v>532</v>
      </c>
    </row>
    <row r="294" spans="1:8">
      <c r="A294" s="32" t="s">
        <v>533</v>
      </c>
    </row>
    <row r="295" spans="1:8">
      <c r="A295" s="32" t="s">
        <v>534</v>
      </c>
    </row>
    <row r="296" spans="1:8">
      <c r="A296" s="32" t="s">
        <v>535</v>
      </c>
    </row>
    <row r="297" spans="1:8">
      <c r="A297" s="32" t="s">
        <v>536</v>
      </c>
    </row>
    <row r="298" spans="1:8">
      <c r="A298" s="33" t="s">
        <v>356</v>
      </c>
      <c r="B298" s="33" t="s">
        <v>487</v>
      </c>
      <c r="C298" s="33" t="s">
        <v>487</v>
      </c>
      <c r="D298" s="33" t="s">
        <v>487</v>
      </c>
      <c r="E298" s="33" t="s">
        <v>487</v>
      </c>
      <c r="F298" s="33" t="s">
        <v>487</v>
      </c>
      <c r="G298" s="33" t="s">
        <v>487</v>
      </c>
    </row>
    <row r="299" spans="1:8">
      <c r="A299" s="33" t="s">
        <v>359</v>
      </c>
      <c r="B299" s="33" t="s">
        <v>537</v>
      </c>
      <c r="C299" s="33" t="s">
        <v>538</v>
      </c>
      <c r="D299" s="33" t="s">
        <v>539</v>
      </c>
      <c r="E299" s="33" t="s">
        <v>540</v>
      </c>
      <c r="F299" s="33" t="s">
        <v>489</v>
      </c>
      <c r="G299" s="33" t="s">
        <v>541</v>
      </c>
    </row>
    <row r="301" spans="1:8">
      <c r="B301" s="15" t="s">
        <v>227</v>
      </c>
      <c r="C301" s="15" t="s">
        <v>228</v>
      </c>
      <c r="D301" s="15" t="s">
        <v>229</v>
      </c>
      <c r="E301" s="15" t="s">
        <v>230</v>
      </c>
      <c r="F301" s="15" t="s">
        <v>231</v>
      </c>
      <c r="G301" s="15" t="s">
        <v>232</v>
      </c>
    </row>
    <row r="302" spans="1:8">
      <c r="A302" s="4" t="s">
        <v>174</v>
      </c>
      <c r="B302" s="21">
        <f>SUM(D$193:D$195)</f>
        <v>0</v>
      </c>
      <c r="C302" s="21">
        <f>SUM(E$193:E$195)</f>
        <v>0</v>
      </c>
      <c r="D302" s="21">
        <f>SUM(F$193:F$195)</f>
        <v>0</v>
      </c>
      <c r="E302" s="21">
        <f>SUM(G$193:G$195)</f>
        <v>0</v>
      </c>
      <c r="F302" s="21">
        <f>SUM(H$193:H$195)</f>
        <v>0</v>
      </c>
      <c r="G302" s="21">
        <f>SUM(I$193:I$195)</f>
        <v>0</v>
      </c>
      <c r="H302" s="17"/>
    </row>
    <row r="303" spans="1:8">
      <c r="A303" s="4" t="s">
        <v>175</v>
      </c>
      <c r="B303" s="21">
        <f>SUM(D$197:D$199)</f>
        <v>0</v>
      </c>
      <c r="C303" s="21">
        <f>SUM(E$197:E$199)</f>
        <v>0</v>
      </c>
      <c r="D303" s="21">
        <f>SUM(F$197:F$199)</f>
        <v>0</v>
      </c>
      <c r="E303" s="21">
        <f>SUM(G$197:G$199)</f>
        <v>0</v>
      </c>
      <c r="F303" s="21">
        <f>SUM(H$197:H$199)</f>
        <v>0</v>
      </c>
      <c r="G303" s="21">
        <f>SUM(I$197:I$199)</f>
        <v>0</v>
      </c>
      <c r="H303" s="17"/>
    </row>
    <row r="304" spans="1:8">
      <c r="A304" s="4" t="s">
        <v>216</v>
      </c>
      <c r="B304" s="21">
        <f>SUM(D$201:D$203)</f>
        <v>0</v>
      </c>
      <c r="C304" s="21">
        <f>SUM(E$201:E$203)</f>
        <v>0</v>
      </c>
      <c r="D304" s="21">
        <f>SUM(F$201:F$203)</f>
        <v>0</v>
      </c>
      <c r="E304" s="21">
        <f>SUM(G$201:G$203)</f>
        <v>0</v>
      </c>
      <c r="F304" s="21">
        <f>SUM(H$201:H$203)</f>
        <v>0</v>
      </c>
      <c r="G304" s="21">
        <f>SUM(I$201:I$203)</f>
        <v>0</v>
      </c>
      <c r="H304" s="17"/>
    </row>
    <row r="305" spans="1:8">
      <c r="A305" s="4" t="s">
        <v>176</v>
      </c>
      <c r="B305" s="21">
        <f>SUM(D$205:D$207)</f>
        <v>0</v>
      </c>
      <c r="C305" s="21">
        <f>SUM(E$205:E$207)</f>
        <v>0</v>
      </c>
      <c r="D305" s="21">
        <f>SUM(F$205:F$207)</f>
        <v>0</v>
      </c>
      <c r="E305" s="21">
        <f>SUM(G$205:G$207)</f>
        <v>0</v>
      </c>
      <c r="F305" s="21">
        <f>SUM(H$205:H$207)</f>
        <v>0</v>
      </c>
      <c r="G305" s="21">
        <f>SUM(I$205:I$207)</f>
        <v>0</v>
      </c>
      <c r="H305" s="17"/>
    </row>
    <row r="306" spans="1:8">
      <c r="A306" s="4" t="s">
        <v>177</v>
      </c>
      <c r="B306" s="21">
        <f>SUM(D$209:D$211)</f>
        <v>0</v>
      </c>
      <c r="C306" s="21">
        <f>SUM(E$209:E$211)</f>
        <v>0</v>
      </c>
      <c r="D306" s="21">
        <f>SUM(F$209:F$211)</f>
        <v>0</v>
      </c>
      <c r="E306" s="21">
        <f>SUM(G$209:G$211)</f>
        <v>0</v>
      </c>
      <c r="F306" s="21">
        <f>SUM(H$209:H$211)</f>
        <v>0</v>
      </c>
      <c r="G306" s="21">
        <f>SUM(I$209:I$211)</f>
        <v>0</v>
      </c>
      <c r="H306" s="17"/>
    </row>
    <row r="307" spans="1:8">
      <c r="A307" s="4" t="s">
        <v>217</v>
      </c>
      <c r="B307" s="21">
        <f>SUM(D$213:D$215)</f>
        <v>0</v>
      </c>
      <c r="C307" s="21">
        <f>SUM(E$213:E$215)</f>
        <v>0</v>
      </c>
      <c r="D307" s="21">
        <f>SUM(F$213:F$215)</f>
        <v>0</v>
      </c>
      <c r="E307" s="21">
        <f>SUM(G$213:G$215)</f>
        <v>0</v>
      </c>
      <c r="F307" s="21">
        <f>SUM(H$213:H$215)</f>
        <v>0</v>
      </c>
      <c r="G307" s="21">
        <f>SUM(I$213:I$215)</f>
        <v>0</v>
      </c>
      <c r="H307" s="17"/>
    </row>
    <row r="308" spans="1:8">
      <c r="A308" s="4" t="s">
        <v>178</v>
      </c>
      <c r="B308" s="21">
        <f>SUM(D$217:D$219)</f>
        <v>0</v>
      </c>
      <c r="C308" s="21">
        <f>SUM(E$217:E$219)</f>
        <v>0</v>
      </c>
      <c r="D308" s="21">
        <f>SUM(F$217:F$219)</f>
        <v>0</v>
      </c>
      <c r="E308" s="21">
        <f>SUM(G$217:G$219)</f>
        <v>0</v>
      </c>
      <c r="F308" s="21">
        <f>SUM(H$217:H$219)</f>
        <v>0</v>
      </c>
      <c r="G308" s="21">
        <f>SUM(I$217:I$219)</f>
        <v>0</v>
      </c>
      <c r="H308" s="17"/>
    </row>
    <row r="309" spans="1:8">
      <c r="A309" s="4" t="s">
        <v>179</v>
      </c>
      <c r="B309" s="21">
        <f>SUM(D$221:D$221)</f>
        <v>0</v>
      </c>
      <c r="C309" s="21">
        <f>SUM(E$221:E$221)</f>
        <v>0</v>
      </c>
      <c r="D309" s="21">
        <f>SUM(F$221:F$221)</f>
        <v>0</v>
      </c>
      <c r="E309" s="21">
        <f>SUM(G$221:G$221)</f>
        <v>0</v>
      </c>
      <c r="F309" s="21">
        <f>SUM(H$221:H$221)</f>
        <v>0</v>
      </c>
      <c r="G309" s="21">
        <f>SUM(I$221:I$221)</f>
        <v>0</v>
      </c>
      <c r="H309" s="17"/>
    </row>
    <row r="310" spans="1:8">
      <c r="A310" s="4" t="s">
        <v>195</v>
      </c>
      <c r="B310" s="21">
        <f>SUM(D$223:D$223)</f>
        <v>0</v>
      </c>
      <c r="C310" s="21">
        <f>SUM(E$223:E$223)</f>
        <v>0</v>
      </c>
      <c r="D310" s="21">
        <f>SUM(F$223:F$223)</f>
        <v>0</v>
      </c>
      <c r="E310" s="21">
        <f>SUM(G$223:G$223)</f>
        <v>0</v>
      </c>
      <c r="F310" s="21">
        <f>SUM(H$223:H$223)</f>
        <v>0</v>
      </c>
      <c r="G310" s="21">
        <f>SUM(I$223:I$223)</f>
        <v>0</v>
      </c>
      <c r="H310" s="17"/>
    </row>
    <row r="311" spans="1:8">
      <c r="A311" s="4" t="s">
        <v>180</v>
      </c>
      <c r="B311" s="21">
        <f>SUM(D$225:D$227)</f>
        <v>0</v>
      </c>
      <c r="C311" s="21">
        <f>SUM(E$225:E$227)</f>
        <v>0</v>
      </c>
      <c r="D311" s="21">
        <f>SUM(F$225:F$227)</f>
        <v>0</v>
      </c>
      <c r="E311" s="21">
        <f>SUM(G$225:G$227)</f>
        <v>0</v>
      </c>
      <c r="F311" s="21">
        <f>SUM(H$225:H$227)</f>
        <v>0</v>
      </c>
      <c r="G311" s="21">
        <f>SUM(I$225:I$227)</f>
        <v>0</v>
      </c>
      <c r="H311" s="17"/>
    </row>
    <row r="312" spans="1:8">
      <c r="A312" s="4" t="s">
        <v>181</v>
      </c>
      <c r="B312" s="21">
        <f>SUM(D$229:D$231)</f>
        <v>0</v>
      </c>
      <c r="C312" s="21">
        <f>SUM(E$229:E$231)</f>
        <v>0</v>
      </c>
      <c r="D312" s="21">
        <f>SUM(F$229:F$231)</f>
        <v>0</v>
      </c>
      <c r="E312" s="21">
        <f>SUM(G$229:G$231)</f>
        <v>0</v>
      </c>
      <c r="F312" s="21">
        <f>SUM(H$229:H$231)</f>
        <v>0</v>
      </c>
      <c r="G312" s="21">
        <f>SUM(I$229:I$231)</f>
        <v>0</v>
      </c>
      <c r="H312" s="17"/>
    </row>
    <row r="313" spans="1:8">
      <c r="A313" s="4" t="s">
        <v>182</v>
      </c>
      <c r="B313" s="21">
        <f>SUM(D$233:D$235)</f>
        <v>0</v>
      </c>
      <c r="C313" s="21">
        <f>SUM(E$233:E$235)</f>
        <v>0</v>
      </c>
      <c r="D313" s="21">
        <f>SUM(F$233:F$235)</f>
        <v>0</v>
      </c>
      <c r="E313" s="21">
        <f>SUM(G$233:G$235)</f>
        <v>0</v>
      </c>
      <c r="F313" s="21">
        <f>SUM(H$233:H$235)</f>
        <v>0</v>
      </c>
      <c r="G313" s="21">
        <f>SUM(I$233:I$235)</f>
        <v>0</v>
      </c>
      <c r="H313" s="17"/>
    </row>
    <row r="314" spans="1:8">
      <c r="A314" s="4" t="s">
        <v>183</v>
      </c>
      <c r="B314" s="21">
        <f>SUM(D$237:D$238)</f>
        <v>0</v>
      </c>
      <c r="C314" s="21">
        <f>SUM(E$237:E$238)</f>
        <v>0</v>
      </c>
      <c r="D314" s="21">
        <f>SUM(F$237:F$238)</f>
        <v>0</v>
      </c>
      <c r="E314" s="21">
        <f>SUM(G$237:G$238)</f>
        <v>0</v>
      </c>
      <c r="F314" s="21">
        <f>SUM(H$237:H$238)</f>
        <v>0</v>
      </c>
      <c r="G314" s="21">
        <f>SUM(I$237:I$238)</f>
        <v>0</v>
      </c>
      <c r="H314" s="17"/>
    </row>
    <row r="315" spans="1:8">
      <c r="A315" s="4" t="s">
        <v>196</v>
      </c>
      <c r="B315" s="21">
        <f>SUM(D$240:D$241)</f>
        <v>0</v>
      </c>
      <c r="C315" s="21">
        <f>SUM(E$240:E$241)</f>
        <v>0</v>
      </c>
      <c r="D315" s="21">
        <f>SUM(F$240:F$241)</f>
        <v>0</v>
      </c>
      <c r="E315" s="21">
        <f>SUM(G$240:G$241)</f>
        <v>0</v>
      </c>
      <c r="F315" s="21">
        <f>SUM(H$240:H$241)</f>
        <v>0</v>
      </c>
      <c r="G315" s="21">
        <f>SUM(I$240:I$241)</f>
        <v>0</v>
      </c>
      <c r="H315" s="17"/>
    </row>
    <row r="316" spans="1:8">
      <c r="A316" s="4" t="s">
        <v>218</v>
      </c>
      <c r="B316" s="21">
        <f>SUM(D$243:D$245)</f>
        <v>0</v>
      </c>
      <c r="C316" s="21">
        <f>SUM(E$243:E$245)</f>
        <v>0</v>
      </c>
      <c r="D316" s="21">
        <f>SUM(F$243:F$245)</f>
        <v>0</v>
      </c>
      <c r="E316" s="21">
        <f>SUM(G$243:G$245)</f>
        <v>0</v>
      </c>
      <c r="F316" s="21">
        <f>SUM(H$243:H$245)</f>
        <v>0</v>
      </c>
      <c r="G316" s="21">
        <f>SUM(I$243:I$245)</f>
        <v>0</v>
      </c>
      <c r="H316" s="17"/>
    </row>
    <row r="317" spans="1:8">
      <c r="A317" s="4" t="s">
        <v>219</v>
      </c>
      <c r="B317" s="21">
        <f>SUM(D$247:D$249)</f>
        <v>0</v>
      </c>
      <c r="C317" s="21">
        <f>SUM(E$247:E$249)</f>
        <v>0</v>
      </c>
      <c r="D317" s="21">
        <f>SUM(F$247:F$249)</f>
        <v>0</v>
      </c>
      <c r="E317" s="21">
        <f>SUM(G$247:G$249)</f>
        <v>0</v>
      </c>
      <c r="F317" s="21">
        <f>SUM(H$247:H$249)</f>
        <v>0</v>
      </c>
      <c r="G317" s="21">
        <f>SUM(I$247:I$249)</f>
        <v>0</v>
      </c>
      <c r="H317" s="17"/>
    </row>
    <row r="318" spans="1:8">
      <c r="A318" s="4" t="s">
        <v>220</v>
      </c>
      <c r="B318" s="21">
        <f>SUM(D$251:D$253)</f>
        <v>0</v>
      </c>
      <c r="C318" s="21">
        <f>SUM(E$251:E$253)</f>
        <v>0</v>
      </c>
      <c r="D318" s="21">
        <f>SUM(F$251:F$253)</f>
        <v>0</v>
      </c>
      <c r="E318" s="21">
        <f>SUM(G$251:G$253)</f>
        <v>0</v>
      </c>
      <c r="F318" s="21">
        <f>SUM(H$251:H$253)</f>
        <v>0</v>
      </c>
      <c r="G318" s="21">
        <f>SUM(I$251:I$253)</f>
        <v>0</v>
      </c>
      <c r="H318" s="17"/>
    </row>
    <row r="319" spans="1:8">
      <c r="A319" s="4" t="s">
        <v>221</v>
      </c>
      <c r="B319" s="21">
        <f>SUM(D$255:D$257)</f>
        <v>0</v>
      </c>
      <c r="C319" s="21">
        <f>SUM(E$255:E$257)</f>
        <v>0</v>
      </c>
      <c r="D319" s="21">
        <f>SUM(F$255:F$257)</f>
        <v>0</v>
      </c>
      <c r="E319" s="21">
        <f>SUM(G$255:G$257)</f>
        <v>0</v>
      </c>
      <c r="F319" s="21">
        <f>SUM(H$255:H$257)</f>
        <v>0</v>
      </c>
      <c r="G319" s="21">
        <f>SUM(I$255:I$257)</f>
        <v>0</v>
      </c>
      <c r="H319" s="17"/>
    </row>
    <row r="320" spans="1:8">
      <c r="A320" s="4" t="s">
        <v>222</v>
      </c>
      <c r="B320" s="21">
        <f>SUM(D$259:D$261)</f>
        <v>0</v>
      </c>
      <c r="C320" s="21">
        <f>SUM(E$259:E$261)</f>
        <v>0</v>
      </c>
      <c r="D320" s="21">
        <f>SUM(F$259:F$261)</f>
        <v>0</v>
      </c>
      <c r="E320" s="21">
        <f>SUM(G$259:G$261)</f>
        <v>0</v>
      </c>
      <c r="F320" s="21">
        <f>SUM(H$259:H$261)</f>
        <v>0</v>
      </c>
      <c r="G320" s="21">
        <f>SUM(I$259:I$261)</f>
        <v>0</v>
      </c>
      <c r="H320" s="17"/>
    </row>
    <row r="321" spans="1:8">
      <c r="A321" s="4" t="s">
        <v>184</v>
      </c>
      <c r="B321" s="21">
        <f>SUM(D$263:D$265)</f>
        <v>0</v>
      </c>
      <c r="C321" s="21">
        <f>SUM(E$263:E$265)</f>
        <v>0</v>
      </c>
      <c r="D321" s="21">
        <f>SUM(F$263:F$265)</f>
        <v>0</v>
      </c>
      <c r="E321" s="21">
        <f>SUM(G$263:G$265)</f>
        <v>0</v>
      </c>
      <c r="F321" s="21">
        <f>SUM(H$263:H$265)</f>
        <v>0</v>
      </c>
      <c r="G321" s="21">
        <f>SUM(I$263:I$265)</f>
        <v>0</v>
      </c>
      <c r="H321" s="17"/>
    </row>
    <row r="322" spans="1:8">
      <c r="A322" s="4" t="s">
        <v>185</v>
      </c>
      <c r="B322" s="21">
        <f>SUM(D$267:D$268)</f>
        <v>0</v>
      </c>
      <c r="C322" s="21">
        <f>SUM(E$267:E$268)</f>
        <v>0</v>
      </c>
      <c r="D322" s="21">
        <f>SUM(F$267:F$268)</f>
        <v>0</v>
      </c>
      <c r="E322" s="21">
        <f>SUM(G$267:G$268)</f>
        <v>0</v>
      </c>
      <c r="F322" s="21">
        <f>SUM(H$267:H$268)</f>
        <v>0</v>
      </c>
      <c r="G322" s="21">
        <f>SUM(I$267:I$268)</f>
        <v>0</v>
      </c>
      <c r="H322" s="17"/>
    </row>
    <row r="323" spans="1:8">
      <c r="A323" s="4" t="s">
        <v>186</v>
      </c>
      <c r="B323" s="21">
        <f>SUM(D$270:D$272)</f>
        <v>0</v>
      </c>
      <c r="C323" s="21">
        <f>SUM(E$270:E$272)</f>
        <v>0</v>
      </c>
      <c r="D323" s="21">
        <f>SUM(F$270:F$272)</f>
        <v>0</v>
      </c>
      <c r="E323" s="21">
        <f>SUM(G$270:G$272)</f>
        <v>0</v>
      </c>
      <c r="F323" s="21">
        <f>SUM(H$270:H$272)</f>
        <v>0</v>
      </c>
      <c r="G323" s="21">
        <f>SUM(I$270:I$272)</f>
        <v>0</v>
      </c>
      <c r="H323" s="17"/>
    </row>
    <row r="324" spans="1:8">
      <c r="A324" s="4" t="s">
        <v>187</v>
      </c>
      <c r="B324" s="21">
        <f>SUM(D$274:D$276)</f>
        <v>0</v>
      </c>
      <c r="C324" s="21">
        <f>SUM(E$274:E$276)</f>
        <v>0</v>
      </c>
      <c r="D324" s="21">
        <f>SUM(F$274:F$276)</f>
        <v>0</v>
      </c>
      <c r="E324" s="21">
        <f>SUM(G$274:G$276)</f>
        <v>0</v>
      </c>
      <c r="F324" s="21">
        <f>SUM(H$274:H$276)</f>
        <v>0</v>
      </c>
      <c r="G324" s="21">
        <f>SUM(I$274:I$276)</f>
        <v>0</v>
      </c>
      <c r="H324" s="17"/>
    </row>
    <row r="325" spans="1:8">
      <c r="A325" s="4" t="s">
        <v>188</v>
      </c>
      <c r="B325" s="21">
        <f>SUM(D$278:D$279)</f>
        <v>0</v>
      </c>
      <c r="C325" s="21">
        <f>SUM(E$278:E$279)</f>
        <v>0</v>
      </c>
      <c r="D325" s="21">
        <f>SUM(F$278:F$279)</f>
        <v>0</v>
      </c>
      <c r="E325" s="21">
        <f>SUM(G$278:G$279)</f>
        <v>0</v>
      </c>
      <c r="F325" s="21">
        <f>SUM(H$278:H$279)</f>
        <v>0</v>
      </c>
      <c r="G325" s="21">
        <f>SUM(I$278:I$279)</f>
        <v>0</v>
      </c>
      <c r="H325" s="17"/>
    </row>
    <row r="326" spans="1:8">
      <c r="A326" s="4" t="s">
        <v>189</v>
      </c>
      <c r="B326" s="21">
        <f>SUM(D$281:D$282)</f>
        <v>0</v>
      </c>
      <c r="C326" s="21">
        <f>SUM(E$281:E$282)</f>
        <v>0</v>
      </c>
      <c r="D326" s="21">
        <f>SUM(F$281:F$282)</f>
        <v>0</v>
      </c>
      <c r="E326" s="21">
        <f>SUM(G$281:G$282)</f>
        <v>0</v>
      </c>
      <c r="F326" s="21">
        <f>SUM(H$281:H$282)</f>
        <v>0</v>
      </c>
      <c r="G326" s="21">
        <f>SUM(I$281:I$282)</f>
        <v>0</v>
      </c>
      <c r="H326" s="17"/>
    </row>
    <row r="327" spans="1:8">
      <c r="A327" s="4" t="s">
        <v>197</v>
      </c>
      <c r="B327" s="21">
        <f>SUM(D$284:D$285)</f>
        <v>0</v>
      </c>
      <c r="C327" s="21">
        <f>SUM(E$284:E$285)</f>
        <v>0</v>
      </c>
      <c r="D327" s="21">
        <f>SUM(F$284:F$285)</f>
        <v>0</v>
      </c>
      <c r="E327" s="21">
        <f>SUM(G$284:G$285)</f>
        <v>0</v>
      </c>
      <c r="F327" s="21">
        <f>SUM(H$284:H$285)</f>
        <v>0</v>
      </c>
      <c r="G327" s="21">
        <f>SUM(I$284:I$285)</f>
        <v>0</v>
      </c>
      <c r="H327" s="17"/>
    </row>
    <row r="328" spans="1:8">
      <c r="A328" s="4" t="s">
        <v>198</v>
      </c>
      <c r="B328" s="21">
        <f>SUM(D$287:D$288)</f>
        <v>0</v>
      </c>
      <c r="C328" s="21">
        <f>SUM(E$287:E$288)</f>
        <v>0</v>
      </c>
      <c r="D328" s="21">
        <f>SUM(F$287:F$288)</f>
        <v>0</v>
      </c>
      <c r="E328" s="21">
        <f>SUM(G$287:G$288)</f>
        <v>0</v>
      </c>
      <c r="F328" s="21">
        <f>SUM(H$287:H$288)</f>
        <v>0</v>
      </c>
      <c r="G328" s="21">
        <f>SUM(I$287:I$288)</f>
        <v>0</v>
      </c>
      <c r="H328" s="17"/>
    </row>
  </sheetData>
  <sheetProtection sheet="1" objects="1" scenarios="1"/>
  <hyperlinks>
    <hyperlink ref="A14" location="'Input'!B164" display="x1 = 1041. Coincidence factor to system maximum load for each type of demand user (in Load profile data for demand users)"/>
    <hyperlink ref="A15" location="'Input'!C164" display="x2 = 1041. Load factor for each type of demand user (in Load profile data for demand users)"/>
    <hyperlink ref="A41" location="'Loads'!B18" display="x1 = 2301. Demand coefficient (load at time of system maximum load divided by average load)"/>
    <hyperlink ref="A177" location="'Loads'!B76" display="x1 = 2303. Discount map"/>
    <hyperlink ref="A178" location="'Input'!B153" display="x2 = 1037. Embedded network (LDNO) discounts"/>
    <hyperlink ref="A180" location="'Loads'!B191" display="x4 = Discount for each tariff (except for fixed charges) (in LDNO discounts and volumes adjusted for discount)"/>
    <hyperlink ref="A181" location="'Input'!B190" display="x5 = 1053. Rate 1 units (MWh) by tariff (in Volume forecasts for the charging year)"/>
    <hyperlink ref="A182" location="'Input'!C190" display="x6 = 1053. Rate 2 units (MWh) by tariff (in Volume forecasts for the charging year)"/>
    <hyperlink ref="A183" location="'Input'!D190" display="x7 = 1053. Rate 3 units (MWh) by tariff (in Volume forecasts for the charging year)"/>
    <hyperlink ref="A184" location="'Input'!E190" display="x8 = 1053. MPANs by tariff (in Volume forecasts for the charging year)"/>
    <hyperlink ref="A185" location="'Loads'!C191" display="x9 = Discount for each tariff for fixed charges only (in LDNO discounts and volumes adjusted for discount)"/>
    <hyperlink ref="A186" location="'Input'!F190" display="x10 = 1053. Import capacity (kVA) by tariff (in Volume forecasts for the charging year)"/>
    <hyperlink ref="A187" location="'Input'!G190" display="x11 = 1053. Reactive power units (MVArh) by tariff (in Volume forecasts for the charging year)"/>
    <hyperlink ref="A292" location="'Loads'!D191" display="x1 = 2304. Rate 1 units (MWh) (in LDNO discounts and volumes adjusted for discount)"/>
    <hyperlink ref="A293" location="'Loads'!E191" display="x2 = 2304. Rate 2 units (MWh) (in LDNO discounts and volumes adjusted for discount)"/>
    <hyperlink ref="A294" location="'Loads'!F191" display="x3 = 2304. Rate 3 units (MWh) (in LDNO discounts and volumes adjusted for discount)"/>
    <hyperlink ref="A295" location="'Loads'!G191" display="x4 = 2304. MPANs (in LDNO discounts and volumes adjusted for discount)"/>
    <hyperlink ref="A296" location="'Loads'!H191" display="x5 = 2304. Import capacity (kVA) (in LDNO discounts and volumes adjusted for discount)"/>
    <hyperlink ref="A297" location="'Loads'!I191" display="x6 = 2304. Reactive power units (MVArh) (in LDNO discounts and volumes adjusted for discount)"/>
  </hyperlinks>
  <pageMargins left="0.7" right="0.7" top="0.75" bottom="0.75" header="0.3" footer="0.3"/>
  <pageSetup paperSize="9" fitToHeight="0" orientation="portrait"/>
  <headerFooter>
    <oddHeader>&amp;L&amp;A&amp;C&amp;R&amp;P of &amp;N</oddHeader>
    <oddFooter>&amp;F</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AL91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6" ht="21" customHeight="1">
      <c r="A1" s="1">
        <f>"Load characteristics for multiple unit rates for "&amp;'Input'!B7&amp;" in "&amp;'Input'!C7&amp;" ("&amp;'Input'!D7&amp;")"</f>
        <v>0</v>
      </c>
    </row>
    <row r="3" spans="1:6" ht="21" customHeight="1">
      <c r="A3" s="1" t="s">
        <v>542</v>
      </c>
    </row>
    <row r="4" spans="1:6">
      <c r="A4" s="2" t="s">
        <v>353</v>
      </c>
    </row>
    <row r="5" spans="1:6">
      <c r="A5" s="32" t="s">
        <v>543</v>
      </c>
    </row>
    <row r="6" spans="1:6">
      <c r="A6" s="32" t="s">
        <v>544</v>
      </c>
    </row>
    <row r="7" spans="1:6">
      <c r="A7" s="32" t="s">
        <v>545</v>
      </c>
    </row>
    <row r="8" spans="1:6">
      <c r="A8" s="33" t="s">
        <v>356</v>
      </c>
      <c r="B8" s="33" t="s">
        <v>487</v>
      </c>
      <c r="C8" s="33" t="s">
        <v>486</v>
      </c>
      <c r="D8" s="33"/>
      <c r="E8" s="33"/>
    </row>
    <row r="9" spans="1:6">
      <c r="A9" s="33" t="s">
        <v>359</v>
      </c>
      <c r="B9" s="33" t="s">
        <v>537</v>
      </c>
      <c r="C9" s="33" t="s">
        <v>546</v>
      </c>
      <c r="D9" s="33"/>
      <c r="E9" s="33"/>
    </row>
    <row r="11" spans="1:6">
      <c r="C11" s="31" t="s">
        <v>548</v>
      </c>
      <c r="D11" s="31"/>
      <c r="E11" s="31"/>
    </row>
    <row r="12" spans="1:6">
      <c r="B12" s="15" t="s">
        <v>547</v>
      </c>
      <c r="C12" s="15" t="s">
        <v>329</v>
      </c>
      <c r="D12" s="15" t="s">
        <v>330</v>
      </c>
      <c r="E12" s="15" t="s">
        <v>331</v>
      </c>
    </row>
    <row r="13" spans="1:6">
      <c r="A13" s="4" t="s">
        <v>549</v>
      </c>
      <c r="B13" s="42">
        <f>SUM('Input'!$B353:$D353)</f>
        <v>0</v>
      </c>
      <c r="C13" s="42">
        <f>'Input'!B353*24*'Input'!$F58/$B13</f>
        <v>0</v>
      </c>
      <c r="D13" s="42">
        <f>'Input'!C353*24*'Input'!$F58/$B13</f>
        <v>0</v>
      </c>
      <c r="E13" s="42">
        <f>'Input'!D353*24*'Input'!$F58/$B13</f>
        <v>0</v>
      </c>
      <c r="F13" s="17"/>
    </row>
    <row r="15" spans="1:6" ht="21" customHeight="1">
      <c r="A15" s="1" t="s">
        <v>550</v>
      </c>
    </row>
    <row r="16" spans="1:6">
      <c r="A16" s="2" t="s">
        <v>353</v>
      </c>
    </row>
    <row r="17" spans="1:6">
      <c r="A17" s="32" t="s">
        <v>551</v>
      </c>
    </row>
    <row r="18" spans="1:6">
      <c r="A18" s="32" t="s">
        <v>552</v>
      </c>
    </row>
    <row r="19" spans="1:6">
      <c r="A19" s="32" t="s">
        <v>553</v>
      </c>
    </row>
    <row r="20" spans="1:6">
      <c r="A20" s="32" t="s">
        <v>554</v>
      </c>
    </row>
    <row r="21" spans="1:6">
      <c r="A21" s="33" t="s">
        <v>356</v>
      </c>
      <c r="B21" s="33" t="s">
        <v>487</v>
      </c>
      <c r="C21" s="33" t="s">
        <v>486</v>
      </c>
      <c r="D21" s="33"/>
      <c r="E21" s="33"/>
    </row>
    <row r="22" spans="1:6">
      <c r="A22" s="33" t="s">
        <v>359</v>
      </c>
      <c r="B22" s="33" t="s">
        <v>537</v>
      </c>
      <c r="C22" s="33" t="s">
        <v>555</v>
      </c>
      <c r="D22" s="33"/>
      <c r="E22" s="33"/>
    </row>
    <row r="24" spans="1:6">
      <c r="C24" s="31" t="s">
        <v>557</v>
      </c>
      <c r="D24" s="31"/>
      <c r="E24" s="31"/>
    </row>
    <row r="25" spans="1:6">
      <c r="B25" s="15" t="s">
        <v>556</v>
      </c>
      <c r="C25" s="15" t="s">
        <v>329</v>
      </c>
      <c r="D25" s="15" t="s">
        <v>330</v>
      </c>
      <c r="E25" s="15" t="s">
        <v>331</v>
      </c>
    </row>
    <row r="26" spans="1:6">
      <c r="A26" s="4" t="s">
        <v>174</v>
      </c>
      <c r="B26" s="39">
        <f>SUM('Input'!$B314:$D314)</f>
        <v>0</v>
      </c>
      <c r="C26" s="39">
        <f>IF($B26,'Input'!B314/$B26,C$13/'Input'!$F$58/24)</f>
        <v>0</v>
      </c>
      <c r="D26" s="39">
        <f>IF($B26,'Input'!C314/$B26,D$13/'Input'!$F$58/24)</f>
        <v>0</v>
      </c>
      <c r="E26" s="39">
        <f>IF($B26,'Input'!D314/$B26,E$13/'Input'!$F$58/24)</f>
        <v>0</v>
      </c>
      <c r="F26" s="17"/>
    </row>
    <row r="27" spans="1:6">
      <c r="A27" s="4" t="s">
        <v>175</v>
      </c>
      <c r="B27" s="39">
        <f>SUM('Input'!$B315:$D315)</f>
        <v>0</v>
      </c>
      <c r="C27" s="39">
        <f>IF($B27,'Input'!B315/$B27,C$13/'Input'!$F$58/24)</f>
        <v>0</v>
      </c>
      <c r="D27" s="39">
        <f>IF($B27,'Input'!C315/$B27,D$13/'Input'!$F$58/24)</f>
        <v>0</v>
      </c>
      <c r="E27" s="39">
        <f>IF($B27,'Input'!D315/$B27,E$13/'Input'!$F$58/24)</f>
        <v>0</v>
      </c>
      <c r="F27" s="17"/>
    </row>
    <row r="28" spans="1:6">
      <c r="A28" s="4" t="s">
        <v>216</v>
      </c>
      <c r="B28" s="39">
        <f>SUM('Input'!$B316:$D316)</f>
        <v>0</v>
      </c>
      <c r="C28" s="39">
        <f>IF($B28,'Input'!B316/$B28,C$13/'Input'!$F$58/24)</f>
        <v>0</v>
      </c>
      <c r="D28" s="39">
        <f>IF($B28,'Input'!C316/$B28,D$13/'Input'!$F$58/24)</f>
        <v>0</v>
      </c>
      <c r="E28" s="39">
        <f>IF($B28,'Input'!D316/$B28,E$13/'Input'!$F$58/24)</f>
        <v>0</v>
      </c>
      <c r="F28" s="17"/>
    </row>
    <row r="29" spans="1:6">
      <c r="A29" s="4" t="s">
        <v>176</v>
      </c>
      <c r="B29" s="39">
        <f>SUM('Input'!$B317:$D317)</f>
        <v>0</v>
      </c>
      <c r="C29" s="39">
        <f>IF($B29,'Input'!B317/$B29,C$13/'Input'!$F$58/24)</f>
        <v>0</v>
      </c>
      <c r="D29" s="39">
        <f>IF($B29,'Input'!C317/$B29,D$13/'Input'!$F$58/24)</f>
        <v>0</v>
      </c>
      <c r="E29" s="39">
        <f>IF($B29,'Input'!D317/$B29,E$13/'Input'!$F$58/24)</f>
        <v>0</v>
      </c>
      <c r="F29" s="17"/>
    </row>
    <row r="30" spans="1:6">
      <c r="A30" s="4" t="s">
        <v>177</v>
      </c>
      <c r="B30" s="39">
        <f>SUM('Input'!$B318:$D318)</f>
        <v>0</v>
      </c>
      <c r="C30" s="39">
        <f>IF($B30,'Input'!B318/$B30,C$13/'Input'!$F$58/24)</f>
        <v>0</v>
      </c>
      <c r="D30" s="39">
        <f>IF($B30,'Input'!C318/$B30,D$13/'Input'!$F$58/24)</f>
        <v>0</v>
      </c>
      <c r="E30" s="39">
        <f>IF($B30,'Input'!D318/$B30,E$13/'Input'!$F$58/24)</f>
        <v>0</v>
      </c>
      <c r="F30" s="17"/>
    </row>
    <row r="31" spans="1:6">
      <c r="A31" s="4" t="s">
        <v>217</v>
      </c>
      <c r="B31" s="39">
        <f>SUM('Input'!$B319:$D319)</f>
        <v>0</v>
      </c>
      <c r="C31" s="39">
        <f>IF($B31,'Input'!B319/$B31,C$13/'Input'!$F$58/24)</f>
        <v>0</v>
      </c>
      <c r="D31" s="39">
        <f>IF($B31,'Input'!C319/$B31,D$13/'Input'!$F$58/24)</f>
        <v>0</v>
      </c>
      <c r="E31" s="39">
        <f>IF($B31,'Input'!D319/$B31,E$13/'Input'!$F$58/24)</f>
        <v>0</v>
      </c>
      <c r="F31" s="17"/>
    </row>
    <row r="32" spans="1:6">
      <c r="A32" s="4" t="s">
        <v>178</v>
      </c>
      <c r="B32" s="39">
        <f>SUM('Input'!$B320:$D320)</f>
        <v>0</v>
      </c>
      <c r="C32" s="39">
        <f>IF($B32,'Input'!B320/$B32,C$13/'Input'!$F$58/24)</f>
        <v>0</v>
      </c>
      <c r="D32" s="39">
        <f>IF($B32,'Input'!C320/$B32,D$13/'Input'!$F$58/24)</f>
        <v>0</v>
      </c>
      <c r="E32" s="39">
        <f>IF($B32,'Input'!D320/$B32,E$13/'Input'!$F$58/24)</f>
        <v>0</v>
      </c>
      <c r="F32" s="17"/>
    </row>
    <row r="33" spans="1:6">
      <c r="A33" s="4" t="s">
        <v>179</v>
      </c>
      <c r="B33" s="39">
        <f>SUM('Input'!$B321:$D321)</f>
        <v>0</v>
      </c>
      <c r="C33" s="39">
        <f>IF($B33,'Input'!B321/$B33,C$13/'Input'!$F$58/24)</f>
        <v>0</v>
      </c>
      <c r="D33" s="39">
        <f>IF($B33,'Input'!C321/$B33,D$13/'Input'!$F$58/24)</f>
        <v>0</v>
      </c>
      <c r="E33" s="39">
        <f>IF($B33,'Input'!D321/$B33,E$13/'Input'!$F$58/24)</f>
        <v>0</v>
      </c>
      <c r="F33" s="17"/>
    </row>
    <row r="34" spans="1:6">
      <c r="A34" s="4" t="s">
        <v>195</v>
      </c>
      <c r="B34" s="39">
        <f>SUM('Input'!$B322:$D322)</f>
        <v>0</v>
      </c>
      <c r="C34" s="39">
        <f>IF($B34,'Input'!B322/$B34,C$13/'Input'!$F$58/24)</f>
        <v>0</v>
      </c>
      <c r="D34" s="39">
        <f>IF($B34,'Input'!C322/$B34,D$13/'Input'!$F$58/24)</f>
        <v>0</v>
      </c>
      <c r="E34" s="39">
        <f>IF($B34,'Input'!D322/$B34,E$13/'Input'!$F$58/24)</f>
        <v>0</v>
      </c>
      <c r="F34" s="17"/>
    </row>
    <row r="36" spans="1:6" ht="21" customHeight="1">
      <c r="A36" s="1" t="s">
        <v>558</v>
      </c>
    </row>
    <row r="37" spans="1:6">
      <c r="A37" s="2" t="s">
        <v>353</v>
      </c>
    </row>
    <row r="38" spans="1:6">
      <c r="A38" s="32" t="s">
        <v>559</v>
      </c>
    </row>
    <row r="39" spans="1:6">
      <c r="A39" s="2" t="s">
        <v>560</v>
      </c>
    </row>
    <row r="40" spans="1:6">
      <c r="A40" s="2" t="s">
        <v>371</v>
      </c>
    </row>
    <row r="42" spans="1:6">
      <c r="B42" s="15" t="s">
        <v>329</v>
      </c>
      <c r="C42" s="15" t="s">
        <v>330</v>
      </c>
      <c r="D42" s="15" t="s">
        <v>331</v>
      </c>
    </row>
    <row r="43" spans="1:6">
      <c r="A43" s="4" t="s">
        <v>174</v>
      </c>
      <c r="B43" s="41">
        <f>C$26</f>
        <v>0</v>
      </c>
      <c r="C43" s="41">
        <f>D$26</f>
        <v>0</v>
      </c>
      <c r="D43" s="41">
        <f>E$26</f>
        <v>0</v>
      </c>
      <c r="E43" s="17"/>
    </row>
    <row r="44" spans="1:6">
      <c r="A44" s="4" t="s">
        <v>175</v>
      </c>
      <c r="B44" s="41">
        <f>C$27</f>
        <v>0</v>
      </c>
      <c r="C44" s="41">
        <f>D$27</f>
        <v>0</v>
      </c>
      <c r="D44" s="41">
        <f>E$27</f>
        <v>0</v>
      </c>
      <c r="E44" s="17"/>
    </row>
    <row r="45" spans="1:6">
      <c r="A45" s="4" t="s">
        <v>216</v>
      </c>
      <c r="B45" s="41">
        <f>C$28</f>
        <v>0</v>
      </c>
      <c r="C45" s="41">
        <f>D$28</f>
        <v>0</v>
      </c>
      <c r="D45" s="41">
        <f>E$28</f>
        <v>0</v>
      </c>
      <c r="E45" s="17"/>
    </row>
    <row r="46" spans="1:6">
      <c r="A46" s="4" t="s">
        <v>176</v>
      </c>
      <c r="B46" s="41">
        <f>C$29</f>
        <v>0</v>
      </c>
      <c r="C46" s="41">
        <f>D$29</f>
        <v>0</v>
      </c>
      <c r="D46" s="41">
        <f>E$29</f>
        <v>0</v>
      </c>
      <c r="E46" s="17"/>
    </row>
    <row r="47" spans="1:6">
      <c r="A47" s="4" t="s">
        <v>177</v>
      </c>
      <c r="B47" s="41">
        <f>C$30</f>
        <v>0</v>
      </c>
      <c r="C47" s="41">
        <f>D$30</f>
        <v>0</v>
      </c>
      <c r="D47" s="41">
        <f>E$30</f>
        <v>0</v>
      </c>
      <c r="E47" s="17"/>
    </row>
    <row r="48" spans="1:6">
      <c r="A48" s="4" t="s">
        <v>217</v>
      </c>
      <c r="B48" s="41">
        <f>C$31</f>
        <v>0</v>
      </c>
      <c r="C48" s="41">
        <f>D$31</f>
        <v>0</v>
      </c>
      <c r="D48" s="41">
        <f>E$31</f>
        <v>0</v>
      </c>
      <c r="E48" s="17"/>
    </row>
    <row r="49" spans="1:5">
      <c r="A49" s="4" t="s">
        <v>178</v>
      </c>
      <c r="B49" s="41">
        <f>C$32</f>
        <v>0</v>
      </c>
      <c r="C49" s="41">
        <f>D$32</f>
        <v>0</v>
      </c>
      <c r="D49" s="41">
        <f>E$32</f>
        <v>0</v>
      </c>
      <c r="E49" s="17"/>
    </row>
    <row r="50" spans="1:5">
      <c r="A50" s="4" t="s">
        <v>179</v>
      </c>
      <c r="B50" s="41">
        <f>C$33</f>
        <v>0</v>
      </c>
      <c r="C50" s="41">
        <f>D$33</f>
        <v>0</v>
      </c>
      <c r="D50" s="41">
        <f>E$33</f>
        <v>0</v>
      </c>
      <c r="E50" s="17"/>
    </row>
    <row r="51" spans="1:5">
      <c r="A51" s="4" t="s">
        <v>195</v>
      </c>
      <c r="B51" s="41">
        <f>C$34</f>
        <v>0</v>
      </c>
      <c r="C51" s="41">
        <f>D$34</f>
        <v>0</v>
      </c>
      <c r="D51" s="41">
        <f>E$34</f>
        <v>0</v>
      </c>
      <c r="E51" s="17"/>
    </row>
    <row r="52" spans="1:5">
      <c r="A52" s="4" t="s">
        <v>180</v>
      </c>
      <c r="B52" s="40">
        <v>1</v>
      </c>
      <c r="C52" s="40">
        <v>0</v>
      </c>
      <c r="D52" s="40">
        <v>0</v>
      </c>
      <c r="E52" s="17"/>
    </row>
    <row r="53" spans="1:5">
      <c r="A53" s="4" t="s">
        <v>181</v>
      </c>
      <c r="B53" s="40">
        <v>1</v>
      </c>
      <c r="C53" s="40">
        <v>0</v>
      </c>
      <c r="D53" s="40">
        <v>0</v>
      </c>
      <c r="E53" s="17"/>
    </row>
    <row r="54" spans="1:5">
      <c r="A54" s="4" t="s">
        <v>182</v>
      </c>
      <c r="B54" s="40">
        <v>1</v>
      </c>
      <c r="C54" s="40">
        <v>0</v>
      </c>
      <c r="D54" s="40">
        <v>0</v>
      </c>
      <c r="E54" s="17"/>
    </row>
    <row r="55" spans="1:5">
      <c r="A55" s="4" t="s">
        <v>183</v>
      </c>
      <c r="B55" s="40">
        <v>1</v>
      </c>
      <c r="C55" s="40">
        <v>0</v>
      </c>
      <c r="D55" s="40">
        <v>0</v>
      </c>
      <c r="E55" s="17"/>
    </row>
    <row r="56" spans="1:5">
      <c r="A56" s="4" t="s">
        <v>196</v>
      </c>
      <c r="B56" s="40">
        <v>1</v>
      </c>
      <c r="C56" s="40">
        <v>0</v>
      </c>
      <c r="D56" s="40">
        <v>0</v>
      </c>
      <c r="E56" s="17"/>
    </row>
    <row r="57" spans="1:5">
      <c r="A57" s="4" t="s">
        <v>187</v>
      </c>
      <c r="B57" s="40">
        <v>1</v>
      </c>
      <c r="C57" s="40">
        <v>0</v>
      </c>
      <c r="D57" s="40">
        <v>0</v>
      </c>
      <c r="E57" s="17"/>
    </row>
    <row r="58" spans="1:5">
      <c r="A58" s="4" t="s">
        <v>189</v>
      </c>
      <c r="B58" s="40">
        <v>1</v>
      </c>
      <c r="C58" s="40">
        <v>0</v>
      </c>
      <c r="D58" s="40">
        <v>0</v>
      </c>
      <c r="E58" s="17"/>
    </row>
    <row r="59" spans="1:5">
      <c r="A59" s="4" t="s">
        <v>198</v>
      </c>
      <c r="B59" s="40">
        <v>1</v>
      </c>
      <c r="C59" s="40">
        <v>0</v>
      </c>
      <c r="D59" s="40">
        <v>0</v>
      </c>
      <c r="E59" s="17"/>
    </row>
    <row r="61" spans="1:5" ht="21" customHeight="1">
      <c r="A61" s="1" t="s">
        <v>561</v>
      </c>
    </row>
    <row r="62" spans="1:5">
      <c r="A62" s="2" t="s">
        <v>353</v>
      </c>
    </row>
    <row r="63" spans="1:5">
      <c r="A63" s="32" t="s">
        <v>562</v>
      </c>
    </row>
    <row r="64" spans="1:5">
      <c r="A64" s="32" t="s">
        <v>563</v>
      </c>
    </row>
    <row r="65" spans="1:6">
      <c r="A65" s="32" t="s">
        <v>553</v>
      </c>
    </row>
    <row r="66" spans="1:6">
      <c r="A66" s="32" t="s">
        <v>554</v>
      </c>
    </row>
    <row r="67" spans="1:6">
      <c r="A67" s="33" t="s">
        <v>356</v>
      </c>
      <c r="B67" s="33" t="s">
        <v>487</v>
      </c>
      <c r="C67" s="33" t="s">
        <v>486</v>
      </c>
      <c r="D67" s="33"/>
      <c r="E67" s="33"/>
    </row>
    <row r="68" spans="1:6">
      <c r="A68" s="33" t="s">
        <v>359</v>
      </c>
      <c r="B68" s="33" t="s">
        <v>537</v>
      </c>
      <c r="C68" s="33" t="s">
        <v>555</v>
      </c>
      <c r="D68" s="33"/>
      <c r="E68" s="33"/>
    </row>
    <row r="70" spans="1:6">
      <c r="C70" s="31" t="s">
        <v>564</v>
      </c>
      <c r="D70" s="31"/>
      <c r="E70" s="31"/>
    </row>
    <row r="71" spans="1:6">
      <c r="B71" s="15" t="s">
        <v>556</v>
      </c>
      <c r="C71" s="15" t="s">
        <v>329</v>
      </c>
      <c r="D71" s="15" t="s">
        <v>330</v>
      </c>
      <c r="E71" s="15" t="s">
        <v>331</v>
      </c>
    </row>
    <row r="72" spans="1:6">
      <c r="A72" s="4" t="s">
        <v>175</v>
      </c>
      <c r="B72" s="39">
        <f>SUM('Input'!$B327:$D327)</f>
        <v>0</v>
      </c>
      <c r="C72" s="39">
        <f>IF($B72,'Input'!B327/$B72,C$13/'Input'!$F$58/24)</f>
        <v>0</v>
      </c>
      <c r="D72" s="39">
        <f>IF($B72,'Input'!C327/$B72,D$13/'Input'!$F$58/24)</f>
        <v>0</v>
      </c>
      <c r="E72" s="39">
        <f>IF($B72,'Input'!D327/$B72,E$13/'Input'!$F$58/24)</f>
        <v>0</v>
      </c>
      <c r="F72" s="17"/>
    </row>
    <row r="73" spans="1:6">
      <c r="A73" s="4" t="s">
        <v>177</v>
      </c>
      <c r="B73" s="39">
        <f>SUM('Input'!$B328:$D328)</f>
        <v>0</v>
      </c>
      <c r="C73" s="39">
        <f>IF($B73,'Input'!B328/$B73,C$13/'Input'!$F$58/24)</f>
        <v>0</v>
      </c>
      <c r="D73" s="39">
        <f>IF($B73,'Input'!C328/$B73,D$13/'Input'!$F$58/24)</f>
        <v>0</v>
      </c>
      <c r="E73" s="39">
        <f>IF($B73,'Input'!D328/$B73,E$13/'Input'!$F$58/24)</f>
        <v>0</v>
      </c>
      <c r="F73" s="17"/>
    </row>
    <row r="74" spans="1:6">
      <c r="A74" s="4" t="s">
        <v>178</v>
      </c>
      <c r="B74" s="39">
        <f>SUM('Input'!$B329:$D329)</f>
        <v>0</v>
      </c>
      <c r="C74" s="39">
        <f>IF($B74,'Input'!B329/$B74,C$13/'Input'!$F$58/24)</f>
        <v>0</v>
      </c>
      <c r="D74" s="39">
        <f>IF($B74,'Input'!C329/$B74,D$13/'Input'!$F$58/24)</f>
        <v>0</v>
      </c>
      <c r="E74" s="39">
        <f>IF($B74,'Input'!D329/$B74,E$13/'Input'!$F$58/24)</f>
        <v>0</v>
      </c>
      <c r="F74" s="17"/>
    </row>
    <row r="75" spans="1:6">
      <c r="A75" s="4" t="s">
        <v>179</v>
      </c>
      <c r="B75" s="39">
        <f>SUM('Input'!$B330:$D330)</f>
        <v>0</v>
      </c>
      <c r="C75" s="39">
        <f>IF($B75,'Input'!B330/$B75,C$13/'Input'!$F$58/24)</f>
        <v>0</v>
      </c>
      <c r="D75" s="39">
        <f>IF($B75,'Input'!C330/$B75,D$13/'Input'!$F$58/24)</f>
        <v>0</v>
      </c>
      <c r="E75" s="39">
        <f>IF($B75,'Input'!D330/$B75,E$13/'Input'!$F$58/24)</f>
        <v>0</v>
      </c>
      <c r="F75" s="17"/>
    </row>
    <row r="76" spans="1:6">
      <c r="A76" s="4" t="s">
        <v>195</v>
      </c>
      <c r="B76" s="39">
        <f>SUM('Input'!$B331:$D331)</f>
        <v>0</v>
      </c>
      <c r="C76" s="39">
        <f>IF($B76,'Input'!B331/$B76,C$13/'Input'!$F$58/24)</f>
        <v>0</v>
      </c>
      <c r="D76" s="39">
        <f>IF($B76,'Input'!C331/$B76,D$13/'Input'!$F$58/24)</f>
        <v>0</v>
      </c>
      <c r="E76" s="39">
        <f>IF($B76,'Input'!D331/$B76,E$13/'Input'!$F$58/24)</f>
        <v>0</v>
      </c>
      <c r="F76" s="17"/>
    </row>
    <row r="78" spans="1:6" ht="21" customHeight="1">
      <c r="A78" s="1" t="s">
        <v>565</v>
      </c>
    </row>
    <row r="79" spans="1:6">
      <c r="A79" s="2" t="s">
        <v>353</v>
      </c>
    </row>
    <row r="80" spans="1:6">
      <c r="A80" s="32" t="s">
        <v>566</v>
      </c>
    </row>
    <row r="81" spans="1:5">
      <c r="A81" s="2" t="s">
        <v>567</v>
      </c>
    </row>
    <row r="82" spans="1:5">
      <c r="A82" s="2" t="s">
        <v>371</v>
      </c>
    </row>
    <row r="84" spans="1:5">
      <c r="B84" s="15" t="s">
        <v>329</v>
      </c>
      <c r="C84" s="15" t="s">
        <v>330</v>
      </c>
      <c r="D84" s="15" t="s">
        <v>331</v>
      </c>
    </row>
    <row r="85" spans="1:5">
      <c r="A85" s="4" t="s">
        <v>175</v>
      </c>
      <c r="B85" s="41">
        <f>C$72</f>
        <v>0</v>
      </c>
      <c r="C85" s="41">
        <f>D$72</f>
        <v>0</v>
      </c>
      <c r="D85" s="41">
        <f>E$72</f>
        <v>0</v>
      </c>
      <c r="E85" s="17"/>
    </row>
    <row r="86" spans="1:5">
      <c r="A86" s="4" t="s">
        <v>177</v>
      </c>
      <c r="B86" s="41">
        <f>C$73</f>
        <v>0</v>
      </c>
      <c r="C86" s="41">
        <f>D$73</f>
        <v>0</v>
      </c>
      <c r="D86" s="41">
        <f>E$73</f>
        <v>0</v>
      </c>
      <c r="E86" s="17"/>
    </row>
    <row r="87" spans="1:5">
      <c r="A87" s="4" t="s">
        <v>178</v>
      </c>
      <c r="B87" s="41">
        <f>C$74</f>
        <v>0</v>
      </c>
      <c r="C87" s="41">
        <f>D$74</f>
        <v>0</v>
      </c>
      <c r="D87" s="41">
        <f>E$74</f>
        <v>0</v>
      </c>
      <c r="E87" s="17"/>
    </row>
    <row r="88" spans="1:5">
      <c r="A88" s="4" t="s">
        <v>179</v>
      </c>
      <c r="B88" s="41">
        <f>C$75</f>
        <v>0</v>
      </c>
      <c r="C88" s="41">
        <f>D$75</f>
        <v>0</v>
      </c>
      <c r="D88" s="41">
        <f>E$75</f>
        <v>0</v>
      </c>
      <c r="E88" s="17"/>
    </row>
    <row r="89" spans="1:5">
      <c r="A89" s="4" t="s">
        <v>195</v>
      </c>
      <c r="B89" s="41">
        <f>C$76</f>
        <v>0</v>
      </c>
      <c r="C89" s="41">
        <f>D$76</f>
        <v>0</v>
      </c>
      <c r="D89" s="41">
        <f>E$76</f>
        <v>0</v>
      </c>
      <c r="E89" s="17"/>
    </row>
    <row r="90" spans="1:5">
      <c r="A90" s="4" t="s">
        <v>180</v>
      </c>
      <c r="B90" s="40">
        <v>0</v>
      </c>
      <c r="C90" s="40">
        <v>1</v>
      </c>
      <c r="D90" s="40">
        <v>0</v>
      </c>
      <c r="E90" s="17"/>
    </row>
    <row r="91" spans="1:5">
      <c r="A91" s="4" t="s">
        <v>181</v>
      </c>
      <c r="B91" s="40">
        <v>0</v>
      </c>
      <c r="C91" s="40">
        <v>1</v>
      </c>
      <c r="D91" s="40">
        <v>0</v>
      </c>
      <c r="E91" s="17"/>
    </row>
    <row r="92" spans="1:5">
      <c r="A92" s="4" t="s">
        <v>182</v>
      </c>
      <c r="B92" s="40">
        <v>0</v>
      </c>
      <c r="C92" s="40">
        <v>1</v>
      </c>
      <c r="D92" s="40">
        <v>0</v>
      </c>
      <c r="E92" s="17"/>
    </row>
    <row r="93" spans="1:5">
      <c r="A93" s="4" t="s">
        <v>183</v>
      </c>
      <c r="B93" s="40">
        <v>0</v>
      </c>
      <c r="C93" s="40">
        <v>1</v>
      </c>
      <c r="D93" s="40">
        <v>0</v>
      </c>
      <c r="E93" s="17"/>
    </row>
    <row r="94" spans="1:5">
      <c r="A94" s="4" t="s">
        <v>196</v>
      </c>
      <c r="B94" s="40">
        <v>0</v>
      </c>
      <c r="C94" s="40">
        <v>1</v>
      </c>
      <c r="D94" s="40">
        <v>0</v>
      </c>
      <c r="E94" s="17"/>
    </row>
    <row r="95" spans="1:5">
      <c r="A95" s="4" t="s">
        <v>187</v>
      </c>
      <c r="B95" s="40">
        <v>0</v>
      </c>
      <c r="C95" s="40">
        <v>1</v>
      </c>
      <c r="D95" s="40">
        <v>0</v>
      </c>
      <c r="E95" s="17"/>
    </row>
    <row r="96" spans="1:5">
      <c r="A96" s="4" t="s">
        <v>189</v>
      </c>
      <c r="B96" s="40">
        <v>0</v>
      </c>
      <c r="C96" s="40">
        <v>1</v>
      </c>
      <c r="D96" s="40">
        <v>0</v>
      </c>
      <c r="E96" s="17"/>
    </row>
    <row r="97" spans="1:5">
      <c r="A97" s="4" t="s">
        <v>198</v>
      </c>
      <c r="B97" s="40">
        <v>0</v>
      </c>
      <c r="C97" s="40">
        <v>1</v>
      </c>
      <c r="D97" s="40">
        <v>0</v>
      </c>
      <c r="E97" s="17"/>
    </row>
    <row r="99" spans="1:5" ht="21" customHeight="1">
      <c r="A99" s="1" t="s">
        <v>568</v>
      </c>
    </row>
    <row r="101" spans="1:5">
      <c r="B101" s="15" t="s">
        <v>329</v>
      </c>
      <c r="C101" s="15" t="s">
        <v>330</v>
      </c>
      <c r="D101" s="15" t="s">
        <v>331</v>
      </c>
    </row>
    <row r="102" spans="1:5">
      <c r="A102" s="4" t="s">
        <v>180</v>
      </c>
      <c r="B102" s="40">
        <v>0</v>
      </c>
      <c r="C102" s="40">
        <v>0</v>
      </c>
      <c r="D102" s="40">
        <v>1</v>
      </c>
      <c r="E102" s="17"/>
    </row>
    <row r="103" spans="1:5">
      <c r="A103" s="4" t="s">
        <v>181</v>
      </c>
      <c r="B103" s="40">
        <v>0</v>
      </c>
      <c r="C103" s="40">
        <v>0</v>
      </c>
      <c r="D103" s="40">
        <v>1</v>
      </c>
      <c r="E103" s="17"/>
    </row>
    <row r="104" spans="1:5">
      <c r="A104" s="4" t="s">
        <v>182</v>
      </c>
      <c r="B104" s="40">
        <v>0</v>
      </c>
      <c r="C104" s="40">
        <v>0</v>
      </c>
      <c r="D104" s="40">
        <v>1</v>
      </c>
      <c r="E104" s="17"/>
    </row>
    <row r="105" spans="1:5">
      <c r="A105" s="4" t="s">
        <v>183</v>
      </c>
      <c r="B105" s="40">
        <v>0</v>
      </c>
      <c r="C105" s="40">
        <v>0</v>
      </c>
      <c r="D105" s="40">
        <v>1</v>
      </c>
      <c r="E105" s="17"/>
    </row>
    <row r="106" spans="1:5">
      <c r="A106" s="4" t="s">
        <v>196</v>
      </c>
      <c r="B106" s="40">
        <v>0</v>
      </c>
      <c r="C106" s="40">
        <v>0</v>
      </c>
      <c r="D106" s="40">
        <v>1</v>
      </c>
      <c r="E106" s="17"/>
    </row>
    <row r="107" spans="1:5">
      <c r="A107" s="4" t="s">
        <v>187</v>
      </c>
      <c r="B107" s="40">
        <v>0</v>
      </c>
      <c r="C107" s="40">
        <v>0</v>
      </c>
      <c r="D107" s="40">
        <v>1</v>
      </c>
      <c r="E107" s="17"/>
    </row>
    <row r="108" spans="1:5">
      <c r="A108" s="4" t="s">
        <v>189</v>
      </c>
      <c r="B108" s="40">
        <v>0</v>
      </c>
      <c r="C108" s="40">
        <v>0</v>
      </c>
      <c r="D108" s="40">
        <v>1</v>
      </c>
      <c r="E108" s="17"/>
    </row>
    <row r="109" spans="1:5">
      <c r="A109" s="4" t="s">
        <v>198</v>
      </c>
      <c r="B109" s="40">
        <v>0</v>
      </c>
      <c r="C109" s="40">
        <v>0</v>
      </c>
      <c r="D109" s="40">
        <v>1</v>
      </c>
      <c r="E109" s="17"/>
    </row>
    <row r="111" spans="1:5" ht="21" customHeight="1">
      <c r="A111" s="1" t="s">
        <v>569</v>
      </c>
    </row>
    <row r="112" spans="1:5">
      <c r="A112" s="2" t="s">
        <v>353</v>
      </c>
    </row>
    <row r="113" spans="1:3">
      <c r="A113" s="32" t="s">
        <v>570</v>
      </c>
    </row>
    <row r="114" spans="1:3">
      <c r="A114" s="32" t="s">
        <v>571</v>
      </c>
    </row>
    <row r="115" spans="1:3">
      <c r="A115" s="32" t="s">
        <v>572</v>
      </c>
    </row>
    <row r="116" spans="1:3">
      <c r="A116" s="2" t="s">
        <v>573</v>
      </c>
    </row>
    <row r="118" spans="1:3">
      <c r="B118" s="15" t="s">
        <v>574</v>
      </c>
    </row>
    <row r="119" spans="1:3">
      <c r="A119" s="4" t="s">
        <v>174</v>
      </c>
      <c r="B119" s="21">
        <f>'Loads'!B302+'Loads'!C302+'Loads'!D302</f>
        <v>0</v>
      </c>
      <c r="C119" s="17"/>
    </row>
    <row r="120" spans="1:3">
      <c r="A120" s="4" t="s">
        <v>175</v>
      </c>
      <c r="B120" s="21">
        <f>'Loads'!B303+'Loads'!C303+'Loads'!D303</f>
        <v>0</v>
      </c>
      <c r="C120" s="17"/>
    </row>
    <row r="121" spans="1:3">
      <c r="A121" s="4" t="s">
        <v>216</v>
      </c>
      <c r="B121" s="21">
        <f>'Loads'!B304+'Loads'!C304+'Loads'!D304</f>
        <v>0</v>
      </c>
      <c r="C121" s="17"/>
    </row>
    <row r="122" spans="1:3">
      <c r="A122" s="4" t="s">
        <v>176</v>
      </c>
      <c r="B122" s="21">
        <f>'Loads'!B305+'Loads'!C305+'Loads'!D305</f>
        <v>0</v>
      </c>
      <c r="C122" s="17"/>
    </row>
    <row r="123" spans="1:3">
      <c r="A123" s="4" t="s">
        <v>177</v>
      </c>
      <c r="B123" s="21">
        <f>'Loads'!B306+'Loads'!C306+'Loads'!D306</f>
        <v>0</v>
      </c>
      <c r="C123" s="17"/>
    </row>
    <row r="124" spans="1:3">
      <c r="A124" s="4" t="s">
        <v>217</v>
      </c>
      <c r="B124" s="21">
        <f>'Loads'!B307+'Loads'!C307+'Loads'!D307</f>
        <v>0</v>
      </c>
      <c r="C124" s="17"/>
    </row>
    <row r="125" spans="1:3">
      <c r="A125" s="4" t="s">
        <v>178</v>
      </c>
      <c r="B125" s="21">
        <f>'Loads'!B308+'Loads'!C308+'Loads'!D308</f>
        <v>0</v>
      </c>
      <c r="C125" s="17"/>
    </row>
    <row r="126" spans="1:3">
      <c r="A126" s="4" t="s">
        <v>179</v>
      </c>
      <c r="B126" s="21">
        <f>'Loads'!B309+'Loads'!C309+'Loads'!D309</f>
        <v>0</v>
      </c>
      <c r="C126" s="17"/>
    </row>
    <row r="127" spans="1:3">
      <c r="A127" s="4" t="s">
        <v>195</v>
      </c>
      <c r="B127" s="21">
        <f>'Loads'!B310+'Loads'!C310+'Loads'!D310</f>
        <v>0</v>
      </c>
      <c r="C127" s="17"/>
    </row>
    <row r="128" spans="1:3">
      <c r="A128" s="4" t="s">
        <v>180</v>
      </c>
      <c r="B128" s="21">
        <f>'Loads'!B311+'Loads'!C311+'Loads'!D311</f>
        <v>0</v>
      </c>
      <c r="C128" s="17"/>
    </row>
    <row r="129" spans="1:3">
      <c r="A129" s="4" t="s">
        <v>181</v>
      </c>
      <c r="B129" s="21">
        <f>'Loads'!B312+'Loads'!C312+'Loads'!D312</f>
        <v>0</v>
      </c>
      <c r="C129" s="17"/>
    </row>
    <row r="130" spans="1:3">
      <c r="A130" s="4" t="s">
        <v>182</v>
      </c>
      <c r="B130" s="21">
        <f>'Loads'!B313+'Loads'!C313+'Loads'!D313</f>
        <v>0</v>
      </c>
      <c r="C130" s="17"/>
    </row>
    <row r="131" spans="1:3">
      <c r="A131" s="4" t="s">
        <v>183</v>
      </c>
      <c r="B131" s="21">
        <f>'Loads'!B314+'Loads'!C314+'Loads'!D314</f>
        <v>0</v>
      </c>
      <c r="C131" s="17"/>
    </row>
    <row r="132" spans="1:3">
      <c r="A132" s="4" t="s">
        <v>196</v>
      </c>
      <c r="B132" s="21">
        <f>'Loads'!B315+'Loads'!C315+'Loads'!D315</f>
        <v>0</v>
      </c>
      <c r="C132" s="17"/>
    </row>
    <row r="133" spans="1:3">
      <c r="A133" s="4" t="s">
        <v>218</v>
      </c>
      <c r="B133" s="21">
        <f>'Loads'!B316+'Loads'!C316+'Loads'!D316</f>
        <v>0</v>
      </c>
      <c r="C133" s="17"/>
    </row>
    <row r="134" spans="1:3">
      <c r="A134" s="4" t="s">
        <v>219</v>
      </c>
      <c r="B134" s="21">
        <f>'Loads'!B317+'Loads'!C317+'Loads'!D317</f>
        <v>0</v>
      </c>
      <c r="C134" s="17"/>
    </row>
    <row r="135" spans="1:3">
      <c r="A135" s="4" t="s">
        <v>220</v>
      </c>
      <c r="B135" s="21">
        <f>'Loads'!B318+'Loads'!C318+'Loads'!D318</f>
        <v>0</v>
      </c>
      <c r="C135" s="17"/>
    </row>
    <row r="136" spans="1:3">
      <c r="A136" s="4" t="s">
        <v>221</v>
      </c>
      <c r="B136" s="21">
        <f>'Loads'!B319+'Loads'!C319+'Loads'!D319</f>
        <v>0</v>
      </c>
      <c r="C136" s="17"/>
    </row>
    <row r="137" spans="1:3">
      <c r="A137" s="4" t="s">
        <v>222</v>
      </c>
      <c r="B137" s="21">
        <f>'Loads'!B320+'Loads'!C320+'Loads'!D320</f>
        <v>0</v>
      </c>
      <c r="C137" s="17"/>
    </row>
    <row r="138" spans="1:3">
      <c r="A138" s="4" t="s">
        <v>184</v>
      </c>
      <c r="B138" s="21">
        <f>'Loads'!B321+'Loads'!C321+'Loads'!D321</f>
        <v>0</v>
      </c>
      <c r="C138" s="17"/>
    </row>
    <row r="139" spans="1:3">
      <c r="A139" s="4" t="s">
        <v>185</v>
      </c>
      <c r="B139" s="21">
        <f>'Loads'!B322+'Loads'!C322+'Loads'!D322</f>
        <v>0</v>
      </c>
      <c r="C139" s="17"/>
    </row>
    <row r="140" spans="1:3">
      <c r="A140" s="4" t="s">
        <v>186</v>
      </c>
      <c r="B140" s="21">
        <f>'Loads'!B323+'Loads'!C323+'Loads'!D323</f>
        <v>0</v>
      </c>
      <c r="C140" s="17"/>
    </row>
    <row r="141" spans="1:3">
      <c r="A141" s="4" t="s">
        <v>187</v>
      </c>
      <c r="B141" s="21">
        <f>'Loads'!B324+'Loads'!C324+'Loads'!D324</f>
        <v>0</v>
      </c>
      <c r="C141" s="17"/>
    </row>
    <row r="142" spans="1:3">
      <c r="A142" s="4" t="s">
        <v>188</v>
      </c>
      <c r="B142" s="21">
        <f>'Loads'!B325+'Loads'!C325+'Loads'!D325</f>
        <v>0</v>
      </c>
      <c r="C142" s="17"/>
    </row>
    <row r="143" spans="1:3">
      <c r="A143" s="4" t="s">
        <v>189</v>
      </c>
      <c r="B143" s="21">
        <f>'Loads'!B326+'Loads'!C326+'Loads'!D326</f>
        <v>0</v>
      </c>
      <c r="C143" s="17"/>
    </row>
    <row r="144" spans="1:3">
      <c r="A144" s="4" t="s">
        <v>197</v>
      </c>
      <c r="B144" s="21">
        <f>'Loads'!B327+'Loads'!C327+'Loads'!D327</f>
        <v>0</v>
      </c>
      <c r="C144" s="17"/>
    </row>
    <row r="145" spans="1:6">
      <c r="A145" s="4" t="s">
        <v>198</v>
      </c>
      <c r="B145" s="21">
        <f>'Loads'!B328+'Loads'!C328+'Loads'!D328</f>
        <v>0</v>
      </c>
      <c r="C145" s="17"/>
    </row>
    <row r="147" spans="1:6" ht="21" customHeight="1">
      <c r="A147" s="1" t="s">
        <v>575</v>
      </c>
    </row>
    <row r="148" spans="1:6">
      <c r="A148" s="2" t="s">
        <v>353</v>
      </c>
    </row>
    <row r="149" spans="1:6">
      <c r="A149" s="32" t="s">
        <v>576</v>
      </c>
    </row>
    <row r="150" spans="1:6">
      <c r="A150" s="32" t="s">
        <v>577</v>
      </c>
    </row>
    <row r="151" spans="1:6">
      <c r="A151" s="32" t="s">
        <v>578</v>
      </c>
    </row>
    <row r="152" spans="1:6">
      <c r="A152" s="32" t="s">
        <v>579</v>
      </c>
    </row>
    <row r="153" spans="1:6">
      <c r="A153" s="32" t="s">
        <v>580</v>
      </c>
    </row>
    <row r="154" spans="1:6">
      <c r="A154" s="32" t="s">
        <v>581</v>
      </c>
    </row>
    <row r="155" spans="1:6">
      <c r="A155" s="33" t="s">
        <v>356</v>
      </c>
      <c r="B155" s="33" t="s">
        <v>486</v>
      </c>
      <c r="C155" s="33"/>
      <c r="D155" s="33"/>
      <c r="E155" s="33" t="s">
        <v>486</v>
      </c>
    </row>
    <row r="156" spans="1:6">
      <c r="A156" s="33" t="s">
        <v>359</v>
      </c>
      <c r="B156" s="33" t="s">
        <v>582</v>
      </c>
      <c r="C156" s="33"/>
      <c r="D156" s="33"/>
      <c r="E156" s="33" t="s">
        <v>583</v>
      </c>
    </row>
    <row r="158" spans="1:6">
      <c r="B158" s="31" t="s">
        <v>584</v>
      </c>
      <c r="C158" s="31"/>
      <c r="D158" s="31"/>
    </row>
    <row r="159" spans="1:6">
      <c r="B159" s="15" t="s">
        <v>329</v>
      </c>
      <c r="C159" s="15" t="s">
        <v>330</v>
      </c>
      <c r="D159" s="15" t="s">
        <v>331</v>
      </c>
      <c r="E159" s="15" t="s">
        <v>585</v>
      </c>
    </row>
    <row r="160" spans="1:6">
      <c r="A160" s="4" t="s">
        <v>174</v>
      </c>
      <c r="B160" s="39">
        <f>IF($B$119&gt;0,('Loads'!$B$302*B$43)/$B$119,0)</f>
        <v>0</v>
      </c>
      <c r="C160" s="39">
        <f>IF($B$119&gt;0,('Loads'!$B$302*C$43)/$B$119,0)</f>
        <v>0</v>
      </c>
      <c r="D160" s="39">
        <f>IF($B$119&gt;0,('Loads'!$B$302*D$43)/$B$119,0)</f>
        <v>0</v>
      </c>
      <c r="E160" s="37">
        <f>IF($C$13&gt;0,$B160*'Input'!$F$58*24/$C$13,0)</f>
        <v>0</v>
      </c>
      <c r="F160" s="17"/>
    </row>
    <row r="161" spans="1:6">
      <c r="A161" s="4" t="s">
        <v>176</v>
      </c>
      <c r="B161" s="39">
        <f>IF($B$122&gt;0,('Loads'!$B$305*B$46)/$B$122,0)</f>
        <v>0</v>
      </c>
      <c r="C161" s="39">
        <f>IF($B$122&gt;0,('Loads'!$B$305*C$46)/$B$122,0)</f>
        <v>0</v>
      </c>
      <c r="D161" s="39">
        <f>IF($B$122&gt;0,('Loads'!$B$305*D$46)/$B$122,0)</f>
        <v>0</v>
      </c>
      <c r="E161" s="37">
        <f>IF($C$13&gt;0,$B161*'Input'!$F$58*24/$C$13,0)</f>
        <v>0</v>
      </c>
      <c r="F161" s="17"/>
    </row>
    <row r="163" spans="1:6" ht="21" customHeight="1">
      <c r="A163" s="1" t="s">
        <v>586</v>
      </c>
    </row>
    <row r="164" spans="1:6">
      <c r="A164" s="2" t="s">
        <v>353</v>
      </c>
    </row>
    <row r="165" spans="1:6">
      <c r="A165" s="32" t="s">
        <v>576</v>
      </c>
    </row>
    <row r="166" spans="1:6">
      <c r="A166" s="32" t="s">
        <v>577</v>
      </c>
    </row>
    <row r="167" spans="1:6">
      <c r="A167" s="32" t="s">
        <v>578</v>
      </c>
    </row>
    <row r="168" spans="1:6">
      <c r="A168" s="32" t="s">
        <v>587</v>
      </c>
    </row>
    <row r="169" spans="1:6">
      <c r="A169" s="32" t="s">
        <v>588</v>
      </c>
    </row>
    <row r="170" spans="1:6">
      <c r="A170" s="32" t="s">
        <v>589</v>
      </c>
    </row>
    <row r="171" spans="1:6">
      <c r="A171" s="32" t="s">
        <v>590</v>
      </c>
    </row>
    <row r="172" spans="1:6">
      <c r="A172" s="32" t="s">
        <v>591</v>
      </c>
    </row>
    <row r="173" spans="1:6">
      <c r="A173" s="33" t="s">
        <v>356</v>
      </c>
      <c r="B173" s="33" t="s">
        <v>486</v>
      </c>
      <c r="C173" s="33"/>
      <c r="D173" s="33"/>
      <c r="E173" s="33" t="s">
        <v>486</v>
      </c>
    </row>
    <row r="174" spans="1:6">
      <c r="A174" s="33" t="s">
        <v>359</v>
      </c>
      <c r="B174" s="33" t="s">
        <v>592</v>
      </c>
      <c r="C174" s="33"/>
      <c r="D174" s="33"/>
      <c r="E174" s="33" t="s">
        <v>593</v>
      </c>
    </row>
    <row r="176" spans="1:6">
      <c r="B176" s="31" t="s">
        <v>594</v>
      </c>
      <c r="C176" s="31"/>
      <c r="D176" s="31"/>
    </row>
    <row r="177" spans="1:6">
      <c r="B177" s="15" t="s">
        <v>329</v>
      </c>
      <c r="C177" s="15" t="s">
        <v>330</v>
      </c>
      <c r="D177" s="15" t="s">
        <v>331</v>
      </c>
      <c r="E177" s="15" t="s">
        <v>595</v>
      </c>
    </row>
    <row r="178" spans="1:6">
      <c r="A178" s="4" t="s">
        <v>175</v>
      </c>
      <c r="B178" s="39">
        <f>IF($B$120&gt;0,('Loads'!$B$303*B$44+'Loads'!$C$303*B$85)/$B$120,0)</f>
        <v>0</v>
      </c>
      <c r="C178" s="39">
        <f>IF($B$120&gt;0,('Loads'!$B$303*C$44+'Loads'!$C$303*C$85)/$B$120,0)</f>
        <v>0</v>
      </c>
      <c r="D178" s="39">
        <f>IF($B$120&gt;0,('Loads'!$B$303*D$44+'Loads'!$C$303*D$85)/$B$120,0)</f>
        <v>0</v>
      </c>
      <c r="E178" s="37">
        <f>IF($C$13&gt;0,$B178*'Input'!$F$58*24/$C$13,0)</f>
        <v>0</v>
      </c>
      <c r="F178" s="17"/>
    </row>
    <row r="179" spans="1:6">
      <c r="A179" s="4" t="s">
        <v>177</v>
      </c>
      <c r="B179" s="39">
        <f>IF($B$123&gt;0,('Loads'!$B$306*B$47+'Loads'!$C$306*B$86)/$B$123,0)</f>
        <v>0</v>
      </c>
      <c r="C179" s="39">
        <f>IF($B$123&gt;0,('Loads'!$B$306*C$47+'Loads'!$C$306*C$86)/$B$123,0)</f>
        <v>0</v>
      </c>
      <c r="D179" s="39">
        <f>IF($B$123&gt;0,('Loads'!$B$306*D$47+'Loads'!$C$306*D$86)/$B$123,0)</f>
        <v>0</v>
      </c>
      <c r="E179" s="37">
        <f>IF($C$13&gt;0,$B179*'Input'!$F$58*24/$C$13,0)</f>
        <v>0</v>
      </c>
      <c r="F179" s="17"/>
    </row>
    <row r="180" spans="1:6">
      <c r="A180" s="4" t="s">
        <v>178</v>
      </c>
      <c r="B180" s="39">
        <f>IF($B$125&gt;0,('Loads'!$B$308*B$49+'Loads'!$C$308*B$87)/$B$125,0)</f>
        <v>0</v>
      </c>
      <c r="C180" s="39">
        <f>IF($B$125&gt;0,('Loads'!$B$308*C$49+'Loads'!$C$308*C$87)/$B$125,0)</f>
        <v>0</v>
      </c>
      <c r="D180" s="39">
        <f>IF($B$125&gt;0,('Loads'!$B$308*D$49+'Loads'!$C$308*D$87)/$B$125,0)</f>
        <v>0</v>
      </c>
      <c r="E180" s="37">
        <f>IF($C$13&gt;0,$B180*'Input'!$F$58*24/$C$13,0)</f>
        <v>0</v>
      </c>
      <c r="F180" s="17"/>
    </row>
    <row r="181" spans="1:6">
      <c r="A181" s="4" t="s">
        <v>179</v>
      </c>
      <c r="B181" s="39">
        <f>IF($B$126&gt;0,('Loads'!$B$309*B$50+'Loads'!$C$309*B$88)/$B$126,0)</f>
        <v>0</v>
      </c>
      <c r="C181" s="39">
        <f>IF($B$126&gt;0,('Loads'!$B$309*C$50+'Loads'!$C$309*C$88)/$B$126,0)</f>
        <v>0</v>
      </c>
      <c r="D181" s="39">
        <f>IF($B$126&gt;0,('Loads'!$B$309*D$50+'Loads'!$C$309*D$88)/$B$126,0)</f>
        <v>0</v>
      </c>
      <c r="E181" s="37">
        <f>IF($C$13&gt;0,$B181*'Input'!$F$58*24/$C$13,0)</f>
        <v>0</v>
      </c>
      <c r="F181" s="17"/>
    </row>
    <row r="182" spans="1:6">
      <c r="A182" s="4" t="s">
        <v>195</v>
      </c>
      <c r="B182" s="39">
        <f>IF($B$127&gt;0,('Loads'!$B$310*B$51+'Loads'!$C$310*B$89)/$B$127,0)</f>
        <v>0</v>
      </c>
      <c r="C182" s="39">
        <f>IF($B$127&gt;0,('Loads'!$B$310*C$51+'Loads'!$C$310*C$89)/$B$127,0)</f>
        <v>0</v>
      </c>
      <c r="D182" s="39">
        <f>IF($B$127&gt;0,('Loads'!$B$310*D$51+'Loads'!$C$310*D$89)/$B$127,0)</f>
        <v>0</v>
      </c>
      <c r="E182" s="37">
        <f>IF($C$13&gt;0,$B182*'Input'!$F$58*24/$C$13,0)</f>
        <v>0</v>
      </c>
      <c r="F182" s="17"/>
    </row>
    <row r="184" spans="1:6" ht="21" customHeight="1">
      <c r="A184" s="1" t="s">
        <v>596</v>
      </c>
    </row>
    <row r="185" spans="1:6">
      <c r="A185" s="2" t="s">
        <v>353</v>
      </c>
    </row>
    <row r="186" spans="1:6">
      <c r="A186" s="32" t="s">
        <v>576</v>
      </c>
    </row>
    <row r="187" spans="1:6">
      <c r="A187" s="32" t="s">
        <v>577</v>
      </c>
    </row>
    <row r="188" spans="1:6">
      <c r="A188" s="32" t="s">
        <v>578</v>
      </c>
    </row>
    <row r="189" spans="1:6">
      <c r="A189" s="32" t="s">
        <v>587</v>
      </c>
    </row>
    <row r="190" spans="1:6">
      <c r="A190" s="32" t="s">
        <v>588</v>
      </c>
    </row>
    <row r="191" spans="1:6">
      <c r="A191" s="32" t="s">
        <v>597</v>
      </c>
    </row>
    <row r="192" spans="1:6">
      <c r="A192" s="32" t="s">
        <v>598</v>
      </c>
    </row>
    <row r="193" spans="1:6">
      <c r="A193" s="32" t="s">
        <v>599</v>
      </c>
    </row>
    <row r="194" spans="1:6">
      <c r="A194" s="32" t="s">
        <v>600</v>
      </c>
    </row>
    <row r="195" spans="1:6">
      <c r="A195" s="32" t="s">
        <v>601</v>
      </c>
    </row>
    <row r="196" spans="1:6">
      <c r="A196" s="33" t="s">
        <v>356</v>
      </c>
      <c r="B196" s="33" t="s">
        <v>486</v>
      </c>
      <c r="C196" s="33"/>
      <c r="D196" s="33"/>
      <c r="E196" s="33" t="s">
        <v>486</v>
      </c>
    </row>
    <row r="197" spans="1:6">
      <c r="A197" s="33" t="s">
        <v>359</v>
      </c>
      <c r="B197" s="33" t="s">
        <v>602</v>
      </c>
      <c r="C197" s="33"/>
      <c r="D197" s="33"/>
      <c r="E197" s="33" t="s">
        <v>603</v>
      </c>
    </row>
    <row r="199" spans="1:6">
      <c r="B199" s="31" t="s">
        <v>604</v>
      </c>
      <c r="C199" s="31"/>
      <c r="D199" s="31"/>
    </row>
    <row r="200" spans="1:6">
      <c r="B200" s="15" t="s">
        <v>329</v>
      </c>
      <c r="C200" s="15" t="s">
        <v>330</v>
      </c>
      <c r="D200" s="15" t="s">
        <v>331</v>
      </c>
      <c r="E200" s="15" t="s">
        <v>605</v>
      </c>
    </row>
    <row r="201" spans="1:6">
      <c r="A201" s="4" t="s">
        <v>180</v>
      </c>
      <c r="B201" s="39">
        <f>IF($B$128&gt;0,('Loads'!$B$311*B$52+'Loads'!$C$311*B$90+'Loads'!$D$311*B$102)/$B$128,0)</f>
        <v>0</v>
      </c>
      <c r="C201" s="39">
        <f>IF($B$128&gt;0,('Loads'!$B$311*C$52+'Loads'!$C$311*C$90+'Loads'!$D$311*C$102)/$B$128,0)</f>
        <v>0</v>
      </c>
      <c r="D201" s="39">
        <f>IF($B$128&gt;0,('Loads'!$B$311*D$52+'Loads'!$C$311*D$90+'Loads'!$D$311*D$102)/$B$128,0)</f>
        <v>0</v>
      </c>
      <c r="E201" s="37">
        <f>IF($C$13&gt;0,$B201*'Input'!$F$58*24/$C$13,0)</f>
        <v>0</v>
      </c>
      <c r="F201" s="17"/>
    </row>
    <row r="202" spans="1:6">
      <c r="A202" s="4" t="s">
        <v>181</v>
      </c>
      <c r="B202" s="39">
        <f>IF($B$129&gt;0,('Loads'!$B$312*B$53+'Loads'!$C$312*B$91+'Loads'!$D$312*B$103)/$B$129,0)</f>
        <v>0</v>
      </c>
      <c r="C202" s="39">
        <f>IF($B$129&gt;0,('Loads'!$B$312*C$53+'Loads'!$C$312*C$91+'Loads'!$D$312*C$103)/$B$129,0)</f>
        <v>0</v>
      </c>
      <c r="D202" s="39">
        <f>IF($B$129&gt;0,('Loads'!$B$312*D$53+'Loads'!$C$312*D$91+'Loads'!$D$312*D$103)/$B$129,0)</f>
        <v>0</v>
      </c>
      <c r="E202" s="37">
        <f>IF($C$13&gt;0,$B202*'Input'!$F$58*24/$C$13,0)</f>
        <v>0</v>
      </c>
      <c r="F202" s="17"/>
    </row>
    <row r="203" spans="1:6">
      <c r="A203" s="4" t="s">
        <v>182</v>
      </c>
      <c r="B203" s="39">
        <f>IF($B$130&gt;0,('Loads'!$B$313*B$54+'Loads'!$C$313*B$92+'Loads'!$D$313*B$104)/$B$130,0)</f>
        <v>0</v>
      </c>
      <c r="C203" s="39">
        <f>IF($B$130&gt;0,('Loads'!$B$313*C$54+'Loads'!$C$313*C$92+'Loads'!$D$313*C$104)/$B$130,0)</f>
        <v>0</v>
      </c>
      <c r="D203" s="39">
        <f>IF($B$130&gt;0,('Loads'!$B$313*D$54+'Loads'!$C$313*D$92+'Loads'!$D$313*D$104)/$B$130,0)</f>
        <v>0</v>
      </c>
      <c r="E203" s="37">
        <f>IF($C$13&gt;0,$B203*'Input'!$F$58*24/$C$13,0)</f>
        <v>0</v>
      </c>
      <c r="F203" s="17"/>
    </row>
    <row r="204" spans="1:6">
      <c r="A204" s="4" t="s">
        <v>183</v>
      </c>
      <c r="B204" s="39">
        <f>IF($B$131&gt;0,('Loads'!$B$314*B$55+'Loads'!$C$314*B$93+'Loads'!$D$314*B$105)/$B$131,0)</f>
        <v>0</v>
      </c>
      <c r="C204" s="39">
        <f>IF($B$131&gt;0,('Loads'!$B$314*C$55+'Loads'!$C$314*C$93+'Loads'!$D$314*C$105)/$B$131,0)</f>
        <v>0</v>
      </c>
      <c r="D204" s="39">
        <f>IF($B$131&gt;0,('Loads'!$B$314*D$55+'Loads'!$C$314*D$93+'Loads'!$D$314*D$105)/$B$131,0)</f>
        <v>0</v>
      </c>
      <c r="E204" s="37">
        <f>IF($C$13&gt;0,$B204*'Input'!$F$58*24/$C$13,0)</f>
        <v>0</v>
      </c>
      <c r="F204" s="17"/>
    </row>
    <row r="205" spans="1:6">
      <c r="A205" s="4" t="s">
        <v>196</v>
      </c>
      <c r="B205" s="39">
        <f>IF($B$132&gt;0,('Loads'!$B$315*B$56+'Loads'!$C$315*B$94+'Loads'!$D$315*B$106)/$B$132,0)</f>
        <v>0</v>
      </c>
      <c r="C205" s="39">
        <f>IF($B$132&gt;0,('Loads'!$B$315*C$56+'Loads'!$C$315*C$94+'Loads'!$D$315*C$106)/$B$132,0)</f>
        <v>0</v>
      </c>
      <c r="D205" s="39">
        <f>IF($B$132&gt;0,('Loads'!$B$315*D$56+'Loads'!$C$315*D$94+'Loads'!$D$315*D$106)/$B$132,0)</f>
        <v>0</v>
      </c>
      <c r="E205" s="37">
        <f>IF($C$13&gt;0,$B205*'Input'!$F$58*24/$C$13,0)</f>
        <v>0</v>
      </c>
      <c r="F205" s="17"/>
    </row>
    <row r="207" spans="1:6" ht="21" customHeight="1">
      <c r="A207" s="1" t="s">
        <v>606</v>
      </c>
    </row>
    <row r="208" spans="1:6">
      <c r="A208" s="2" t="s">
        <v>353</v>
      </c>
    </row>
    <row r="209" spans="1:4">
      <c r="A209" s="32" t="s">
        <v>607</v>
      </c>
    </row>
    <row r="210" spans="1:4">
      <c r="A210" s="32" t="s">
        <v>608</v>
      </c>
    </row>
    <row r="211" spans="1:4">
      <c r="A211" s="32" t="s">
        <v>609</v>
      </c>
    </row>
    <row r="212" spans="1:4">
      <c r="A212" s="32" t="s">
        <v>610</v>
      </c>
    </row>
    <row r="213" spans="1:4">
      <c r="A213" s="32" t="s">
        <v>611</v>
      </c>
    </row>
    <row r="214" spans="1:4">
      <c r="A214" s="33" t="s">
        <v>356</v>
      </c>
      <c r="B214" s="33" t="s">
        <v>520</v>
      </c>
      <c r="C214" s="33" t="s">
        <v>486</v>
      </c>
    </row>
    <row r="215" spans="1:4">
      <c r="A215" s="33" t="s">
        <v>359</v>
      </c>
      <c r="B215" s="33" t="s">
        <v>612</v>
      </c>
      <c r="C215" s="33" t="s">
        <v>613</v>
      </c>
    </row>
    <row r="217" spans="1:4">
      <c r="B217" s="15" t="s">
        <v>614</v>
      </c>
      <c r="C217" s="15" t="s">
        <v>615</v>
      </c>
    </row>
    <row r="218" spans="1:4">
      <c r="A218" s="4" t="s">
        <v>174</v>
      </c>
      <c r="B218" s="38">
        <f>E$160</f>
        <v>0</v>
      </c>
      <c r="C218" s="37">
        <f>IF($B218&lt;&gt;0,'Loads'!B$46/$B218,IF('Loads'!B$46&lt;0,-1,1))</f>
        <v>0</v>
      </c>
      <c r="D218" s="17"/>
    </row>
    <row r="219" spans="1:4">
      <c r="A219" s="4" t="s">
        <v>175</v>
      </c>
      <c r="B219" s="38">
        <f>E$178</f>
        <v>0</v>
      </c>
      <c r="C219" s="37">
        <f>IF($B219&lt;&gt;0,'Loads'!B$47/$B219,IF('Loads'!B$47&lt;0,-1,1))</f>
        <v>0</v>
      </c>
      <c r="D219" s="17"/>
    </row>
    <row r="220" spans="1:4">
      <c r="A220" s="4" t="s">
        <v>216</v>
      </c>
      <c r="B220" s="10"/>
      <c r="C220" s="37">
        <f>IF($B220&lt;&gt;0,'Loads'!B$48/$B220,IF('Loads'!B$48&lt;0,-1,1))</f>
        <v>0</v>
      </c>
      <c r="D220" s="17"/>
    </row>
    <row r="221" spans="1:4">
      <c r="A221" s="4" t="s">
        <v>176</v>
      </c>
      <c r="B221" s="38">
        <f>E$161</f>
        <v>0</v>
      </c>
      <c r="C221" s="37">
        <f>IF($B221&lt;&gt;0,'Loads'!B$49/$B221,IF('Loads'!B$49&lt;0,-1,1))</f>
        <v>0</v>
      </c>
      <c r="D221" s="17"/>
    </row>
    <row r="222" spans="1:4">
      <c r="A222" s="4" t="s">
        <v>177</v>
      </c>
      <c r="B222" s="38">
        <f>E$179</f>
        <v>0</v>
      </c>
      <c r="C222" s="37">
        <f>IF($B222&lt;&gt;0,'Loads'!B$50/$B222,IF('Loads'!B$50&lt;0,-1,1))</f>
        <v>0</v>
      </c>
      <c r="D222" s="17"/>
    </row>
    <row r="223" spans="1:4">
      <c r="A223" s="4" t="s">
        <v>217</v>
      </c>
      <c r="B223" s="10"/>
      <c r="C223" s="37">
        <f>IF($B223&lt;&gt;0,'Loads'!B$51/$B223,IF('Loads'!B$51&lt;0,-1,1))</f>
        <v>0</v>
      </c>
      <c r="D223" s="17"/>
    </row>
    <row r="224" spans="1:4">
      <c r="A224" s="4" t="s">
        <v>178</v>
      </c>
      <c r="B224" s="38">
        <f>E$180</f>
        <v>0</v>
      </c>
      <c r="C224" s="37">
        <f>IF($B224&lt;&gt;0,'Loads'!B$52/$B224,IF('Loads'!B$52&lt;0,-1,1))</f>
        <v>0</v>
      </c>
      <c r="D224" s="17"/>
    </row>
    <row r="225" spans="1:4">
      <c r="A225" s="4" t="s">
        <v>179</v>
      </c>
      <c r="B225" s="38">
        <f>E$181</f>
        <v>0</v>
      </c>
      <c r="C225" s="37">
        <f>IF($B225&lt;&gt;0,'Loads'!B$53/$B225,IF('Loads'!B$53&lt;0,-1,1))</f>
        <v>0</v>
      </c>
      <c r="D225" s="17"/>
    </row>
    <row r="226" spans="1:4">
      <c r="A226" s="4" t="s">
        <v>195</v>
      </c>
      <c r="B226" s="38">
        <f>E$182</f>
        <v>0</v>
      </c>
      <c r="C226" s="37">
        <f>IF($B226&lt;&gt;0,'Loads'!B$54/$B226,IF('Loads'!B$54&lt;0,-1,1))</f>
        <v>0</v>
      </c>
      <c r="D226" s="17"/>
    </row>
    <row r="227" spans="1:4">
      <c r="A227" s="4" t="s">
        <v>180</v>
      </c>
      <c r="B227" s="38">
        <f>E$201</f>
        <v>0</v>
      </c>
      <c r="C227" s="37">
        <f>IF($B227&lt;&gt;0,'Loads'!B$55/$B227,IF('Loads'!B$55&lt;0,-1,1))</f>
        <v>0</v>
      </c>
      <c r="D227" s="17"/>
    </row>
    <row r="228" spans="1:4">
      <c r="A228" s="4" t="s">
        <v>181</v>
      </c>
      <c r="B228" s="38">
        <f>E$202</f>
        <v>0</v>
      </c>
      <c r="C228" s="37">
        <f>IF($B228&lt;&gt;0,'Loads'!B$56/$B228,IF('Loads'!B$56&lt;0,-1,1))</f>
        <v>0</v>
      </c>
      <c r="D228" s="17"/>
    </row>
    <row r="229" spans="1:4">
      <c r="A229" s="4" t="s">
        <v>182</v>
      </c>
      <c r="B229" s="38">
        <f>E$203</f>
        <v>0</v>
      </c>
      <c r="C229" s="37">
        <f>IF($B229&lt;&gt;0,'Loads'!B$57/$B229,IF('Loads'!B$57&lt;0,-1,1))</f>
        <v>0</v>
      </c>
      <c r="D229" s="17"/>
    </row>
    <row r="230" spans="1:4">
      <c r="A230" s="4" t="s">
        <v>183</v>
      </c>
      <c r="B230" s="38">
        <f>E$204</f>
        <v>0</v>
      </c>
      <c r="C230" s="37">
        <f>IF($B230&lt;&gt;0,'Loads'!B$58/$B230,IF('Loads'!B$58&lt;0,-1,1))</f>
        <v>0</v>
      </c>
      <c r="D230" s="17"/>
    </row>
    <row r="231" spans="1:4">
      <c r="A231" s="4" t="s">
        <v>196</v>
      </c>
      <c r="B231" s="38">
        <f>E$205</f>
        <v>0</v>
      </c>
      <c r="C231" s="37">
        <f>IF($B231&lt;&gt;0,'Loads'!B$59/$B231,IF('Loads'!B$59&lt;0,-1,1))</f>
        <v>0</v>
      </c>
      <c r="D231" s="17"/>
    </row>
    <row r="232" spans="1:4">
      <c r="A232" s="4" t="s">
        <v>187</v>
      </c>
      <c r="B232" s="10"/>
      <c r="C232" s="37">
        <f>IF($B232&lt;&gt;0,'Loads'!B$68/$B232,IF('Loads'!B$68&lt;0,-1,1))</f>
        <v>0</v>
      </c>
      <c r="D232" s="17"/>
    </row>
    <row r="233" spans="1:4">
      <c r="A233" s="4" t="s">
        <v>189</v>
      </c>
      <c r="B233" s="10"/>
      <c r="C233" s="37">
        <f>IF($B233&lt;&gt;0,'Loads'!B$70/$B233,IF('Loads'!B$70&lt;0,-1,1))</f>
        <v>0</v>
      </c>
      <c r="D233" s="17"/>
    </row>
    <row r="234" spans="1:4">
      <c r="A234" s="4" t="s">
        <v>198</v>
      </c>
      <c r="B234" s="10"/>
      <c r="C234" s="37">
        <f>IF($B234&lt;&gt;0,'Loads'!B$72/$B234,IF('Loads'!B$72&lt;0,-1,1))</f>
        <v>0</v>
      </c>
      <c r="D234" s="17"/>
    </row>
    <row r="236" spans="1:4" ht="21" customHeight="1">
      <c r="A236" s="1" t="s">
        <v>616</v>
      </c>
    </row>
    <row r="237" spans="1:4">
      <c r="A237" s="2" t="s">
        <v>353</v>
      </c>
    </row>
    <row r="238" spans="1:4">
      <c r="A238" s="32" t="s">
        <v>617</v>
      </c>
    </row>
    <row r="239" spans="1:4">
      <c r="A239" s="32" t="s">
        <v>618</v>
      </c>
    </row>
    <row r="240" spans="1:4">
      <c r="A240" s="32" t="s">
        <v>619</v>
      </c>
    </row>
    <row r="241" spans="1:6">
      <c r="A241" s="32" t="s">
        <v>620</v>
      </c>
    </row>
    <row r="242" spans="1:6">
      <c r="A242" s="33" t="s">
        <v>356</v>
      </c>
      <c r="B242" s="33" t="s">
        <v>487</v>
      </c>
      <c r="C242" s="33" t="s">
        <v>486</v>
      </c>
      <c r="D242" s="33"/>
      <c r="E242" s="33"/>
    </row>
    <row r="243" spans="1:6">
      <c r="A243" s="33" t="s">
        <v>359</v>
      </c>
      <c r="B243" s="33" t="s">
        <v>537</v>
      </c>
      <c r="C243" s="33" t="s">
        <v>621</v>
      </c>
      <c r="D243" s="33"/>
      <c r="E243" s="33"/>
    </row>
    <row r="245" spans="1:6">
      <c r="C245" s="31" t="s">
        <v>623</v>
      </c>
      <c r="D245" s="31"/>
      <c r="E245" s="31"/>
    </row>
    <row r="246" spans="1:6">
      <c r="B246" s="15" t="s">
        <v>622</v>
      </c>
      <c r="C246" s="15" t="s">
        <v>329</v>
      </c>
      <c r="D246" s="15" t="s">
        <v>330</v>
      </c>
      <c r="E246" s="15" t="s">
        <v>331</v>
      </c>
    </row>
    <row r="247" spans="1:6">
      <c r="A247" s="4" t="s">
        <v>142</v>
      </c>
      <c r="B247" s="39">
        <f>SUM('Input'!$B360:$D360)</f>
        <v>0</v>
      </c>
      <c r="C247" s="39">
        <f>IF($B247,'Input'!B360/$B247,'Input'!B$353/$B$13)</f>
        <v>0</v>
      </c>
      <c r="D247" s="39">
        <f>IF($B247,'Input'!C360/$B247,'Input'!C$353/$B$13)</f>
        <v>0</v>
      </c>
      <c r="E247" s="39">
        <f>IF($B247,'Input'!D360/$B247,'Input'!D$353/$B$13)</f>
        <v>0</v>
      </c>
      <c r="F247" s="17"/>
    </row>
    <row r="248" spans="1:6">
      <c r="A248" s="4" t="s">
        <v>143</v>
      </c>
      <c r="B248" s="39">
        <f>SUM('Input'!$B361:$D361)</f>
        <v>0</v>
      </c>
      <c r="C248" s="39">
        <f>IF($B248,'Input'!B361/$B248,'Input'!B$353/$B$13)</f>
        <v>0</v>
      </c>
      <c r="D248" s="39">
        <f>IF($B248,'Input'!C361/$B248,'Input'!C$353/$B$13)</f>
        <v>0</v>
      </c>
      <c r="E248" s="39">
        <f>IF($B248,'Input'!D361/$B248,'Input'!D$353/$B$13)</f>
        <v>0</v>
      </c>
      <c r="F248" s="17"/>
    </row>
    <row r="249" spans="1:6">
      <c r="A249" s="4" t="s">
        <v>144</v>
      </c>
      <c r="B249" s="39">
        <f>SUM('Input'!$B362:$D362)</f>
        <v>0</v>
      </c>
      <c r="C249" s="39">
        <f>IF($B249,'Input'!B362/$B249,'Input'!B$353/$B$13)</f>
        <v>0</v>
      </c>
      <c r="D249" s="39">
        <f>IF($B249,'Input'!C362/$B249,'Input'!C$353/$B$13)</f>
        <v>0</v>
      </c>
      <c r="E249" s="39">
        <f>IF($B249,'Input'!D362/$B249,'Input'!D$353/$B$13)</f>
        <v>0</v>
      </c>
      <c r="F249" s="17"/>
    </row>
    <row r="250" spans="1:6">
      <c r="A250" s="4" t="s">
        <v>145</v>
      </c>
      <c r="B250" s="39">
        <f>SUM('Input'!$B363:$D363)</f>
        <v>0</v>
      </c>
      <c r="C250" s="39">
        <f>IF($B250,'Input'!B363/$B250,'Input'!B$353/$B$13)</f>
        <v>0</v>
      </c>
      <c r="D250" s="39">
        <f>IF($B250,'Input'!C363/$B250,'Input'!C$353/$B$13)</f>
        <v>0</v>
      </c>
      <c r="E250" s="39">
        <f>IF($B250,'Input'!D363/$B250,'Input'!D$353/$B$13)</f>
        <v>0</v>
      </c>
      <c r="F250" s="17"/>
    </row>
    <row r="251" spans="1:6">
      <c r="A251" s="4" t="s">
        <v>146</v>
      </c>
      <c r="B251" s="39">
        <f>SUM('Input'!$B364:$D364)</f>
        <v>0</v>
      </c>
      <c r="C251" s="39">
        <f>IF($B251,'Input'!B364/$B251,'Input'!B$353/$B$13)</f>
        <v>0</v>
      </c>
      <c r="D251" s="39">
        <f>IF($B251,'Input'!C364/$B251,'Input'!C$353/$B$13)</f>
        <v>0</v>
      </c>
      <c r="E251" s="39">
        <f>IF($B251,'Input'!D364/$B251,'Input'!D$353/$B$13)</f>
        <v>0</v>
      </c>
      <c r="F251" s="17"/>
    </row>
    <row r="252" spans="1:6">
      <c r="A252" s="4" t="s">
        <v>151</v>
      </c>
      <c r="B252" s="39">
        <f>SUM('Input'!$B365:$D365)</f>
        <v>0</v>
      </c>
      <c r="C252" s="39">
        <f>IF($B252,'Input'!B365/$B252,'Input'!B$353/$B$13)</f>
        <v>0</v>
      </c>
      <c r="D252" s="39">
        <f>IF($B252,'Input'!C365/$B252,'Input'!C$353/$B$13)</f>
        <v>0</v>
      </c>
      <c r="E252" s="39">
        <f>IF($B252,'Input'!D365/$B252,'Input'!D$353/$B$13)</f>
        <v>0</v>
      </c>
      <c r="F252" s="17"/>
    </row>
    <row r="253" spans="1:6">
      <c r="A253" s="4" t="s">
        <v>147</v>
      </c>
      <c r="B253" s="39">
        <f>SUM('Input'!$B366:$D366)</f>
        <v>0</v>
      </c>
      <c r="C253" s="39">
        <f>IF($B253,'Input'!B366/$B253,'Input'!B$353/$B$13)</f>
        <v>0</v>
      </c>
      <c r="D253" s="39">
        <f>IF($B253,'Input'!C366/$B253,'Input'!C$353/$B$13)</f>
        <v>0</v>
      </c>
      <c r="E253" s="39">
        <f>IF($B253,'Input'!D366/$B253,'Input'!D$353/$B$13)</f>
        <v>0</v>
      </c>
      <c r="F253" s="17"/>
    </row>
    <row r="254" spans="1:6">
      <c r="A254" s="4" t="s">
        <v>148</v>
      </c>
      <c r="B254" s="39">
        <f>SUM('Input'!$B367:$D367)</f>
        <v>0</v>
      </c>
      <c r="C254" s="39">
        <f>IF($B254,'Input'!B367/$B254,'Input'!B$353/$B$13)</f>
        <v>0</v>
      </c>
      <c r="D254" s="39">
        <f>IF($B254,'Input'!C367/$B254,'Input'!C$353/$B$13)</f>
        <v>0</v>
      </c>
      <c r="E254" s="39">
        <f>IF($B254,'Input'!D367/$B254,'Input'!D$353/$B$13)</f>
        <v>0</v>
      </c>
      <c r="F254" s="17"/>
    </row>
    <row r="255" spans="1:6">
      <c r="A255" s="4" t="s">
        <v>149</v>
      </c>
      <c r="B255" s="39">
        <f>SUM('Input'!$B368:$D368)</f>
        <v>0</v>
      </c>
      <c r="C255" s="39">
        <f>IF($B255,'Input'!B368/$B255,'Input'!B$353/$B$13)</f>
        <v>0</v>
      </c>
      <c r="D255" s="39">
        <f>IF($B255,'Input'!C368/$B255,'Input'!C$353/$B$13)</f>
        <v>0</v>
      </c>
      <c r="E255" s="39">
        <f>IF($B255,'Input'!D368/$B255,'Input'!D$353/$B$13)</f>
        <v>0</v>
      </c>
      <c r="F255" s="17"/>
    </row>
    <row r="257" spans="1:38" ht="21" customHeight="1">
      <c r="A257" s="1" t="s">
        <v>624</v>
      </c>
    </row>
    <row r="258" spans="1:38">
      <c r="A258" s="2" t="s">
        <v>353</v>
      </c>
    </row>
    <row r="259" spans="1:38">
      <c r="A259" s="32" t="s">
        <v>625</v>
      </c>
    </row>
    <row r="260" spans="1:38">
      <c r="A260" s="2" t="s">
        <v>626</v>
      </c>
    </row>
    <row r="262" spans="1:38">
      <c r="B262" s="29" t="s">
        <v>142</v>
      </c>
      <c r="C262" s="15" t="s">
        <v>329</v>
      </c>
      <c r="D262" s="15" t="s">
        <v>330</v>
      </c>
      <c r="E262" s="15" t="s">
        <v>331</v>
      </c>
      <c r="F262" s="29" t="s">
        <v>143</v>
      </c>
      <c r="G262" s="15" t="s">
        <v>329</v>
      </c>
      <c r="H262" s="15" t="s">
        <v>330</v>
      </c>
      <c r="I262" s="15" t="s">
        <v>331</v>
      </c>
      <c r="J262" s="29" t="s">
        <v>144</v>
      </c>
      <c r="K262" s="15" t="s">
        <v>329</v>
      </c>
      <c r="L262" s="15" t="s">
        <v>330</v>
      </c>
      <c r="M262" s="15" t="s">
        <v>331</v>
      </c>
      <c r="N262" s="29" t="s">
        <v>145</v>
      </c>
      <c r="O262" s="15" t="s">
        <v>329</v>
      </c>
      <c r="P262" s="15" t="s">
        <v>330</v>
      </c>
      <c r="Q262" s="15" t="s">
        <v>331</v>
      </c>
      <c r="R262" s="29" t="s">
        <v>146</v>
      </c>
      <c r="S262" s="15" t="s">
        <v>329</v>
      </c>
      <c r="T262" s="15" t="s">
        <v>330</v>
      </c>
      <c r="U262" s="15" t="s">
        <v>331</v>
      </c>
      <c r="V262" s="29" t="s">
        <v>151</v>
      </c>
      <c r="W262" s="15" t="s">
        <v>329</v>
      </c>
      <c r="X262" s="15" t="s">
        <v>330</v>
      </c>
      <c r="Y262" s="15" t="s">
        <v>331</v>
      </c>
      <c r="Z262" s="29" t="s">
        <v>147</v>
      </c>
      <c r="AA262" s="15" t="s">
        <v>329</v>
      </c>
      <c r="AB262" s="15" t="s">
        <v>330</v>
      </c>
      <c r="AC262" s="15" t="s">
        <v>331</v>
      </c>
      <c r="AD262" s="29" t="s">
        <v>148</v>
      </c>
      <c r="AE262" s="15" t="s">
        <v>329</v>
      </c>
      <c r="AF262" s="15" t="s">
        <v>330</v>
      </c>
      <c r="AG262" s="15" t="s">
        <v>331</v>
      </c>
      <c r="AH262" s="29" t="s">
        <v>149</v>
      </c>
      <c r="AI262" s="15" t="s">
        <v>329</v>
      </c>
      <c r="AJ262" s="15" t="s">
        <v>330</v>
      </c>
      <c r="AK262" s="15" t="s">
        <v>331</v>
      </c>
    </row>
    <row r="263" spans="1:38">
      <c r="A263" s="4" t="s">
        <v>627</v>
      </c>
      <c r="C263" s="41">
        <f>C$247</f>
        <v>0</v>
      </c>
      <c r="D263" s="41">
        <f>D$247</f>
        <v>0</v>
      </c>
      <c r="E263" s="41">
        <f>E$247</f>
        <v>0</v>
      </c>
      <c r="G263" s="41">
        <f>C$248</f>
        <v>0</v>
      </c>
      <c r="H263" s="41">
        <f>D$248</f>
        <v>0</v>
      </c>
      <c r="I263" s="41">
        <f>E$248</f>
        <v>0</v>
      </c>
      <c r="K263" s="41">
        <f>C$249</f>
        <v>0</v>
      </c>
      <c r="L263" s="41">
        <f>D$249</f>
        <v>0</v>
      </c>
      <c r="M263" s="41">
        <f>E$249</f>
        <v>0</v>
      </c>
      <c r="O263" s="41">
        <f>C$250</f>
        <v>0</v>
      </c>
      <c r="P263" s="41">
        <f>D$250</f>
        <v>0</v>
      </c>
      <c r="Q263" s="41">
        <f>E$250</f>
        <v>0</v>
      </c>
      <c r="S263" s="41">
        <f>C$251</f>
        <v>0</v>
      </c>
      <c r="T263" s="41">
        <f>D$251</f>
        <v>0</v>
      </c>
      <c r="U263" s="41">
        <f>E$251</f>
        <v>0</v>
      </c>
      <c r="W263" s="41">
        <f>C$252</f>
        <v>0</v>
      </c>
      <c r="X263" s="41">
        <f>D$252</f>
        <v>0</v>
      </c>
      <c r="Y263" s="41">
        <f>E$252</f>
        <v>0</v>
      </c>
      <c r="AA263" s="41">
        <f>C$253</f>
        <v>0</v>
      </c>
      <c r="AB263" s="41">
        <f>D$253</f>
        <v>0</v>
      </c>
      <c r="AC263" s="41">
        <f>E$253</f>
        <v>0</v>
      </c>
      <c r="AE263" s="41">
        <f>C$254</f>
        <v>0</v>
      </c>
      <c r="AF263" s="41">
        <f>D$254</f>
        <v>0</v>
      </c>
      <c r="AG263" s="41">
        <f>E$254</f>
        <v>0</v>
      </c>
      <c r="AI263" s="41">
        <f>C$255</f>
        <v>0</v>
      </c>
      <c r="AJ263" s="41">
        <f>D$255</f>
        <v>0</v>
      </c>
      <c r="AK263" s="41">
        <f>E$255</f>
        <v>0</v>
      </c>
      <c r="AL263" s="17"/>
    </row>
    <row r="265" spans="1:38" ht="21" customHeight="1">
      <c r="A265" s="1" t="s">
        <v>628</v>
      </c>
    </row>
    <row r="266" spans="1:38">
      <c r="A266" s="2" t="s">
        <v>353</v>
      </c>
    </row>
    <row r="267" spans="1:38">
      <c r="A267" s="32" t="s">
        <v>629</v>
      </c>
    </row>
    <row r="268" spans="1:38">
      <c r="A268" s="32" t="s">
        <v>630</v>
      </c>
    </row>
    <row r="269" spans="1:38">
      <c r="A269" s="32" t="s">
        <v>631</v>
      </c>
    </row>
    <row r="270" spans="1:38">
      <c r="A270" s="32" t="s">
        <v>554</v>
      </c>
    </row>
    <row r="271" spans="1:38">
      <c r="A271" s="2" t="s">
        <v>632</v>
      </c>
    </row>
    <row r="273" spans="1:38">
      <c r="B273" s="29" t="s">
        <v>142</v>
      </c>
      <c r="C273" s="15" t="s">
        <v>329</v>
      </c>
      <c r="D273" s="15" t="s">
        <v>330</v>
      </c>
      <c r="E273" s="15" t="s">
        <v>331</v>
      </c>
      <c r="F273" s="29" t="s">
        <v>143</v>
      </c>
      <c r="G273" s="15" t="s">
        <v>329</v>
      </c>
      <c r="H273" s="15" t="s">
        <v>330</v>
      </c>
      <c r="I273" s="15" t="s">
        <v>331</v>
      </c>
      <c r="J273" s="29" t="s">
        <v>144</v>
      </c>
      <c r="K273" s="15" t="s">
        <v>329</v>
      </c>
      <c r="L273" s="15" t="s">
        <v>330</v>
      </c>
      <c r="M273" s="15" t="s">
        <v>331</v>
      </c>
      <c r="N273" s="29" t="s">
        <v>145</v>
      </c>
      <c r="O273" s="15" t="s">
        <v>329</v>
      </c>
      <c r="P273" s="15" t="s">
        <v>330</v>
      </c>
      <c r="Q273" s="15" t="s">
        <v>331</v>
      </c>
      <c r="R273" s="29" t="s">
        <v>146</v>
      </c>
      <c r="S273" s="15" t="s">
        <v>329</v>
      </c>
      <c r="T273" s="15" t="s">
        <v>330</v>
      </c>
      <c r="U273" s="15" t="s">
        <v>331</v>
      </c>
      <c r="V273" s="29" t="s">
        <v>151</v>
      </c>
      <c r="W273" s="15" t="s">
        <v>329</v>
      </c>
      <c r="X273" s="15" t="s">
        <v>330</v>
      </c>
      <c r="Y273" s="15" t="s">
        <v>331</v>
      </c>
      <c r="Z273" s="29" t="s">
        <v>147</v>
      </c>
      <c r="AA273" s="15" t="s">
        <v>329</v>
      </c>
      <c r="AB273" s="15" t="s">
        <v>330</v>
      </c>
      <c r="AC273" s="15" t="s">
        <v>331</v>
      </c>
      <c r="AD273" s="29" t="s">
        <v>148</v>
      </c>
      <c r="AE273" s="15" t="s">
        <v>329</v>
      </c>
      <c r="AF273" s="15" t="s">
        <v>330</v>
      </c>
      <c r="AG273" s="15" t="s">
        <v>331</v>
      </c>
      <c r="AH273" s="29" t="s">
        <v>149</v>
      </c>
      <c r="AI273" s="15" t="s">
        <v>329</v>
      </c>
      <c r="AJ273" s="15" t="s">
        <v>330</v>
      </c>
      <c r="AK273" s="15" t="s">
        <v>331</v>
      </c>
    </row>
    <row r="274" spans="1:38">
      <c r="A274" s="4" t="s">
        <v>174</v>
      </c>
      <c r="C274" s="37">
        <f>IF(C$13&gt;0,$C218*C$263*24*'Input'!$F$58/C$13,0)</f>
        <v>0</v>
      </c>
      <c r="D274" s="37">
        <f>IF(D$13&gt;0,$C218*D$263*24*'Input'!$F$58/D$13,0)</f>
        <v>0</v>
      </c>
      <c r="E274" s="37">
        <f>IF(E$13&gt;0,$C218*E$263*24*'Input'!$F$58/E$13,0)</f>
        <v>0</v>
      </c>
      <c r="G274" s="37">
        <f>IF(C$13&gt;0,$C218*G$263*24*'Input'!$F$58/C$13,0)</f>
        <v>0</v>
      </c>
      <c r="H274" s="37">
        <f>IF(D$13&gt;0,$C218*H$263*24*'Input'!$F$58/D$13,0)</f>
        <v>0</v>
      </c>
      <c r="I274" s="37">
        <f>IF(E$13&gt;0,$C218*I$263*24*'Input'!$F$58/E$13,0)</f>
        <v>0</v>
      </c>
      <c r="K274" s="37">
        <f>IF(C$13&gt;0,$C218*K$263*24*'Input'!$F$58/C$13,0)</f>
        <v>0</v>
      </c>
      <c r="L274" s="37">
        <f>IF(D$13&gt;0,$C218*L$263*24*'Input'!$F$58/D$13,0)</f>
        <v>0</v>
      </c>
      <c r="M274" s="37">
        <f>IF(E$13&gt;0,$C218*M$263*24*'Input'!$F$58/E$13,0)</f>
        <v>0</v>
      </c>
      <c r="O274" s="37">
        <f>IF(C$13&gt;0,$C218*O$263*24*'Input'!$F$58/C$13,0)</f>
        <v>0</v>
      </c>
      <c r="P274" s="37">
        <f>IF(D$13&gt;0,$C218*P$263*24*'Input'!$F$58/D$13,0)</f>
        <v>0</v>
      </c>
      <c r="Q274" s="37">
        <f>IF(E$13&gt;0,$C218*Q$263*24*'Input'!$F$58/E$13,0)</f>
        <v>0</v>
      </c>
      <c r="S274" s="37">
        <f>IF(C$13&gt;0,$C218*S$263*24*'Input'!$F$58/C$13,0)</f>
        <v>0</v>
      </c>
      <c r="T274" s="37">
        <f>IF(D$13&gt;0,$C218*T$263*24*'Input'!$F$58/D$13,0)</f>
        <v>0</v>
      </c>
      <c r="U274" s="37">
        <f>IF(E$13&gt;0,$C218*U$263*24*'Input'!$F$58/E$13,0)</f>
        <v>0</v>
      </c>
      <c r="W274" s="37">
        <f>IF(C$13&gt;0,$C218*W$263*24*'Input'!$F$58/C$13,0)</f>
        <v>0</v>
      </c>
      <c r="X274" s="37">
        <f>IF(D$13&gt;0,$C218*X$263*24*'Input'!$F$58/D$13,0)</f>
        <v>0</v>
      </c>
      <c r="Y274" s="37">
        <f>IF(E$13&gt;0,$C218*Y$263*24*'Input'!$F$58/E$13,0)</f>
        <v>0</v>
      </c>
      <c r="AA274" s="37">
        <f>IF(C$13&gt;0,$C218*AA$263*24*'Input'!$F$58/C$13,0)</f>
        <v>0</v>
      </c>
      <c r="AB274" s="37">
        <f>IF(D$13&gt;0,$C218*AB$263*24*'Input'!$F$58/D$13,0)</f>
        <v>0</v>
      </c>
      <c r="AC274" s="37">
        <f>IF(E$13&gt;0,$C218*AC$263*24*'Input'!$F$58/E$13,0)</f>
        <v>0</v>
      </c>
      <c r="AE274" s="37">
        <f>IF(C$13&gt;0,$C218*AE$263*24*'Input'!$F$58/C$13,0)</f>
        <v>0</v>
      </c>
      <c r="AF274" s="37">
        <f>IF(D$13&gt;0,$C218*AF$263*24*'Input'!$F$58/D$13,0)</f>
        <v>0</v>
      </c>
      <c r="AG274" s="37">
        <f>IF(E$13&gt;0,$C218*AG$263*24*'Input'!$F$58/E$13,0)</f>
        <v>0</v>
      </c>
      <c r="AI274" s="37">
        <f>IF(C$13&gt;0,$C218*AI$263*24*'Input'!$F$58/C$13,0)</f>
        <v>0</v>
      </c>
      <c r="AJ274" s="37">
        <f>IF(D$13&gt;0,$C218*AJ$263*24*'Input'!$F$58/D$13,0)</f>
        <v>0</v>
      </c>
      <c r="AK274" s="37">
        <f>IF(E$13&gt;0,$C218*AK$263*24*'Input'!$F$58/E$13,0)</f>
        <v>0</v>
      </c>
      <c r="AL274" s="17"/>
    </row>
    <row r="275" spans="1:38">
      <c r="A275" s="4" t="s">
        <v>175</v>
      </c>
      <c r="C275" s="37">
        <f>IF(C$13&gt;0,$C219*C$263*24*'Input'!$F$58/C$13,0)</f>
        <v>0</v>
      </c>
      <c r="D275" s="37">
        <f>IF(D$13&gt;0,$C219*D$263*24*'Input'!$F$58/D$13,0)</f>
        <v>0</v>
      </c>
      <c r="E275" s="37">
        <f>IF(E$13&gt;0,$C219*E$263*24*'Input'!$F$58/E$13,0)</f>
        <v>0</v>
      </c>
      <c r="G275" s="37">
        <f>IF(C$13&gt;0,$C219*G$263*24*'Input'!$F$58/C$13,0)</f>
        <v>0</v>
      </c>
      <c r="H275" s="37">
        <f>IF(D$13&gt;0,$C219*H$263*24*'Input'!$F$58/D$13,0)</f>
        <v>0</v>
      </c>
      <c r="I275" s="37">
        <f>IF(E$13&gt;0,$C219*I$263*24*'Input'!$F$58/E$13,0)</f>
        <v>0</v>
      </c>
      <c r="K275" s="37">
        <f>IF(C$13&gt;0,$C219*K$263*24*'Input'!$F$58/C$13,0)</f>
        <v>0</v>
      </c>
      <c r="L275" s="37">
        <f>IF(D$13&gt;0,$C219*L$263*24*'Input'!$F$58/D$13,0)</f>
        <v>0</v>
      </c>
      <c r="M275" s="37">
        <f>IF(E$13&gt;0,$C219*M$263*24*'Input'!$F$58/E$13,0)</f>
        <v>0</v>
      </c>
      <c r="O275" s="37">
        <f>IF(C$13&gt;0,$C219*O$263*24*'Input'!$F$58/C$13,0)</f>
        <v>0</v>
      </c>
      <c r="P275" s="37">
        <f>IF(D$13&gt;0,$C219*P$263*24*'Input'!$F$58/D$13,0)</f>
        <v>0</v>
      </c>
      <c r="Q275" s="37">
        <f>IF(E$13&gt;0,$C219*Q$263*24*'Input'!$F$58/E$13,0)</f>
        <v>0</v>
      </c>
      <c r="S275" s="37">
        <f>IF(C$13&gt;0,$C219*S$263*24*'Input'!$F$58/C$13,0)</f>
        <v>0</v>
      </c>
      <c r="T275" s="37">
        <f>IF(D$13&gt;0,$C219*T$263*24*'Input'!$F$58/D$13,0)</f>
        <v>0</v>
      </c>
      <c r="U275" s="37">
        <f>IF(E$13&gt;0,$C219*U$263*24*'Input'!$F$58/E$13,0)</f>
        <v>0</v>
      </c>
      <c r="W275" s="37">
        <f>IF(C$13&gt;0,$C219*W$263*24*'Input'!$F$58/C$13,0)</f>
        <v>0</v>
      </c>
      <c r="X275" s="37">
        <f>IF(D$13&gt;0,$C219*X$263*24*'Input'!$F$58/D$13,0)</f>
        <v>0</v>
      </c>
      <c r="Y275" s="37">
        <f>IF(E$13&gt;0,$C219*Y$263*24*'Input'!$F$58/E$13,0)</f>
        <v>0</v>
      </c>
      <c r="AA275" s="37">
        <f>IF(C$13&gt;0,$C219*AA$263*24*'Input'!$F$58/C$13,0)</f>
        <v>0</v>
      </c>
      <c r="AB275" s="37">
        <f>IF(D$13&gt;0,$C219*AB$263*24*'Input'!$F$58/D$13,0)</f>
        <v>0</v>
      </c>
      <c r="AC275" s="37">
        <f>IF(E$13&gt;0,$C219*AC$263*24*'Input'!$F$58/E$13,0)</f>
        <v>0</v>
      </c>
      <c r="AE275" s="37">
        <f>IF(C$13&gt;0,$C219*AE$263*24*'Input'!$F$58/C$13,0)</f>
        <v>0</v>
      </c>
      <c r="AF275" s="37">
        <f>IF(D$13&gt;0,$C219*AF$263*24*'Input'!$F$58/D$13,0)</f>
        <v>0</v>
      </c>
      <c r="AG275" s="37">
        <f>IF(E$13&gt;0,$C219*AG$263*24*'Input'!$F$58/E$13,0)</f>
        <v>0</v>
      </c>
      <c r="AI275" s="37">
        <f>IF(C$13&gt;0,$C219*AI$263*24*'Input'!$F$58/C$13,0)</f>
        <v>0</v>
      </c>
      <c r="AJ275" s="37">
        <f>IF(D$13&gt;0,$C219*AJ$263*24*'Input'!$F$58/D$13,0)</f>
        <v>0</v>
      </c>
      <c r="AK275" s="37">
        <f>IF(E$13&gt;0,$C219*AK$263*24*'Input'!$F$58/E$13,0)</f>
        <v>0</v>
      </c>
      <c r="AL275" s="17"/>
    </row>
    <row r="276" spans="1:38">
      <c r="A276" s="4" t="s">
        <v>216</v>
      </c>
      <c r="C276" s="37">
        <f>IF(C$13&gt;0,$C220*C$263*24*'Input'!$F$58/C$13,0)</f>
        <v>0</v>
      </c>
      <c r="D276" s="37">
        <f>IF(D$13&gt;0,$C220*D$263*24*'Input'!$F$58/D$13,0)</f>
        <v>0</v>
      </c>
      <c r="E276" s="37">
        <f>IF(E$13&gt;0,$C220*E$263*24*'Input'!$F$58/E$13,0)</f>
        <v>0</v>
      </c>
      <c r="G276" s="37">
        <f>IF(C$13&gt;0,$C220*G$263*24*'Input'!$F$58/C$13,0)</f>
        <v>0</v>
      </c>
      <c r="H276" s="37">
        <f>IF(D$13&gt;0,$C220*H$263*24*'Input'!$F$58/D$13,0)</f>
        <v>0</v>
      </c>
      <c r="I276" s="37">
        <f>IF(E$13&gt;0,$C220*I$263*24*'Input'!$F$58/E$13,0)</f>
        <v>0</v>
      </c>
      <c r="K276" s="37">
        <f>IF(C$13&gt;0,$C220*K$263*24*'Input'!$F$58/C$13,0)</f>
        <v>0</v>
      </c>
      <c r="L276" s="37">
        <f>IF(D$13&gt;0,$C220*L$263*24*'Input'!$F$58/D$13,0)</f>
        <v>0</v>
      </c>
      <c r="M276" s="37">
        <f>IF(E$13&gt;0,$C220*M$263*24*'Input'!$F$58/E$13,0)</f>
        <v>0</v>
      </c>
      <c r="O276" s="37">
        <f>IF(C$13&gt;0,$C220*O$263*24*'Input'!$F$58/C$13,0)</f>
        <v>0</v>
      </c>
      <c r="P276" s="37">
        <f>IF(D$13&gt;0,$C220*P$263*24*'Input'!$F$58/D$13,0)</f>
        <v>0</v>
      </c>
      <c r="Q276" s="37">
        <f>IF(E$13&gt;0,$C220*Q$263*24*'Input'!$F$58/E$13,0)</f>
        <v>0</v>
      </c>
      <c r="S276" s="37">
        <f>IF(C$13&gt;0,$C220*S$263*24*'Input'!$F$58/C$13,0)</f>
        <v>0</v>
      </c>
      <c r="T276" s="37">
        <f>IF(D$13&gt;0,$C220*T$263*24*'Input'!$F$58/D$13,0)</f>
        <v>0</v>
      </c>
      <c r="U276" s="37">
        <f>IF(E$13&gt;0,$C220*U$263*24*'Input'!$F$58/E$13,0)</f>
        <v>0</v>
      </c>
      <c r="W276" s="37">
        <f>IF(C$13&gt;0,$C220*W$263*24*'Input'!$F$58/C$13,0)</f>
        <v>0</v>
      </c>
      <c r="X276" s="37">
        <f>IF(D$13&gt;0,$C220*X$263*24*'Input'!$F$58/D$13,0)</f>
        <v>0</v>
      </c>
      <c r="Y276" s="37">
        <f>IF(E$13&gt;0,$C220*Y$263*24*'Input'!$F$58/E$13,0)</f>
        <v>0</v>
      </c>
      <c r="AA276" s="37">
        <f>IF(C$13&gt;0,$C220*AA$263*24*'Input'!$F$58/C$13,0)</f>
        <v>0</v>
      </c>
      <c r="AB276" s="37">
        <f>IF(D$13&gt;0,$C220*AB$263*24*'Input'!$F$58/D$13,0)</f>
        <v>0</v>
      </c>
      <c r="AC276" s="37">
        <f>IF(E$13&gt;0,$C220*AC$263*24*'Input'!$F$58/E$13,0)</f>
        <v>0</v>
      </c>
      <c r="AE276" s="37">
        <f>IF(C$13&gt;0,$C220*AE$263*24*'Input'!$F$58/C$13,0)</f>
        <v>0</v>
      </c>
      <c r="AF276" s="37">
        <f>IF(D$13&gt;0,$C220*AF$263*24*'Input'!$F$58/D$13,0)</f>
        <v>0</v>
      </c>
      <c r="AG276" s="37">
        <f>IF(E$13&gt;0,$C220*AG$263*24*'Input'!$F$58/E$13,0)</f>
        <v>0</v>
      </c>
      <c r="AI276" s="37">
        <f>IF(C$13&gt;0,$C220*AI$263*24*'Input'!$F$58/C$13,0)</f>
        <v>0</v>
      </c>
      <c r="AJ276" s="37">
        <f>IF(D$13&gt;0,$C220*AJ$263*24*'Input'!$F$58/D$13,0)</f>
        <v>0</v>
      </c>
      <c r="AK276" s="37">
        <f>IF(E$13&gt;0,$C220*AK$263*24*'Input'!$F$58/E$13,0)</f>
        <v>0</v>
      </c>
      <c r="AL276" s="17"/>
    </row>
    <row r="277" spans="1:38">
      <c r="A277" s="4" t="s">
        <v>176</v>
      </c>
      <c r="C277" s="37">
        <f>IF(C$13&gt;0,$C221*C$263*24*'Input'!$F$58/C$13,0)</f>
        <v>0</v>
      </c>
      <c r="D277" s="37">
        <f>IF(D$13&gt;0,$C221*D$263*24*'Input'!$F$58/D$13,0)</f>
        <v>0</v>
      </c>
      <c r="E277" s="37">
        <f>IF(E$13&gt;0,$C221*E$263*24*'Input'!$F$58/E$13,0)</f>
        <v>0</v>
      </c>
      <c r="G277" s="37">
        <f>IF(C$13&gt;0,$C221*G$263*24*'Input'!$F$58/C$13,0)</f>
        <v>0</v>
      </c>
      <c r="H277" s="37">
        <f>IF(D$13&gt;0,$C221*H$263*24*'Input'!$F$58/D$13,0)</f>
        <v>0</v>
      </c>
      <c r="I277" s="37">
        <f>IF(E$13&gt;0,$C221*I$263*24*'Input'!$F$58/E$13,0)</f>
        <v>0</v>
      </c>
      <c r="K277" s="37">
        <f>IF(C$13&gt;0,$C221*K$263*24*'Input'!$F$58/C$13,0)</f>
        <v>0</v>
      </c>
      <c r="L277" s="37">
        <f>IF(D$13&gt;0,$C221*L$263*24*'Input'!$F$58/D$13,0)</f>
        <v>0</v>
      </c>
      <c r="M277" s="37">
        <f>IF(E$13&gt;0,$C221*M$263*24*'Input'!$F$58/E$13,0)</f>
        <v>0</v>
      </c>
      <c r="O277" s="37">
        <f>IF(C$13&gt;0,$C221*O$263*24*'Input'!$F$58/C$13,0)</f>
        <v>0</v>
      </c>
      <c r="P277" s="37">
        <f>IF(D$13&gt;0,$C221*P$263*24*'Input'!$F$58/D$13,0)</f>
        <v>0</v>
      </c>
      <c r="Q277" s="37">
        <f>IF(E$13&gt;0,$C221*Q$263*24*'Input'!$F$58/E$13,0)</f>
        <v>0</v>
      </c>
      <c r="S277" s="37">
        <f>IF(C$13&gt;0,$C221*S$263*24*'Input'!$F$58/C$13,0)</f>
        <v>0</v>
      </c>
      <c r="T277" s="37">
        <f>IF(D$13&gt;0,$C221*T$263*24*'Input'!$F$58/D$13,0)</f>
        <v>0</v>
      </c>
      <c r="U277" s="37">
        <f>IF(E$13&gt;0,$C221*U$263*24*'Input'!$F$58/E$13,0)</f>
        <v>0</v>
      </c>
      <c r="W277" s="37">
        <f>IF(C$13&gt;0,$C221*W$263*24*'Input'!$F$58/C$13,0)</f>
        <v>0</v>
      </c>
      <c r="X277" s="37">
        <f>IF(D$13&gt;0,$C221*X$263*24*'Input'!$F$58/D$13,0)</f>
        <v>0</v>
      </c>
      <c r="Y277" s="37">
        <f>IF(E$13&gt;0,$C221*Y$263*24*'Input'!$F$58/E$13,0)</f>
        <v>0</v>
      </c>
      <c r="AA277" s="37">
        <f>IF(C$13&gt;0,$C221*AA$263*24*'Input'!$F$58/C$13,0)</f>
        <v>0</v>
      </c>
      <c r="AB277" s="37">
        <f>IF(D$13&gt;0,$C221*AB$263*24*'Input'!$F$58/D$13,0)</f>
        <v>0</v>
      </c>
      <c r="AC277" s="37">
        <f>IF(E$13&gt;0,$C221*AC$263*24*'Input'!$F$58/E$13,0)</f>
        <v>0</v>
      </c>
      <c r="AE277" s="37">
        <f>IF(C$13&gt;0,$C221*AE$263*24*'Input'!$F$58/C$13,0)</f>
        <v>0</v>
      </c>
      <c r="AF277" s="37">
        <f>IF(D$13&gt;0,$C221*AF$263*24*'Input'!$F$58/D$13,0)</f>
        <v>0</v>
      </c>
      <c r="AG277" s="37">
        <f>IF(E$13&gt;0,$C221*AG$263*24*'Input'!$F$58/E$13,0)</f>
        <v>0</v>
      </c>
      <c r="AI277" s="37">
        <f>IF(C$13&gt;0,$C221*AI$263*24*'Input'!$F$58/C$13,0)</f>
        <v>0</v>
      </c>
      <c r="AJ277" s="37">
        <f>IF(D$13&gt;0,$C221*AJ$263*24*'Input'!$F$58/D$13,0)</f>
        <v>0</v>
      </c>
      <c r="AK277" s="37">
        <f>IF(E$13&gt;0,$C221*AK$263*24*'Input'!$F$58/E$13,0)</f>
        <v>0</v>
      </c>
      <c r="AL277" s="17"/>
    </row>
    <row r="278" spans="1:38">
      <c r="A278" s="4" t="s">
        <v>177</v>
      </c>
      <c r="C278" s="37">
        <f>IF(C$13&gt;0,$C222*C$263*24*'Input'!$F$58/C$13,0)</f>
        <v>0</v>
      </c>
      <c r="D278" s="37">
        <f>IF(D$13&gt;0,$C222*D$263*24*'Input'!$F$58/D$13,0)</f>
        <v>0</v>
      </c>
      <c r="E278" s="37">
        <f>IF(E$13&gt;0,$C222*E$263*24*'Input'!$F$58/E$13,0)</f>
        <v>0</v>
      </c>
      <c r="G278" s="37">
        <f>IF(C$13&gt;0,$C222*G$263*24*'Input'!$F$58/C$13,0)</f>
        <v>0</v>
      </c>
      <c r="H278" s="37">
        <f>IF(D$13&gt;0,$C222*H$263*24*'Input'!$F$58/D$13,0)</f>
        <v>0</v>
      </c>
      <c r="I278" s="37">
        <f>IF(E$13&gt;0,$C222*I$263*24*'Input'!$F$58/E$13,0)</f>
        <v>0</v>
      </c>
      <c r="K278" s="37">
        <f>IF(C$13&gt;0,$C222*K$263*24*'Input'!$F$58/C$13,0)</f>
        <v>0</v>
      </c>
      <c r="L278" s="37">
        <f>IF(D$13&gt;0,$C222*L$263*24*'Input'!$F$58/D$13,0)</f>
        <v>0</v>
      </c>
      <c r="M278" s="37">
        <f>IF(E$13&gt;0,$C222*M$263*24*'Input'!$F$58/E$13,0)</f>
        <v>0</v>
      </c>
      <c r="O278" s="37">
        <f>IF(C$13&gt;0,$C222*O$263*24*'Input'!$F$58/C$13,0)</f>
        <v>0</v>
      </c>
      <c r="P278" s="37">
        <f>IF(D$13&gt;0,$C222*P$263*24*'Input'!$F$58/D$13,0)</f>
        <v>0</v>
      </c>
      <c r="Q278" s="37">
        <f>IF(E$13&gt;0,$C222*Q$263*24*'Input'!$F$58/E$13,0)</f>
        <v>0</v>
      </c>
      <c r="S278" s="37">
        <f>IF(C$13&gt;0,$C222*S$263*24*'Input'!$F$58/C$13,0)</f>
        <v>0</v>
      </c>
      <c r="T278" s="37">
        <f>IF(D$13&gt;0,$C222*T$263*24*'Input'!$F$58/D$13,0)</f>
        <v>0</v>
      </c>
      <c r="U278" s="37">
        <f>IF(E$13&gt;0,$C222*U$263*24*'Input'!$F$58/E$13,0)</f>
        <v>0</v>
      </c>
      <c r="W278" s="37">
        <f>IF(C$13&gt;0,$C222*W$263*24*'Input'!$F$58/C$13,0)</f>
        <v>0</v>
      </c>
      <c r="X278" s="37">
        <f>IF(D$13&gt;0,$C222*X$263*24*'Input'!$F$58/D$13,0)</f>
        <v>0</v>
      </c>
      <c r="Y278" s="37">
        <f>IF(E$13&gt;0,$C222*Y$263*24*'Input'!$F$58/E$13,0)</f>
        <v>0</v>
      </c>
      <c r="AA278" s="37">
        <f>IF(C$13&gt;0,$C222*AA$263*24*'Input'!$F$58/C$13,0)</f>
        <v>0</v>
      </c>
      <c r="AB278" s="37">
        <f>IF(D$13&gt;0,$C222*AB$263*24*'Input'!$F$58/D$13,0)</f>
        <v>0</v>
      </c>
      <c r="AC278" s="37">
        <f>IF(E$13&gt;0,$C222*AC$263*24*'Input'!$F$58/E$13,0)</f>
        <v>0</v>
      </c>
      <c r="AE278" s="37">
        <f>IF(C$13&gt;0,$C222*AE$263*24*'Input'!$F$58/C$13,0)</f>
        <v>0</v>
      </c>
      <c r="AF278" s="37">
        <f>IF(D$13&gt;0,$C222*AF$263*24*'Input'!$F$58/D$13,0)</f>
        <v>0</v>
      </c>
      <c r="AG278" s="37">
        <f>IF(E$13&gt;0,$C222*AG$263*24*'Input'!$F$58/E$13,0)</f>
        <v>0</v>
      </c>
      <c r="AI278" s="37">
        <f>IF(C$13&gt;0,$C222*AI$263*24*'Input'!$F$58/C$13,0)</f>
        <v>0</v>
      </c>
      <c r="AJ278" s="37">
        <f>IF(D$13&gt;0,$C222*AJ$263*24*'Input'!$F$58/D$13,0)</f>
        <v>0</v>
      </c>
      <c r="AK278" s="37">
        <f>IF(E$13&gt;0,$C222*AK$263*24*'Input'!$F$58/E$13,0)</f>
        <v>0</v>
      </c>
      <c r="AL278" s="17"/>
    </row>
    <row r="279" spans="1:38">
      <c r="A279" s="4" t="s">
        <v>217</v>
      </c>
      <c r="C279" s="37">
        <f>IF(C$13&gt;0,$C223*C$263*24*'Input'!$F$58/C$13,0)</f>
        <v>0</v>
      </c>
      <c r="D279" s="37">
        <f>IF(D$13&gt;0,$C223*D$263*24*'Input'!$F$58/D$13,0)</f>
        <v>0</v>
      </c>
      <c r="E279" s="37">
        <f>IF(E$13&gt;0,$C223*E$263*24*'Input'!$F$58/E$13,0)</f>
        <v>0</v>
      </c>
      <c r="G279" s="37">
        <f>IF(C$13&gt;0,$C223*G$263*24*'Input'!$F$58/C$13,0)</f>
        <v>0</v>
      </c>
      <c r="H279" s="37">
        <f>IF(D$13&gt;0,$C223*H$263*24*'Input'!$F$58/D$13,0)</f>
        <v>0</v>
      </c>
      <c r="I279" s="37">
        <f>IF(E$13&gt;0,$C223*I$263*24*'Input'!$F$58/E$13,0)</f>
        <v>0</v>
      </c>
      <c r="K279" s="37">
        <f>IF(C$13&gt;0,$C223*K$263*24*'Input'!$F$58/C$13,0)</f>
        <v>0</v>
      </c>
      <c r="L279" s="37">
        <f>IF(D$13&gt;0,$C223*L$263*24*'Input'!$F$58/D$13,0)</f>
        <v>0</v>
      </c>
      <c r="M279" s="37">
        <f>IF(E$13&gt;0,$C223*M$263*24*'Input'!$F$58/E$13,0)</f>
        <v>0</v>
      </c>
      <c r="O279" s="37">
        <f>IF(C$13&gt;0,$C223*O$263*24*'Input'!$F$58/C$13,0)</f>
        <v>0</v>
      </c>
      <c r="P279" s="37">
        <f>IF(D$13&gt;0,$C223*P$263*24*'Input'!$F$58/D$13,0)</f>
        <v>0</v>
      </c>
      <c r="Q279" s="37">
        <f>IF(E$13&gt;0,$C223*Q$263*24*'Input'!$F$58/E$13,0)</f>
        <v>0</v>
      </c>
      <c r="S279" s="37">
        <f>IF(C$13&gt;0,$C223*S$263*24*'Input'!$F$58/C$13,0)</f>
        <v>0</v>
      </c>
      <c r="T279" s="37">
        <f>IF(D$13&gt;0,$C223*T$263*24*'Input'!$F$58/D$13,0)</f>
        <v>0</v>
      </c>
      <c r="U279" s="37">
        <f>IF(E$13&gt;0,$C223*U$263*24*'Input'!$F$58/E$13,0)</f>
        <v>0</v>
      </c>
      <c r="W279" s="37">
        <f>IF(C$13&gt;0,$C223*W$263*24*'Input'!$F$58/C$13,0)</f>
        <v>0</v>
      </c>
      <c r="X279" s="37">
        <f>IF(D$13&gt;0,$C223*X$263*24*'Input'!$F$58/D$13,0)</f>
        <v>0</v>
      </c>
      <c r="Y279" s="37">
        <f>IF(E$13&gt;0,$C223*Y$263*24*'Input'!$F$58/E$13,0)</f>
        <v>0</v>
      </c>
      <c r="AA279" s="37">
        <f>IF(C$13&gt;0,$C223*AA$263*24*'Input'!$F$58/C$13,0)</f>
        <v>0</v>
      </c>
      <c r="AB279" s="37">
        <f>IF(D$13&gt;0,$C223*AB$263*24*'Input'!$F$58/D$13,0)</f>
        <v>0</v>
      </c>
      <c r="AC279" s="37">
        <f>IF(E$13&gt;0,$C223*AC$263*24*'Input'!$F$58/E$13,0)</f>
        <v>0</v>
      </c>
      <c r="AE279" s="37">
        <f>IF(C$13&gt;0,$C223*AE$263*24*'Input'!$F$58/C$13,0)</f>
        <v>0</v>
      </c>
      <c r="AF279" s="37">
        <f>IF(D$13&gt;0,$C223*AF$263*24*'Input'!$F$58/D$13,0)</f>
        <v>0</v>
      </c>
      <c r="AG279" s="37">
        <f>IF(E$13&gt;0,$C223*AG$263*24*'Input'!$F$58/E$13,0)</f>
        <v>0</v>
      </c>
      <c r="AI279" s="37">
        <f>IF(C$13&gt;0,$C223*AI$263*24*'Input'!$F$58/C$13,0)</f>
        <v>0</v>
      </c>
      <c r="AJ279" s="37">
        <f>IF(D$13&gt;0,$C223*AJ$263*24*'Input'!$F$58/D$13,0)</f>
        <v>0</v>
      </c>
      <c r="AK279" s="37">
        <f>IF(E$13&gt;0,$C223*AK$263*24*'Input'!$F$58/E$13,0)</f>
        <v>0</v>
      </c>
      <c r="AL279" s="17"/>
    </row>
    <row r="280" spans="1:38">
      <c r="A280" s="4" t="s">
        <v>178</v>
      </c>
      <c r="C280" s="37">
        <f>IF(C$13&gt;0,$C224*C$263*24*'Input'!$F$58/C$13,0)</f>
        <v>0</v>
      </c>
      <c r="D280" s="37">
        <f>IF(D$13&gt;0,$C224*D$263*24*'Input'!$F$58/D$13,0)</f>
        <v>0</v>
      </c>
      <c r="E280" s="37">
        <f>IF(E$13&gt;0,$C224*E$263*24*'Input'!$F$58/E$13,0)</f>
        <v>0</v>
      </c>
      <c r="G280" s="37">
        <f>IF(C$13&gt;0,$C224*G$263*24*'Input'!$F$58/C$13,0)</f>
        <v>0</v>
      </c>
      <c r="H280" s="37">
        <f>IF(D$13&gt;0,$C224*H$263*24*'Input'!$F$58/D$13,0)</f>
        <v>0</v>
      </c>
      <c r="I280" s="37">
        <f>IF(E$13&gt;0,$C224*I$263*24*'Input'!$F$58/E$13,0)</f>
        <v>0</v>
      </c>
      <c r="K280" s="37">
        <f>IF(C$13&gt;0,$C224*K$263*24*'Input'!$F$58/C$13,0)</f>
        <v>0</v>
      </c>
      <c r="L280" s="37">
        <f>IF(D$13&gt;0,$C224*L$263*24*'Input'!$F$58/D$13,0)</f>
        <v>0</v>
      </c>
      <c r="M280" s="37">
        <f>IF(E$13&gt;0,$C224*M$263*24*'Input'!$F$58/E$13,0)</f>
        <v>0</v>
      </c>
      <c r="O280" s="37">
        <f>IF(C$13&gt;0,$C224*O$263*24*'Input'!$F$58/C$13,0)</f>
        <v>0</v>
      </c>
      <c r="P280" s="37">
        <f>IF(D$13&gt;0,$C224*P$263*24*'Input'!$F$58/D$13,0)</f>
        <v>0</v>
      </c>
      <c r="Q280" s="37">
        <f>IF(E$13&gt;0,$C224*Q$263*24*'Input'!$F$58/E$13,0)</f>
        <v>0</v>
      </c>
      <c r="S280" s="37">
        <f>IF(C$13&gt;0,$C224*S$263*24*'Input'!$F$58/C$13,0)</f>
        <v>0</v>
      </c>
      <c r="T280" s="37">
        <f>IF(D$13&gt;0,$C224*T$263*24*'Input'!$F$58/D$13,0)</f>
        <v>0</v>
      </c>
      <c r="U280" s="37">
        <f>IF(E$13&gt;0,$C224*U$263*24*'Input'!$F$58/E$13,0)</f>
        <v>0</v>
      </c>
      <c r="W280" s="37">
        <f>IF(C$13&gt;0,$C224*W$263*24*'Input'!$F$58/C$13,0)</f>
        <v>0</v>
      </c>
      <c r="X280" s="37">
        <f>IF(D$13&gt;0,$C224*X$263*24*'Input'!$F$58/D$13,0)</f>
        <v>0</v>
      </c>
      <c r="Y280" s="37">
        <f>IF(E$13&gt;0,$C224*Y$263*24*'Input'!$F$58/E$13,0)</f>
        <v>0</v>
      </c>
      <c r="AA280" s="37">
        <f>IF(C$13&gt;0,$C224*AA$263*24*'Input'!$F$58/C$13,0)</f>
        <v>0</v>
      </c>
      <c r="AB280" s="37">
        <f>IF(D$13&gt;0,$C224*AB$263*24*'Input'!$F$58/D$13,0)</f>
        <v>0</v>
      </c>
      <c r="AC280" s="37">
        <f>IF(E$13&gt;0,$C224*AC$263*24*'Input'!$F$58/E$13,0)</f>
        <v>0</v>
      </c>
      <c r="AE280" s="37">
        <f>IF(C$13&gt;0,$C224*AE$263*24*'Input'!$F$58/C$13,0)</f>
        <v>0</v>
      </c>
      <c r="AF280" s="37">
        <f>IF(D$13&gt;0,$C224*AF$263*24*'Input'!$F$58/D$13,0)</f>
        <v>0</v>
      </c>
      <c r="AG280" s="37">
        <f>IF(E$13&gt;0,$C224*AG$263*24*'Input'!$F$58/E$13,0)</f>
        <v>0</v>
      </c>
      <c r="AI280" s="37">
        <f>IF(C$13&gt;0,$C224*AI$263*24*'Input'!$F$58/C$13,0)</f>
        <v>0</v>
      </c>
      <c r="AJ280" s="37">
        <f>IF(D$13&gt;0,$C224*AJ$263*24*'Input'!$F$58/D$13,0)</f>
        <v>0</v>
      </c>
      <c r="AK280" s="37">
        <f>IF(E$13&gt;0,$C224*AK$263*24*'Input'!$F$58/E$13,0)</f>
        <v>0</v>
      </c>
      <c r="AL280" s="17"/>
    </row>
    <row r="281" spans="1:38">
      <c r="A281" s="4" t="s">
        <v>179</v>
      </c>
      <c r="C281" s="37">
        <f>IF(C$13&gt;0,$C225*C$263*24*'Input'!$F$58/C$13,0)</f>
        <v>0</v>
      </c>
      <c r="D281" s="37">
        <f>IF(D$13&gt;0,$C225*D$263*24*'Input'!$F$58/D$13,0)</f>
        <v>0</v>
      </c>
      <c r="E281" s="37">
        <f>IF(E$13&gt;0,$C225*E$263*24*'Input'!$F$58/E$13,0)</f>
        <v>0</v>
      </c>
      <c r="G281" s="37">
        <f>IF(C$13&gt;0,$C225*G$263*24*'Input'!$F$58/C$13,0)</f>
        <v>0</v>
      </c>
      <c r="H281" s="37">
        <f>IF(D$13&gt;0,$C225*H$263*24*'Input'!$F$58/D$13,0)</f>
        <v>0</v>
      </c>
      <c r="I281" s="37">
        <f>IF(E$13&gt;0,$C225*I$263*24*'Input'!$F$58/E$13,0)</f>
        <v>0</v>
      </c>
      <c r="K281" s="37">
        <f>IF(C$13&gt;0,$C225*K$263*24*'Input'!$F$58/C$13,0)</f>
        <v>0</v>
      </c>
      <c r="L281" s="37">
        <f>IF(D$13&gt;0,$C225*L$263*24*'Input'!$F$58/D$13,0)</f>
        <v>0</v>
      </c>
      <c r="M281" s="37">
        <f>IF(E$13&gt;0,$C225*M$263*24*'Input'!$F$58/E$13,0)</f>
        <v>0</v>
      </c>
      <c r="O281" s="37">
        <f>IF(C$13&gt;0,$C225*O$263*24*'Input'!$F$58/C$13,0)</f>
        <v>0</v>
      </c>
      <c r="P281" s="37">
        <f>IF(D$13&gt;0,$C225*P$263*24*'Input'!$F$58/D$13,0)</f>
        <v>0</v>
      </c>
      <c r="Q281" s="37">
        <f>IF(E$13&gt;0,$C225*Q$263*24*'Input'!$F$58/E$13,0)</f>
        <v>0</v>
      </c>
      <c r="S281" s="37">
        <f>IF(C$13&gt;0,$C225*S$263*24*'Input'!$F$58/C$13,0)</f>
        <v>0</v>
      </c>
      <c r="T281" s="37">
        <f>IF(D$13&gt;0,$C225*T$263*24*'Input'!$F$58/D$13,0)</f>
        <v>0</v>
      </c>
      <c r="U281" s="37">
        <f>IF(E$13&gt;0,$C225*U$263*24*'Input'!$F$58/E$13,0)</f>
        <v>0</v>
      </c>
      <c r="W281" s="37">
        <f>IF(C$13&gt;0,$C225*W$263*24*'Input'!$F$58/C$13,0)</f>
        <v>0</v>
      </c>
      <c r="X281" s="37">
        <f>IF(D$13&gt;0,$C225*X$263*24*'Input'!$F$58/D$13,0)</f>
        <v>0</v>
      </c>
      <c r="Y281" s="37">
        <f>IF(E$13&gt;0,$C225*Y$263*24*'Input'!$F$58/E$13,0)</f>
        <v>0</v>
      </c>
      <c r="AA281" s="37">
        <f>IF(C$13&gt;0,$C225*AA$263*24*'Input'!$F$58/C$13,0)</f>
        <v>0</v>
      </c>
      <c r="AB281" s="37">
        <f>IF(D$13&gt;0,$C225*AB$263*24*'Input'!$F$58/D$13,0)</f>
        <v>0</v>
      </c>
      <c r="AC281" s="37">
        <f>IF(E$13&gt;0,$C225*AC$263*24*'Input'!$F$58/E$13,0)</f>
        <v>0</v>
      </c>
      <c r="AE281" s="37">
        <f>IF(C$13&gt;0,$C225*AE$263*24*'Input'!$F$58/C$13,0)</f>
        <v>0</v>
      </c>
      <c r="AF281" s="37">
        <f>IF(D$13&gt;0,$C225*AF$263*24*'Input'!$F$58/D$13,0)</f>
        <v>0</v>
      </c>
      <c r="AG281" s="37">
        <f>IF(E$13&gt;0,$C225*AG$263*24*'Input'!$F$58/E$13,0)</f>
        <v>0</v>
      </c>
      <c r="AI281" s="37">
        <f>IF(C$13&gt;0,$C225*AI$263*24*'Input'!$F$58/C$13,0)</f>
        <v>0</v>
      </c>
      <c r="AJ281" s="37">
        <f>IF(D$13&gt;0,$C225*AJ$263*24*'Input'!$F$58/D$13,0)</f>
        <v>0</v>
      </c>
      <c r="AK281" s="37">
        <f>IF(E$13&gt;0,$C225*AK$263*24*'Input'!$F$58/E$13,0)</f>
        <v>0</v>
      </c>
      <c r="AL281" s="17"/>
    </row>
    <row r="282" spans="1:38">
      <c r="A282" s="4" t="s">
        <v>195</v>
      </c>
      <c r="C282" s="37">
        <f>IF(C$13&gt;0,$C226*C$263*24*'Input'!$F$58/C$13,0)</f>
        <v>0</v>
      </c>
      <c r="D282" s="37">
        <f>IF(D$13&gt;0,$C226*D$263*24*'Input'!$F$58/D$13,0)</f>
        <v>0</v>
      </c>
      <c r="E282" s="37">
        <f>IF(E$13&gt;0,$C226*E$263*24*'Input'!$F$58/E$13,0)</f>
        <v>0</v>
      </c>
      <c r="G282" s="37">
        <f>IF(C$13&gt;0,$C226*G$263*24*'Input'!$F$58/C$13,0)</f>
        <v>0</v>
      </c>
      <c r="H282" s="37">
        <f>IF(D$13&gt;0,$C226*H$263*24*'Input'!$F$58/D$13,0)</f>
        <v>0</v>
      </c>
      <c r="I282" s="37">
        <f>IF(E$13&gt;0,$C226*I$263*24*'Input'!$F$58/E$13,0)</f>
        <v>0</v>
      </c>
      <c r="K282" s="37">
        <f>IF(C$13&gt;0,$C226*K$263*24*'Input'!$F$58/C$13,0)</f>
        <v>0</v>
      </c>
      <c r="L282" s="37">
        <f>IF(D$13&gt;0,$C226*L$263*24*'Input'!$F$58/D$13,0)</f>
        <v>0</v>
      </c>
      <c r="M282" s="37">
        <f>IF(E$13&gt;0,$C226*M$263*24*'Input'!$F$58/E$13,0)</f>
        <v>0</v>
      </c>
      <c r="O282" s="37">
        <f>IF(C$13&gt;0,$C226*O$263*24*'Input'!$F$58/C$13,0)</f>
        <v>0</v>
      </c>
      <c r="P282" s="37">
        <f>IF(D$13&gt;0,$C226*P$263*24*'Input'!$F$58/D$13,0)</f>
        <v>0</v>
      </c>
      <c r="Q282" s="37">
        <f>IF(E$13&gt;0,$C226*Q$263*24*'Input'!$F$58/E$13,0)</f>
        <v>0</v>
      </c>
      <c r="S282" s="37">
        <f>IF(C$13&gt;0,$C226*S$263*24*'Input'!$F$58/C$13,0)</f>
        <v>0</v>
      </c>
      <c r="T282" s="37">
        <f>IF(D$13&gt;0,$C226*T$263*24*'Input'!$F$58/D$13,0)</f>
        <v>0</v>
      </c>
      <c r="U282" s="37">
        <f>IF(E$13&gt;0,$C226*U$263*24*'Input'!$F$58/E$13,0)</f>
        <v>0</v>
      </c>
      <c r="W282" s="37">
        <f>IF(C$13&gt;0,$C226*W$263*24*'Input'!$F$58/C$13,0)</f>
        <v>0</v>
      </c>
      <c r="X282" s="37">
        <f>IF(D$13&gt;0,$C226*X$263*24*'Input'!$F$58/D$13,0)</f>
        <v>0</v>
      </c>
      <c r="Y282" s="37">
        <f>IF(E$13&gt;0,$C226*Y$263*24*'Input'!$F$58/E$13,0)</f>
        <v>0</v>
      </c>
      <c r="AA282" s="37">
        <f>IF(C$13&gt;0,$C226*AA$263*24*'Input'!$F$58/C$13,0)</f>
        <v>0</v>
      </c>
      <c r="AB282" s="37">
        <f>IF(D$13&gt;0,$C226*AB$263*24*'Input'!$F$58/D$13,0)</f>
        <v>0</v>
      </c>
      <c r="AC282" s="37">
        <f>IF(E$13&gt;0,$C226*AC$263*24*'Input'!$F$58/E$13,0)</f>
        <v>0</v>
      </c>
      <c r="AE282" s="37">
        <f>IF(C$13&gt;0,$C226*AE$263*24*'Input'!$F$58/C$13,0)</f>
        <v>0</v>
      </c>
      <c r="AF282" s="37">
        <f>IF(D$13&gt;0,$C226*AF$263*24*'Input'!$F$58/D$13,0)</f>
        <v>0</v>
      </c>
      <c r="AG282" s="37">
        <f>IF(E$13&gt;0,$C226*AG$263*24*'Input'!$F$58/E$13,0)</f>
        <v>0</v>
      </c>
      <c r="AI282" s="37">
        <f>IF(C$13&gt;0,$C226*AI$263*24*'Input'!$F$58/C$13,0)</f>
        <v>0</v>
      </c>
      <c r="AJ282" s="37">
        <f>IF(D$13&gt;0,$C226*AJ$263*24*'Input'!$F$58/D$13,0)</f>
        <v>0</v>
      </c>
      <c r="AK282" s="37">
        <f>IF(E$13&gt;0,$C226*AK$263*24*'Input'!$F$58/E$13,0)</f>
        <v>0</v>
      </c>
      <c r="AL282" s="17"/>
    </row>
    <row r="283" spans="1:38">
      <c r="A283" s="4" t="s">
        <v>180</v>
      </c>
      <c r="C283" s="37">
        <f>IF(C$13&gt;0,$C227*C$263*24*'Input'!$F$58/C$13,0)</f>
        <v>0</v>
      </c>
      <c r="D283" s="37">
        <f>IF(D$13&gt;0,$C227*D$263*24*'Input'!$F$58/D$13,0)</f>
        <v>0</v>
      </c>
      <c r="E283" s="37">
        <f>IF(E$13&gt;0,$C227*E$263*24*'Input'!$F$58/E$13,0)</f>
        <v>0</v>
      </c>
      <c r="G283" s="37">
        <f>IF(C$13&gt;0,$C227*G$263*24*'Input'!$F$58/C$13,0)</f>
        <v>0</v>
      </c>
      <c r="H283" s="37">
        <f>IF(D$13&gt;0,$C227*H$263*24*'Input'!$F$58/D$13,0)</f>
        <v>0</v>
      </c>
      <c r="I283" s="37">
        <f>IF(E$13&gt;0,$C227*I$263*24*'Input'!$F$58/E$13,0)</f>
        <v>0</v>
      </c>
      <c r="K283" s="37">
        <f>IF(C$13&gt;0,$C227*K$263*24*'Input'!$F$58/C$13,0)</f>
        <v>0</v>
      </c>
      <c r="L283" s="37">
        <f>IF(D$13&gt;0,$C227*L$263*24*'Input'!$F$58/D$13,0)</f>
        <v>0</v>
      </c>
      <c r="M283" s="37">
        <f>IF(E$13&gt;0,$C227*M$263*24*'Input'!$F$58/E$13,0)</f>
        <v>0</v>
      </c>
      <c r="O283" s="37">
        <f>IF(C$13&gt;0,$C227*O$263*24*'Input'!$F$58/C$13,0)</f>
        <v>0</v>
      </c>
      <c r="P283" s="37">
        <f>IF(D$13&gt;0,$C227*P$263*24*'Input'!$F$58/D$13,0)</f>
        <v>0</v>
      </c>
      <c r="Q283" s="37">
        <f>IF(E$13&gt;0,$C227*Q$263*24*'Input'!$F$58/E$13,0)</f>
        <v>0</v>
      </c>
      <c r="S283" s="37">
        <f>IF(C$13&gt;0,$C227*S$263*24*'Input'!$F$58/C$13,0)</f>
        <v>0</v>
      </c>
      <c r="T283" s="37">
        <f>IF(D$13&gt;0,$C227*T$263*24*'Input'!$F$58/D$13,0)</f>
        <v>0</v>
      </c>
      <c r="U283" s="37">
        <f>IF(E$13&gt;0,$C227*U$263*24*'Input'!$F$58/E$13,0)</f>
        <v>0</v>
      </c>
      <c r="W283" s="37">
        <f>IF(C$13&gt;0,$C227*W$263*24*'Input'!$F$58/C$13,0)</f>
        <v>0</v>
      </c>
      <c r="X283" s="37">
        <f>IF(D$13&gt;0,$C227*X$263*24*'Input'!$F$58/D$13,0)</f>
        <v>0</v>
      </c>
      <c r="Y283" s="37">
        <f>IF(E$13&gt;0,$C227*Y$263*24*'Input'!$F$58/E$13,0)</f>
        <v>0</v>
      </c>
      <c r="AA283" s="37">
        <f>IF(C$13&gt;0,$C227*AA$263*24*'Input'!$F$58/C$13,0)</f>
        <v>0</v>
      </c>
      <c r="AB283" s="37">
        <f>IF(D$13&gt;0,$C227*AB$263*24*'Input'!$F$58/D$13,0)</f>
        <v>0</v>
      </c>
      <c r="AC283" s="37">
        <f>IF(E$13&gt;0,$C227*AC$263*24*'Input'!$F$58/E$13,0)</f>
        <v>0</v>
      </c>
      <c r="AE283" s="37">
        <f>IF(C$13&gt;0,$C227*AE$263*24*'Input'!$F$58/C$13,0)</f>
        <v>0</v>
      </c>
      <c r="AF283" s="37">
        <f>IF(D$13&gt;0,$C227*AF$263*24*'Input'!$F$58/D$13,0)</f>
        <v>0</v>
      </c>
      <c r="AG283" s="37">
        <f>IF(E$13&gt;0,$C227*AG$263*24*'Input'!$F$58/E$13,0)</f>
        <v>0</v>
      </c>
      <c r="AI283" s="37">
        <f>IF(C$13&gt;0,$C227*AI$263*24*'Input'!$F$58/C$13,0)</f>
        <v>0</v>
      </c>
      <c r="AJ283" s="37">
        <f>IF(D$13&gt;0,$C227*AJ$263*24*'Input'!$F$58/D$13,0)</f>
        <v>0</v>
      </c>
      <c r="AK283" s="37">
        <f>IF(E$13&gt;0,$C227*AK$263*24*'Input'!$F$58/E$13,0)</f>
        <v>0</v>
      </c>
      <c r="AL283" s="17"/>
    </row>
    <row r="284" spans="1:38">
      <c r="A284" s="4" t="s">
        <v>181</v>
      </c>
      <c r="C284" s="37">
        <f>IF(C$13&gt;0,$C228*C$263*24*'Input'!$F$58/C$13,0)</f>
        <v>0</v>
      </c>
      <c r="D284" s="37">
        <f>IF(D$13&gt;0,$C228*D$263*24*'Input'!$F$58/D$13,0)</f>
        <v>0</v>
      </c>
      <c r="E284" s="37">
        <f>IF(E$13&gt;0,$C228*E$263*24*'Input'!$F$58/E$13,0)</f>
        <v>0</v>
      </c>
      <c r="G284" s="37">
        <f>IF(C$13&gt;0,$C228*G$263*24*'Input'!$F$58/C$13,0)</f>
        <v>0</v>
      </c>
      <c r="H284" s="37">
        <f>IF(D$13&gt;0,$C228*H$263*24*'Input'!$F$58/D$13,0)</f>
        <v>0</v>
      </c>
      <c r="I284" s="37">
        <f>IF(E$13&gt;0,$C228*I$263*24*'Input'!$F$58/E$13,0)</f>
        <v>0</v>
      </c>
      <c r="K284" s="37">
        <f>IF(C$13&gt;0,$C228*K$263*24*'Input'!$F$58/C$13,0)</f>
        <v>0</v>
      </c>
      <c r="L284" s="37">
        <f>IF(D$13&gt;0,$C228*L$263*24*'Input'!$F$58/D$13,0)</f>
        <v>0</v>
      </c>
      <c r="M284" s="37">
        <f>IF(E$13&gt;0,$C228*M$263*24*'Input'!$F$58/E$13,0)</f>
        <v>0</v>
      </c>
      <c r="O284" s="37">
        <f>IF(C$13&gt;0,$C228*O$263*24*'Input'!$F$58/C$13,0)</f>
        <v>0</v>
      </c>
      <c r="P284" s="37">
        <f>IF(D$13&gt;0,$C228*P$263*24*'Input'!$F$58/D$13,0)</f>
        <v>0</v>
      </c>
      <c r="Q284" s="37">
        <f>IF(E$13&gt;0,$C228*Q$263*24*'Input'!$F$58/E$13,0)</f>
        <v>0</v>
      </c>
      <c r="S284" s="37">
        <f>IF(C$13&gt;0,$C228*S$263*24*'Input'!$F$58/C$13,0)</f>
        <v>0</v>
      </c>
      <c r="T284" s="37">
        <f>IF(D$13&gt;0,$C228*T$263*24*'Input'!$F$58/D$13,0)</f>
        <v>0</v>
      </c>
      <c r="U284" s="37">
        <f>IF(E$13&gt;0,$C228*U$263*24*'Input'!$F$58/E$13,0)</f>
        <v>0</v>
      </c>
      <c r="W284" s="37">
        <f>IF(C$13&gt;0,$C228*W$263*24*'Input'!$F$58/C$13,0)</f>
        <v>0</v>
      </c>
      <c r="X284" s="37">
        <f>IF(D$13&gt;0,$C228*X$263*24*'Input'!$F$58/D$13,0)</f>
        <v>0</v>
      </c>
      <c r="Y284" s="37">
        <f>IF(E$13&gt;0,$C228*Y$263*24*'Input'!$F$58/E$13,0)</f>
        <v>0</v>
      </c>
      <c r="AA284" s="37">
        <f>IF(C$13&gt;0,$C228*AA$263*24*'Input'!$F$58/C$13,0)</f>
        <v>0</v>
      </c>
      <c r="AB284" s="37">
        <f>IF(D$13&gt;0,$C228*AB$263*24*'Input'!$F$58/D$13,0)</f>
        <v>0</v>
      </c>
      <c r="AC284" s="37">
        <f>IF(E$13&gt;0,$C228*AC$263*24*'Input'!$F$58/E$13,0)</f>
        <v>0</v>
      </c>
      <c r="AE284" s="37">
        <f>IF(C$13&gt;0,$C228*AE$263*24*'Input'!$F$58/C$13,0)</f>
        <v>0</v>
      </c>
      <c r="AF284" s="37">
        <f>IF(D$13&gt;0,$C228*AF$263*24*'Input'!$F$58/D$13,0)</f>
        <v>0</v>
      </c>
      <c r="AG284" s="37">
        <f>IF(E$13&gt;0,$C228*AG$263*24*'Input'!$F$58/E$13,0)</f>
        <v>0</v>
      </c>
      <c r="AI284" s="37">
        <f>IF(C$13&gt;0,$C228*AI$263*24*'Input'!$F$58/C$13,0)</f>
        <v>0</v>
      </c>
      <c r="AJ284" s="37">
        <f>IF(D$13&gt;0,$C228*AJ$263*24*'Input'!$F$58/D$13,0)</f>
        <v>0</v>
      </c>
      <c r="AK284" s="37">
        <f>IF(E$13&gt;0,$C228*AK$263*24*'Input'!$F$58/E$13,0)</f>
        <v>0</v>
      </c>
      <c r="AL284" s="17"/>
    </row>
    <row r="285" spans="1:38">
      <c r="A285" s="4" t="s">
        <v>182</v>
      </c>
      <c r="C285" s="37">
        <f>IF(C$13&gt;0,$C229*C$263*24*'Input'!$F$58/C$13,0)</f>
        <v>0</v>
      </c>
      <c r="D285" s="37">
        <f>IF(D$13&gt;0,$C229*D$263*24*'Input'!$F$58/D$13,0)</f>
        <v>0</v>
      </c>
      <c r="E285" s="37">
        <f>IF(E$13&gt;0,$C229*E$263*24*'Input'!$F$58/E$13,0)</f>
        <v>0</v>
      </c>
      <c r="G285" s="37">
        <f>IF(C$13&gt;0,$C229*G$263*24*'Input'!$F$58/C$13,0)</f>
        <v>0</v>
      </c>
      <c r="H285" s="37">
        <f>IF(D$13&gt;0,$C229*H$263*24*'Input'!$F$58/D$13,0)</f>
        <v>0</v>
      </c>
      <c r="I285" s="37">
        <f>IF(E$13&gt;0,$C229*I$263*24*'Input'!$F$58/E$13,0)</f>
        <v>0</v>
      </c>
      <c r="K285" s="37">
        <f>IF(C$13&gt;0,$C229*K$263*24*'Input'!$F$58/C$13,0)</f>
        <v>0</v>
      </c>
      <c r="L285" s="37">
        <f>IF(D$13&gt;0,$C229*L$263*24*'Input'!$F$58/D$13,0)</f>
        <v>0</v>
      </c>
      <c r="M285" s="37">
        <f>IF(E$13&gt;0,$C229*M$263*24*'Input'!$F$58/E$13,0)</f>
        <v>0</v>
      </c>
      <c r="O285" s="37">
        <f>IF(C$13&gt;0,$C229*O$263*24*'Input'!$F$58/C$13,0)</f>
        <v>0</v>
      </c>
      <c r="P285" s="37">
        <f>IF(D$13&gt;0,$C229*P$263*24*'Input'!$F$58/D$13,0)</f>
        <v>0</v>
      </c>
      <c r="Q285" s="37">
        <f>IF(E$13&gt;0,$C229*Q$263*24*'Input'!$F$58/E$13,0)</f>
        <v>0</v>
      </c>
      <c r="S285" s="37">
        <f>IF(C$13&gt;0,$C229*S$263*24*'Input'!$F$58/C$13,0)</f>
        <v>0</v>
      </c>
      <c r="T285" s="37">
        <f>IF(D$13&gt;0,$C229*T$263*24*'Input'!$F$58/D$13,0)</f>
        <v>0</v>
      </c>
      <c r="U285" s="37">
        <f>IF(E$13&gt;0,$C229*U$263*24*'Input'!$F$58/E$13,0)</f>
        <v>0</v>
      </c>
      <c r="W285" s="37">
        <f>IF(C$13&gt;0,$C229*W$263*24*'Input'!$F$58/C$13,0)</f>
        <v>0</v>
      </c>
      <c r="X285" s="37">
        <f>IF(D$13&gt;0,$C229*X$263*24*'Input'!$F$58/D$13,0)</f>
        <v>0</v>
      </c>
      <c r="Y285" s="37">
        <f>IF(E$13&gt;0,$C229*Y$263*24*'Input'!$F$58/E$13,0)</f>
        <v>0</v>
      </c>
      <c r="AA285" s="37">
        <f>IF(C$13&gt;0,$C229*AA$263*24*'Input'!$F$58/C$13,0)</f>
        <v>0</v>
      </c>
      <c r="AB285" s="37">
        <f>IF(D$13&gt;0,$C229*AB$263*24*'Input'!$F$58/D$13,0)</f>
        <v>0</v>
      </c>
      <c r="AC285" s="37">
        <f>IF(E$13&gt;0,$C229*AC$263*24*'Input'!$F$58/E$13,0)</f>
        <v>0</v>
      </c>
      <c r="AE285" s="37">
        <f>IF(C$13&gt;0,$C229*AE$263*24*'Input'!$F$58/C$13,0)</f>
        <v>0</v>
      </c>
      <c r="AF285" s="37">
        <f>IF(D$13&gt;0,$C229*AF$263*24*'Input'!$F$58/D$13,0)</f>
        <v>0</v>
      </c>
      <c r="AG285" s="37">
        <f>IF(E$13&gt;0,$C229*AG$263*24*'Input'!$F$58/E$13,0)</f>
        <v>0</v>
      </c>
      <c r="AI285" s="37">
        <f>IF(C$13&gt;0,$C229*AI$263*24*'Input'!$F$58/C$13,0)</f>
        <v>0</v>
      </c>
      <c r="AJ285" s="37">
        <f>IF(D$13&gt;0,$C229*AJ$263*24*'Input'!$F$58/D$13,0)</f>
        <v>0</v>
      </c>
      <c r="AK285" s="37">
        <f>IF(E$13&gt;0,$C229*AK$263*24*'Input'!$F$58/E$13,0)</f>
        <v>0</v>
      </c>
      <c r="AL285" s="17"/>
    </row>
    <row r="286" spans="1:38">
      <c r="A286" s="4" t="s">
        <v>183</v>
      </c>
      <c r="C286" s="37">
        <f>IF(C$13&gt;0,$C230*C$263*24*'Input'!$F$58/C$13,0)</f>
        <v>0</v>
      </c>
      <c r="D286" s="37">
        <f>IF(D$13&gt;0,$C230*D$263*24*'Input'!$F$58/D$13,0)</f>
        <v>0</v>
      </c>
      <c r="E286" s="37">
        <f>IF(E$13&gt;0,$C230*E$263*24*'Input'!$F$58/E$13,0)</f>
        <v>0</v>
      </c>
      <c r="G286" s="37">
        <f>IF(C$13&gt;0,$C230*G$263*24*'Input'!$F$58/C$13,0)</f>
        <v>0</v>
      </c>
      <c r="H286" s="37">
        <f>IF(D$13&gt;0,$C230*H$263*24*'Input'!$F$58/D$13,0)</f>
        <v>0</v>
      </c>
      <c r="I286" s="37">
        <f>IF(E$13&gt;0,$C230*I$263*24*'Input'!$F$58/E$13,0)</f>
        <v>0</v>
      </c>
      <c r="K286" s="37">
        <f>IF(C$13&gt;0,$C230*K$263*24*'Input'!$F$58/C$13,0)</f>
        <v>0</v>
      </c>
      <c r="L286" s="37">
        <f>IF(D$13&gt;0,$C230*L$263*24*'Input'!$F$58/D$13,0)</f>
        <v>0</v>
      </c>
      <c r="M286" s="37">
        <f>IF(E$13&gt;0,$C230*M$263*24*'Input'!$F$58/E$13,0)</f>
        <v>0</v>
      </c>
      <c r="O286" s="37">
        <f>IF(C$13&gt;0,$C230*O$263*24*'Input'!$F$58/C$13,0)</f>
        <v>0</v>
      </c>
      <c r="P286" s="37">
        <f>IF(D$13&gt;0,$C230*P$263*24*'Input'!$F$58/D$13,0)</f>
        <v>0</v>
      </c>
      <c r="Q286" s="37">
        <f>IF(E$13&gt;0,$C230*Q$263*24*'Input'!$F$58/E$13,0)</f>
        <v>0</v>
      </c>
      <c r="S286" s="37">
        <f>IF(C$13&gt;0,$C230*S$263*24*'Input'!$F$58/C$13,0)</f>
        <v>0</v>
      </c>
      <c r="T286" s="37">
        <f>IF(D$13&gt;0,$C230*T$263*24*'Input'!$F$58/D$13,0)</f>
        <v>0</v>
      </c>
      <c r="U286" s="37">
        <f>IF(E$13&gt;0,$C230*U$263*24*'Input'!$F$58/E$13,0)</f>
        <v>0</v>
      </c>
      <c r="W286" s="37">
        <f>IF(C$13&gt;0,$C230*W$263*24*'Input'!$F$58/C$13,0)</f>
        <v>0</v>
      </c>
      <c r="X286" s="37">
        <f>IF(D$13&gt;0,$C230*X$263*24*'Input'!$F$58/D$13,0)</f>
        <v>0</v>
      </c>
      <c r="Y286" s="37">
        <f>IF(E$13&gt;0,$C230*Y$263*24*'Input'!$F$58/E$13,0)</f>
        <v>0</v>
      </c>
      <c r="AA286" s="37">
        <f>IF(C$13&gt;0,$C230*AA$263*24*'Input'!$F$58/C$13,0)</f>
        <v>0</v>
      </c>
      <c r="AB286" s="37">
        <f>IF(D$13&gt;0,$C230*AB$263*24*'Input'!$F$58/D$13,0)</f>
        <v>0</v>
      </c>
      <c r="AC286" s="37">
        <f>IF(E$13&gt;0,$C230*AC$263*24*'Input'!$F$58/E$13,0)</f>
        <v>0</v>
      </c>
      <c r="AE286" s="37">
        <f>IF(C$13&gt;0,$C230*AE$263*24*'Input'!$F$58/C$13,0)</f>
        <v>0</v>
      </c>
      <c r="AF286" s="37">
        <f>IF(D$13&gt;0,$C230*AF$263*24*'Input'!$F$58/D$13,0)</f>
        <v>0</v>
      </c>
      <c r="AG286" s="37">
        <f>IF(E$13&gt;0,$C230*AG$263*24*'Input'!$F$58/E$13,0)</f>
        <v>0</v>
      </c>
      <c r="AI286" s="37">
        <f>IF(C$13&gt;0,$C230*AI$263*24*'Input'!$F$58/C$13,0)</f>
        <v>0</v>
      </c>
      <c r="AJ286" s="37">
        <f>IF(D$13&gt;0,$C230*AJ$263*24*'Input'!$F$58/D$13,0)</f>
        <v>0</v>
      </c>
      <c r="AK286" s="37">
        <f>IF(E$13&gt;0,$C230*AK$263*24*'Input'!$F$58/E$13,0)</f>
        <v>0</v>
      </c>
      <c r="AL286" s="17"/>
    </row>
    <row r="287" spans="1:38">
      <c r="A287" s="4" t="s">
        <v>196</v>
      </c>
      <c r="C287" s="37">
        <f>IF(C$13&gt;0,$C231*C$263*24*'Input'!$F$58/C$13,0)</f>
        <v>0</v>
      </c>
      <c r="D287" s="37">
        <f>IF(D$13&gt;0,$C231*D$263*24*'Input'!$F$58/D$13,0)</f>
        <v>0</v>
      </c>
      <c r="E287" s="37">
        <f>IF(E$13&gt;0,$C231*E$263*24*'Input'!$F$58/E$13,0)</f>
        <v>0</v>
      </c>
      <c r="G287" s="37">
        <f>IF(C$13&gt;0,$C231*G$263*24*'Input'!$F$58/C$13,0)</f>
        <v>0</v>
      </c>
      <c r="H287" s="37">
        <f>IF(D$13&gt;0,$C231*H$263*24*'Input'!$F$58/D$13,0)</f>
        <v>0</v>
      </c>
      <c r="I287" s="37">
        <f>IF(E$13&gt;0,$C231*I$263*24*'Input'!$F$58/E$13,0)</f>
        <v>0</v>
      </c>
      <c r="K287" s="37">
        <f>IF(C$13&gt;0,$C231*K$263*24*'Input'!$F$58/C$13,0)</f>
        <v>0</v>
      </c>
      <c r="L287" s="37">
        <f>IF(D$13&gt;0,$C231*L$263*24*'Input'!$F$58/D$13,0)</f>
        <v>0</v>
      </c>
      <c r="M287" s="37">
        <f>IF(E$13&gt;0,$C231*M$263*24*'Input'!$F$58/E$13,0)</f>
        <v>0</v>
      </c>
      <c r="O287" s="37">
        <f>IF(C$13&gt;0,$C231*O$263*24*'Input'!$F$58/C$13,0)</f>
        <v>0</v>
      </c>
      <c r="P287" s="37">
        <f>IF(D$13&gt;0,$C231*P$263*24*'Input'!$F$58/D$13,0)</f>
        <v>0</v>
      </c>
      <c r="Q287" s="37">
        <f>IF(E$13&gt;0,$C231*Q$263*24*'Input'!$F$58/E$13,0)</f>
        <v>0</v>
      </c>
      <c r="S287" s="37">
        <f>IF(C$13&gt;0,$C231*S$263*24*'Input'!$F$58/C$13,0)</f>
        <v>0</v>
      </c>
      <c r="T287" s="37">
        <f>IF(D$13&gt;0,$C231*T$263*24*'Input'!$F$58/D$13,0)</f>
        <v>0</v>
      </c>
      <c r="U287" s="37">
        <f>IF(E$13&gt;0,$C231*U$263*24*'Input'!$F$58/E$13,0)</f>
        <v>0</v>
      </c>
      <c r="W287" s="37">
        <f>IF(C$13&gt;0,$C231*W$263*24*'Input'!$F$58/C$13,0)</f>
        <v>0</v>
      </c>
      <c r="X287" s="37">
        <f>IF(D$13&gt;0,$C231*X$263*24*'Input'!$F$58/D$13,0)</f>
        <v>0</v>
      </c>
      <c r="Y287" s="37">
        <f>IF(E$13&gt;0,$C231*Y$263*24*'Input'!$F$58/E$13,0)</f>
        <v>0</v>
      </c>
      <c r="AA287" s="37">
        <f>IF(C$13&gt;0,$C231*AA$263*24*'Input'!$F$58/C$13,0)</f>
        <v>0</v>
      </c>
      <c r="AB287" s="37">
        <f>IF(D$13&gt;0,$C231*AB$263*24*'Input'!$F$58/D$13,0)</f>
        <v>0</v>
      </c>
      <c r="AC287" s="37">
        <f>IF(E$13&gt;0,$C231*AC$263*24*'Input'!$F$58/E$13,0)</f>
        <v>0</v>
      </c>
      <c r="AE287" s="37">
        <f>IF(C$13&gt;0,$C231*AE$263*24*'Input'!$F$58/C$13,0)</f>
        <v>0</v>
      </c>
      <c r="AF287" s="37">
        <f>IF(D$13&gt;0,$C231*AF$263*24*'Input'!$F$58/D$13,0)</f>
        <v>0</v>
      </c>
      <c r="AG287" s="37">
        <f>IF(E$13&gt;0,$C231*AG$263*24*'Input'!$F$58/E$13,0)</f>
        <v>0</v>
      </c>
      <c r="AI287" s="37">
        <f>IF(C$13&gt;0,$C231*AI$263*24*'Input'!$F$58/C$13,0)</f>
        <v>0</v>
      </c>
      <c r="AJ287" s="37">
        <f>IF(D$13&gt;0,$C231*AJ$263*24*'Input'!$F$58/D$13,0)</f>
        <v>0</v>
      </c>
      <c r="AK287" s="37">
        <f>IF(E$13&gt;0,$C231*AK$263*24*'Input'!$F$58/E$13,0)</f>
        <v>0</v>
      </c>
      <c r="AL287" s="17"/>
    </row>
    <row r="288" spans="1:38">
      <c r="A288" s="4" t="s">
        <v>187</v>
      </c>
      <c r="C288" s="37">
        <f>IF(C$13&gt;0,$C232*C$263*24*'Input'!$F$58/C$13,0)</f>
        <v>0</v>
      </c>
      <c r="D288" s="37">
        <f>IF(D$13&gt;0,$C232*D$263*24*'Input'!$F$58/D$13,0)</f>
        <v>0</v>
      </c>
      <c r="E288" s="37">
        <f>IF(E$13&gt;0,$C232*E$263*24*'Input'!$F$58/E$13,0)</f>
        <v>0</v>
      </c>
      <c r="G288" s="37">
        <f>IF(C$13&gt;0,$C232*G$263*24*'Input'!$F$58/C$13,0)</f>
        <v>0</v>
      </c>
      <c r="H288" s="37">
        <f>IF(D$13&gt;0,$C232*H$263*24*'Input'!$F$58/D$13,0)</f>
        <v>0</v>
      </c>
      <c r="I288" s="37">
        <f>IF(E$13&gt;0,$C232*I$263*24*'Input'!$F$58/E$13,0)</f>
        <v>0</v>
      </c>
      <c r="K288" s="37">
        <f>IF(C$13&gt;0,$C232*K$263*24*'Input'!$F$58/C$13,0)</f>
        <v>0</v>
      </c>
      <c r="L288" s="37">
        <f>IF(D$13&gt;0,$C232*L$263*24*'Input'!$F$58/D$13,0)</f>
        <v>0</v>
      </c>
      <c r="M288" s="37">
        <f>IF(E$13&gt;0,$C232*M$263*24*'Input'!$F$58/E$13,0)</f>
        <v>0</v>
      </c>
      <c r="O288" s="37">
        <f>IF(C$13&gt;0,$C232*O$263*24*'Input'!$F$58/C$13,0)</f>
        <v>0</v>
      </c>
      <c r="P288" s="37">
        <f>IF(D$13&gt;0,$C232*P$263*24*'Input'!$F$58/D$13,0)</f>
        <v>0</v>
      </c>
      <c r="Q288" s="37">
        <f>IF(E$13&gt;0,$C232*Q$263*24*'Input'!$F$58/E$13,0)</f>
        <v>0</v>
      </c>
      <c r="S288" s="37">
        <f>IF(C$13&gt;0,$C232*S$263*24*'Input'!$F$58/C$13,0)</f>
        <v>0</v>
      </c>
      <c r="T288" s="37">
        <f>IF(D$13&gt;0,$C232*T$263*24*'Input'!$F$58/D$13,0)</f>
        <v>0</v>
      </c>
      <c r="U288" s="37">
        <f>IF(E$13&gt;0,$C232*U$263*24*'Input'!$F$58/E$13,0)</f>
        <v>0</v>
      </c>
      <c r="W288" s="37">
        <f>IF(C$13&gt;0,$C232*W$263*24*'Input'!$F$58/C$13,0)</f>
        <v>0</v>
      </c>
      <c r="X288" s="37">
        <f>IF(D$13&gt;0,$C232*X$263*24*'Input'!$F$58/D$13,0)</f>
        <v>0</v>
      </c>
      <c r="Y288" s="37">
        <f>IF(E$13&gt;0,$C232*Y$263*24*'Input'!$F$58/E$13,0)</f>
        <v>0</v>
      </c>
      <c r="AA288" s="37">
        <f>IF(C$13&gt;0,$C232*AA$263*24*'Input'!$F$58/C$13,0)</f>
        <v>0</v>
      </c>
      <c r="AB288" s="37">
        <f>IF(D$13&gt;0,$C232*AB$263*24*'Input'!$F$58/D$13,0)</f>
        <v>0</v>
      </c>
      <c r="AC288" s="37">
        <f>IF(E$13&gt;0,$C232*AC$263*24*'Input'!$F$58/E$13,0)</f>
        <v>0</v>
      </c>
      <c r="AE288" s="37">
        <f>IF(C$13&gt;0,$C232*AE$263*24*'Input'!$F$58/C$13,0)</f>
        <v>0</v>
      </c>
      <c r="AF288" s="37">
        <f>IF(D$13&gt;0,$C232*AF$263*24*'Input'!$F$58/D$13,0)</f>
        <v>0</v>
      </c>
      <c r="AG288" s="37">
        <f>IF(E$13&gt;0,$C232*AG$263*24*'Input'!$F$58/E$13,0)</f>
        <v>0</v>
      </c>
      <c r="AI288" s="37">
        <f>IF(C$13&gt;0,$C232*AI$263*24*'Input'!$F$58/C$13,0)</f>
        <v>0</v>
      </c>
      <c r="AJ288" s="37">
        <f>IF(D$13&gt;0,$C232*AJ$263*24*'Input'!$F$58/D$13,0)</f>
        <v>0</v>
      </c>
      <c r="AK288" s="37">
        <f>IF(E$13&gt;0,$C232*AK$263*24*'Input'!$F$58/E$13,0)</f>
        <v>0</v>
      </c>
      <c r="AL288" s="17"/>
    </row>
    <row r="289" spans="1:38">
      <c r="A289" s="4" t="s">
        <v>189</v>
      </c>
      <c r="C289" s="37">
        <f>IF(C$13&gt;0,$C233*C$263*24*'Input'!$F$58/C$13,0)</f>
        <v>0</v>
      </c>
      <c r="D289" s="37">
        <f>IF(D$13&gt;0,$C233*D$263*24*'Input'!$F$58/D$13,0)</f>
        <v>0</v>
      </c>
      <c r="E289" s="37">
        <f>IF(E$13&gt;0,$C233*E$263*24*'Input'!$F$58/E$13,0)</f>
        <v>0</v>
      </c>
      <c r="G289" s="37">
        <f>IF(C$13&gt;0,$C233*G$263*24*'Input'!$F$58/C$13,0)</f>
        <v>0</v>
      </c>
      <c r="H289" s="37">
        <f>IF(D$13&gt;0,$C233*H$263*24*'Input'!$F$58/D$13,0)</f>
        <v>0</v>
      </c>
      <c r="I289" s="37">
        <f>IF(E$13&gt;0,$C233*I$263*24*'Input'!$F$58/E$13,0)</f>
        <v>0</v>
      </c>
      <c r="K289" s="37">
        <f>IF(C$13&gt;0,$C233*K$263*24*'Input'!$F$58/C$13,0)</f>
        <v>0</v>
      </c>
      <c r="L289" s="37">
        <f>IF(D$13&gt;0,$C233*L$263*24*'Input'!$F$58/D$13,0)</f>
        <v>0</v>
      </c>
      <c r="M289" s="37">
        <f>IF(E$13&gt;0,$C233*M$263*24*'Input'!$F$58/E$13,0)</f>
        <v>0</v>
      </c>
      <c r="O289" s="37">
        <f>IF(C$13&gt;0,$C233*O$263*24*'Input'!$F$58/C$13,0)</f>
        <v>0</v>
      </c>
      <c r="P289" s="37">
        <f>IF(D$13&gt;0,$C233*P$263*24*'Input'!$F$58/D$13,0)</f>
        <v>0</v>
      </c>
      <c r="Q289" s="37">
        <f>IF(E$13&gt;0,$C233*Q$263*24*'Input'!$F$58/E$13,0)</f>
        <v>0</v>
      </c>
      <c r="S289" s="37">
        <f>IF(C$13&gt;0,$C233*S$263*24*'Input'!$F$58/C$13,0)</f>
        <v>0</v>
      </c>
      <c r="T289" s="37">
        <f>IF(D$13&gt;0,$C233*T$263*24*'Input'!$F$58/D$13,0)</f>
        <v>0</v>
      </c>
      <c r="U289" s="37">
        <f>IF(E$13&gt;0,$C233*U$263*24*'Input'!$F$58/E$13,0)</f>
        <v>0</v>
      </c>
      <c r="W289" s="37">
        <f>IF(C$13&gt;0,$C233*W$263*24*'Input'!$F$58/C$13,0)</f>
        <v>0</v>
      </c>
      <c r="X289" s="37">
        <f>IF(D$13&gt;0,$C233*X$263*24*'Input'!$F$58/D$13,0)</f>
        <v>0</v>
      </c>
      <c r="Y289" s="37">
        <f>IF(E$13&gt;0,$C233*Y$263*24*'Input'!$F$58/E$13,0)</f>
        <v>0</v>
      </c>
      <c r="AA289" s="37">
        <f>IF(C$13&gt;0,$C233*AA$263*24*'Input'!$F$58/C$13,0)</f>
        <v>0</v>
      </c>
      <c r="AB289" s="37">
        <f>IF(D$13&gt;0,$C233*AB$263*24*'Input'!$F$58/D$13,0)</f>
        <v>0</v>
      </c>
      <c r="AC289" s="37">
        <f>IF(E$13&gt;0,$C233*AC$263*24*'Input'!$F$58/E$13,0)</f>
        <v>0</v>
      </c>
      <c r="AE289" s="37">
        <f>IF(C$13&gt;0,$C233*AE$263*24*'Input'!$F$58/C$13,0)</f>
        <v>0</v>
      </c>
      <c r="AF289" s="37">
        <f>IF(D$13&gt;0,$C233*AF$263*24*'Input'!$F$58/D$13,0)</f>
        <v>0</v>
      </c>
      <c r="AG289" s="37">
        <f>IF(E$13&gt;0,$C233*AG$263*24*'Input'!$F$58/E$13,0)</f>
        <v>0</v>
      </c>
      <c r="AI289" s="37">
        <f>IF(C$13&gt;0,$C233*AI$263*24*'Input'!$F$58/C$13,0)</f>
        <v>0</v>
      </c>
      <c r="AJ289" s="37">
        <f>IF(D$13&gt;0,$C233*AJ$263*24*'Input'!$F$58/D$13,0)</f>
        <v>0</v>
      </c>
      <c r="AK289" s="37">
        <f>IF(E$13&gt;0,$C233*AK$263*24*'Input'!$F$58/E$13,0)</f>
        <v>0</v>
      </c>
      <c r="AL289" s="17"/>
    </row>
    <row r="290" spans="1:38">
      <c r="A290" s="4" t="s">
        <v>198</v>
      </c>
      <c r="C290" s="37">
        <f>IF(C$13&gt;0,$C234*C$263*24*'Input'!$F$58/C$13,0)</f>
        <v>0</v>
      </c>
      <c r="D290" s="37">
        <f>IF(D$13&gt;0,$C234*D$263*24*'Input'!$F$58/D$13,0)</f>
        <v>0</v>
      </c>
      <c r="E290" s="37">
        <f>IF(E$13&gt;0,$C234*E$263*24*'Input'!$F$58/E$13,0)</f>
        <v>0</v>
      </c>
      <c r="G290" s="37">
        <f>IF(C$13&gt;0,$C234*G$263*24*'Input'!$F$58/C$13,0)</f>
        <v>0</v>
      </c>
      <c r="H290" s="37">
        <f>IF(D$13&gt;0,$C234*H$263*24*'Input'!$F$58/D$13,0)</f>
        <v>0</v>
      </c>
      <c r="I290" s="37">
        <f>IF(E$13&gt;0,$C234*I$263*24*'Input'!$F$58/E$13,0)</f>
        <v>0</v>
      </c>
      <c r="K290" s="37">
        <f>IF(C$13&gt;0,$C234*K$263*24*'Input'!$F$58/C$13,0)</f>
        <v>0</v>
      </c>
      <c r="L290" s="37">
        <f>IF(D$13&gt;0,$C234*L$263*24*'Input'!$F$58/D$13,0)</f>
        <v>0</v>
      </c>
      <c r="M290" s="37">
        <f>IF(E$13&gt;0,$C234*M$263*24*'Input'!$F$58/E$13,0)</f>
        <v>0</v>
      </c>
      <c r="O290" s="37">
        <f>IF(C$13&gt;0,$C234*O$263*24*'Input'!$F$58/C$13,0)</f>
        <v>0</v>
      </c>
      <c r="P290" s="37">
        <f>IF(D$13&gt;0,$C234*P$263*24*'Input'!$F$58/D$13,0)</f>
        <v>0</v>
      </c>
      <c r="Q290" s="37">
        <f>IF(E$13&gt;0,$C234*Q$263*24*'Input'!$F$58/E$13,0)</f>
        <v>0</v>
      </c>
      <c r="S290" s="37">
        <f>IF(C$13&gt;0,$C234*S$263*24*'Input'!$F$58/C$13,0)</f>
        <v>0</v>
      </c>
      <c r="T290" s="37">
        <f>IF(D$13&gt;0,$C234*T$263*24*'Input'!$F$58/D$13,0)</f>
        <v>0</v>
      </c>
      <c r="U290" s="37">
        <f>IF(E$13&gt;0,$C234*U$263*24*'Input'!$F$58/E$13,0)</f>
        <v>0</v>
      </c>
      <c r="W290" s="37">
        <f>IF(C$13&gt;0,$C234*W$263*24*'Input'!$F$58/C$13,0)</f>
        <v>0</v>
      </c>
      <c r="X290" s="37">
        <f>IF(D$13&gt;0,$C234*X$263*24*'Input'!$F$58/D$13,0)</f>
        <v>0</v>
      </c>
      <c r="Y290" s="37">
        <f>IF(E$13&gt;0,$C234*Y$263*24*'Input'!$F$58/E$13,0)</f>
        <v>0</v>
      </c>
      <c r="AA290" s="37">
        <f>IF(C$13&gt;0,$C234*AA$263*24*'Input'!$F$58/C$13,0)</f>
        <v>0</v>
      </c>
      <c r="AB290" s="37">
        <f>IF(D$13&gt;0,$C234*AB$263*24*'Input'!$F$58/D$13,0)</f>
        <v>0</v>
      </c>
      <c r="AC290" s="37">
        <f>IF(E$13&gt;0,$C234*AC$263*24*'Input'!$F$58/E$13,0)</f>
        <v>0</v>
      </c>
      <c r="AE290" s="37">
        <f>IF(C$13&gt;0,$C234*AE$263*24*'Input'!$F$58/C$13,0)</f>
        <v>0</v>
      </c>
      <c r="AF290" s="37">
        <f>IF(D$13&gt;0,$C234*AF$263*24*'Input'!$F$58/D$13,0)</f>
        <v>0</v>
      </c>
      <c r="AG290" s="37">
        <f>IF(E$13&gt;0,$C234*AG$263*24*'Input'!$F$58/E$13,0)</f>
        <v>0</v>
      </c>
      <c r="AI290" s="37">
        <f>IF(C$13&gt;0,$C234*AI$263*24*'Input'!$F$58/C$13,0)</f>
        <v>0</v>
      </c>
      <c r="AJ290" s="37">
        <f>IF(D$13&gt;0,$C234*AJ$263*24*'Input'!$F$58/D$13,0)</f>
        <v>0</v>
      </c>
      <c r="AK290" s="37">
        <f>IF(E$13&gt;0,$C234*AK$263*24*'Input'!$F$58/E$13,0)</f>
        <v>0</v>
      </c>
      <c r="AL290" s="17"/>
    </row>
    <row r="292" spans="1:38" ht="21" customHeight="1">
      <c r="A292" s="1" t="s">
        <v>633</v>
      </c>
    </row>
    <row r="293" spans="1:38">
      <c r="A293" s="2" t="s">
        <v>353</v>
      </c>
    </row>
    <row r="294" spans="1:38">
      <c r="A294" s="32" t="s">
        <v>634</v>
      </c>
    </row>
    <row r="295" spans="1:38">
      <c r="A295" s="2" t="s">
        <v>635</v>
      </c>
    </row>
    <row r="297" spans="1:38">
      <c r="B297" s="29" t="s">
        <v>142</v>
      </c>
      <c r="C297" s="15" t="s">
        <v>329</v>
      </c>
      <c r="D297" s="15" t="s">
        <v>330</v>
      </c>
      <c r="E297" s="15" t="s">
        <v>331</v>
      </c>
      <c r="F297" s="29" t="s">
        <v>143</v>
      </c>
      <c r="G297" s="15" t="s">
        <v>329</v>
      </c>
      <c r="H297" s="15" t="s">
        <v>330</v>
      </c>
      <c r="I297" s="15" t="s">
        <v>331</v>
      </c>
      <c r="J297" s="29" t="s">
        <v>144</v>
      </c>
      <c r="K297" s="15" t="s">
        <v>329</v>
      </c>
      <c r="L297" s="15" t="s">
        <v>330</v>
      </c>
      <c r="M297" s="15" t="s">
        <v>331</v>
      </c>
      <c r="N297" s="29" t="s">
        <v>145</v>
      </c>
      <c r="O297" s="15" t="s">
        <v>329</v>
      </c>
      <c r="P297" s="15" t="s">
        <v>330</v>
      </c>
      <c r="Q297" s="15" t="s">
        <v>331</v>
      </c>
      <c r="R297" s="29" t="s">
        <v>146</v>
      </c>
      <c r="S297" s="15" t="s">
        <v>329</v>
      </c>
      <c r="T297" s="15" t="s">
        <v>330</v>
      </c>
      <c r="U297" s="15" t="s">
        <v>331</v>
      </c>
      <c r="V297" s="29" t="s">
        <v>151</v>
      </c>
      <c r="W297" s="15" t="s">
        <v>329</v>
      </c>
      <c r="X297" s="15" t="s">
        <v>330</v>
      </c>
      <c r="Y297" s="15" t="s">
        <v>331</v>
      </c>
      <c r="Z297" s="29" t="s">
        <v>147</v>
      </c>
      <c r="AA297" s="15" t="s">
        <v>329</v>
      </c>
      <c r="AB297" s="15" t="s">
        <v>330</v>
      </c>
      <c r="AC297" s="15" t="s">
        <v>331</v>
      </c>
      <c r="AD297" s="29" t="s">
        <v>148</v>
      </c>
      <c r="AE297" s="15" t="s">
        <v>329</v>
      </c>
      <c r="AF297" s="15" t="s">
        <v>330</v>
      </c>
      <c r="AG297" s="15" t="s">
        <v>331</v>
      </c>
      <c r="AH297" s="29" t="s">
        <v>149</v>
      </c>
      <c r="AI297" s="15" t="s">
        <v>329</v>
      </c>
      <c r="AJ297" s="15" t="s">
        <v>330</v>
      </c>
      <c r="AK297" s="15" t="s">
        <v>331</v>
      </c>
    </row>
    <row r="298" spans="1:38">
      <c r="A298" s="4" t="s">
        <v>174</v>
      </c>
      <c r="C298" s="38">
        <f>C$274</f>
        <v>0</v>
      </c>
      <c r="D298" s="38">
        <f>D$274</f>
        <v>0</v>
      </c>
      <c r="E298" s="38">
        <f>E$274</f>
        <v>0</v>
      </c>
      <c r="G298" s="38">
        <f>G$274</f>
        <v>0</v>
      </c>
      <c r="H298" s="38">
        <f>H$274</f>
        <v>0</v>
      </c>
      <c r="I298" s="38">
        <f>I$274</f>
        <v>0</v>
      </c>
      <c r="K298" s="38">
        <f>K$274</f>
        <v>0</v>
      </c>
      <c r="L298" s="38">
        <f>L$274</f>
        <v>0</v>
      </c>
      <c r="M298" s="38">
        <f>M$274</f>
        <v>0</v>
      </c>
      <c r="O298" s="38">
        <f>O$274</f>
        <v>0</v>
      </c>
      <c r="P298" s="38">
        <f>P$274</f>
        <v>0</v>
      </c>
      <c r="Q298" s="38">
        <f>Q$274</f>
        <v>0</v>
      </c>
      <c r="S298" s="38">
        <f>S$274</f>
        <v>0</v>
      </c>
      <c r="T298" s="38">
        <f>T$274</f>
        <v>0</v>
      </c>
      <c r="U298" s="38">
        <f>U$274</f>
        <v>0</v>
      </c>
      <c r="W298" s="38">
        <f>W$274</f>
        <v>0</v>
      </c>
      <c r="X298" s="38">
        <f>X$274</f>
        <v>0</v>
      </c>
      <c r="Y298" s="38">
        <f>Y$274</f>
        <v>0</v>
      </c>
      <c r="AA298" s="38">
        <f>AA$274</f>
        <v>0</v>
      </c>
      <c r="AB298" s="38">
        <f>AB$274</f>
        <v>0</v>
      </c>
      <c r="AC298" s="38">
        <f>AC$274</f>
        <v>0</v>
      </c>
      <c r="AE298" s="38">
        <f>AE$274</f>
        <v>0</v>
      </c>
      <c r="AF298" s="38">
        <f>AF$274</f>
        <v>0</v>
      </c>
      <c r="AG298" s="38">
        <f>AG$274</f>
        <v>0</v>
      </c>
      <c r="AI298" s="38">
        <f>AI$274</f>
        <v>0</v>
      </c>
      <c r="AJ298" s="38">
        <f>AJ$274</f>
        <v>0</v>
      </c>
      <c r="AK298" s="38">
        <f>AK$274</f>
        <v>0</v>
      </c>
      <c r="AL298" s="17"/>
    </row>
    <row r="299" spans="1:38">
      <c r="A299" s="4" t="s">
        <v>176</v>
      </c>
      <c r="C299" s="38">
        <f>C$277</f>
        <v>0</v>
      </c>
      <c r="D299" s="38">
        <f>D$277</f>
        <v>0</v>
      </c>
      <c r="E299" s="38">
        <f>E$277</f>
        <v>0</v>
      </c>
      <c r="G299" s="38">
        <f>G$277</f>
        <v>0</v>
      </c>
      <c r="H299" s="38">
        <f>H$277</f>
        <v>0</v>
      </c>
      <c r="I299" s="38">
        <f>I$277</f>
        <v>0</v>
      </c>
      <c r="K299" s="38">
        <f>K$277</f>
        <v>0</v>
      </c>
      <c r="L299" s="38">
        <f>L$277</f>
        <v>0</v>
      </c>
      <c r="M299" s="38">
        <f>M$277</f>
        <v>0</v>
      </c>
      <c r="O299" s="38">
        <f>O$277</f>
        <v>0</v>
      </c>
      <c r="P299" s="38">
        <f>P$277</f>
        <v>0</v>
      </c>
      <c r="Q299" s="38">
        <f>Q$277</f>
        <v>0</v>
      </c>
      <c r="S299" s="38">
        <f>S$277</f>
        <v>0</v>
      </c>
      <c r="T299" s="38">
        <f>T$277</f>
        <v>0</v>
      </c>
      <c r="U299" s="38">
        <f>U$277</f>
        <v>0</v>
      </c>
      <c r="W299" s="38">
        <f>W$277</f>
        <v>0</v>
      </c>
      <c r="X299" s="38">
        <f>X$277</f>
        <v>0</v>
      </c>
      <c r="Y299" s="38">
        <f>Y$277</f>
        <v>0</v>
      </c>
      <c r="AA299" s="38">
        <f>AA$277</f>
        <v>0</v>
      </c>
      <c r="AB299" s="38">
        <f>AB$277</f>
        <v>0</v>
      </c>
      <c r="AC299" s="38">
        <f>AC$277</f>
        <v>0</v>
      </c>
      <c r="AE299" s="38">
        <f>AE$277</f>
        <v>0</v>
      </c>
      <c r="AF299" s="38">
        <f>AF$277</f>
        <v>0</v>
      </c>
      <c r="AG299" s="38">
        <f>AG$277</f>
        <v>0</v>
      </c>
      <c r="AI299" s="38">
        <f>AI$277</f>
        <v>0</v>
      </c>
      <c r="AJ299" s="38">
        <f>AJ$277</f>
        <v>0</v>
      </c>
      <c r="AK299" s="38">
        <f>AK$277</f>
        <v>0</v>
      </c>
      <c r="AL299" s="17"/>
    </row>
    <row r="301" spans="1:38" ht="21" customHeight="1">
      <c r="A301" s="1" t="s">
        <v>636</v>
      </c>
    </row>
    <row r="302" spans="1:38">
      <c r="A302" s="2" t="s">
        <v>353</v>
      </c>
    </row>
    <row r="303" spans="1:38">
      <c r="A303" s="32" t="s">
        <v>576</v>
      </c>
    </row>
    <row r="304" spans="1:38">
      <c r="A304" s="2" t="s">
        <v>635</v>
      </c>
    </row>
    <row r="306" spans="1:5">
      <c r="B306" s="15" t="s">
        <v>637</v>
      </c>
    </row>
    <row r="307" spans="1:5">
      <c r="A307" s="4" t="s">
        <v>174</v>
      </c>
      <c r="B307" s="21">
        <f>B$119</f>
        <v>0</v>
      </c>
      <c r="C307" s="17"/>
    </row>
    <row r="308" spans="1:5">
      <c r="A308" s="4" t="s">
        <v>176</v>
      </c>
      <c r="B308" s="21">
        <f>B$122</f>
        <v>0</v>
      </c>
      <c r="C308" s="17"/>
    </row>
    <row r="310" spans="1:5" ht="21" customHeight="1">
      <c r="A310" s="1" t="s">
        <v>638</v>
      </c>
    </row>
    <row r="311" spans="1:5">
      <c r="A311" s="2" t="s">
        <v>353</v>
      </c>
    </row>
    <row r="312" spans="1:5">
      <c r="A312" s="32" t="s">
        <v>639</v>
      </c>
    </row>
    <row r="313" spans="1:5">
      <c r="A313" s="2" t="s">
        <v>635</v>
      </c>
    </row>
    <row r="315" spans="1:5">
      <c r="B315" s="15" t="s">
        <v>329</v>
      </c>
      <c r="C315" s="15" t="s">
        <v>330</v>
      </c>
      <c r="D315" s="15" t="s">
        <v>331</v>
      </c>
    </row>
    <row r="316" spans="1:5">
      <c r="A316" s="4" t="s">
        <v>174</v>
      </c>
      <c r="B316" s="39">
        <f>B$43</f>
        <v>0</v>
      </c>
      <c r="C316" s="39">
        <f>C$43</f>
        <v>0</v>
      </c>
      <c r="D316" s="39">
        <f>D$43</f>
        <v>0</v>
      </c>
      <c r="E316" s="17"/>
    </row>
    <row r="317" spans="1:5">
      <c r="A317" s="4" t="s">
        <v>176</v>
      </c>
      <c r="B317" s="39">
        <f>B$46</f>
        <v>0</v>
      </c>
      <c r="C317" s="39">
        <f>C$46</f>
        <v>0</v>
      </c>
      <c r="D317" s="39">
        <f>D$46</f>
        <v>0</v>
      </c>
      <c r="E317" s="17"/>
    </row>
    <row r="319" spans="1:5" ht="21" customHeight="1">
      <c r="A319" s="1" t="s">
        <v>640</v>
      </c>
    </row>
    <row r="320" spans="1:5">
      <c r="A320" s="2" t="s">
        <v>353</v>
      </c>
    </row>
    <row r="321" spans="1:11">
      <c r="A321" s="32" t="s">
        <v>641</v>
      </c>
    </row>
    <row r="322" spans="1:11">
      <c r="A322" s="32" t="s">
        <v>642</v>
      </c>
    </row>
    <row r="323" spans="1:11">
      <c r="A323" s="2" t="s">
        <v>366</v>
      </c>
    </row>
    <row r="325" spans="1:11">
      <c r="B325" s="15" t="s">
        <v>142</v>
      </c>
      <c r="C325" s="15" t="s">
        <v>143</v>
      </c>
      <c r="D325" s="15" t="s">
        <v>144</v>
      </c>
      <c r="E325" s="15" t="s">
        <v>145</v>
      </c>
      <c r="F325" s="15" t="s">
        <v>146</v>
      </c>
      <c r="G325" s="15" t="s">
        <v>151</v>
      </c>
      <c r="H325" s="15" t="s">
        <v>147</v>
      </c>
      <c r="I325" s="15" t="s">
        <v>148</v>
      </c>
      <c r="J325" s="15" t="s">
        <v>149</v>
      </c>
    </row>
    <row r="326" spans="1:11">
      <c r="A326" s="4" t="s">
        <v>174</v>
      </c>
      <c r="B326" s="37">
        <f>SUMPRODUCT($C298:$E298,$B316:$D316)</f>
        <v>0</v>
      </c>
      <c r="C326" s="37">
        <f>SUMPRODUCT($G298:$I298,$B316:$D316)</f>
        <v>0</v>
      </c>
      <c r="D326" s="37">
        <f>SUMPRODUCT($K298:$M298,$B316:$D316)</f>
        <v>0</v>
      </c>
      <c r="E326" s="37">
        <f>SUMPRODUCT($O298:$Q298,$B316:$D316)</f>
        <v>0</v>
      </c>
      <c r="F326" s="37">
        <f>SUMPRODUCT($S298:$U298,$B316:$D316)</f>
        <v>0</v>
      </c>
      <c r="G326" s="37">
        <f>SUMPRODUCT($W298:$Y298,$B316:$D316)</f>
        <v>0</v>
      </c>
      <c r="H326" s="37">
        <f>SUMPRODUCT($AA298:$AC298,$B316:$D316)</f>
        <v>0</v>
      </c>
      <c r="I326" s="37">
        <f>SUMPRODUCT($AE298:$AG298,$B316:$D316)</f>
        <v>0</v>
      </c>
      <c r="J326" s="37">
        <f>SUMPRODUCT($AI298:$AK298,$B316:$D316)</f>
        <v>0</v>
      </c>
      <c r="K326" s="17"/>
    </row>
    <row r="327" spans="1:11">
      <c r="A327" s="4" t="s">
        <v>176</v>
      </c>
      <c r="B327" s="37">
        <f>SUMPRODUCT($C299:$E299,$B317:$D317)</f>
        <v>0</v>
      </c>
      <c r="C327" s="37">
        <f>SUMPRODUCT($G299:$I299,$B317:$D317)</f>
        <v>0</v>
      </c>
      <c r="D327" s="37">
        <f>SUMPRODUCT($K299:$M299,$B317:$D317)</f>
        <v>0</v>
      </c>
      <c r="E327" s="37">
        <f>SUMPRODUCT($O299:$Q299,$B317:$D317)</f>
        <v>0</v>
      </c>
      <c r="F327" s="37">
        <f>SUMPRODUCT($S299:$U299,$B317:$D317)</f>
        <v>0</v>
      </c>
      <c r="G327" s="37">
        <f>SUMPRODUCT($W299:$Y299,$B317:$D317)</f>
        <v>0</v>
      </c>
      <c r="H327" s="37">
        <f>SUMPRODUCT($AA299:$AC299,$B317:$D317)</f>
        <v>0</v>
      </c>
      <c r="I327" s="37">
        <f>SUMPRODUCT($AE299:$AG299,$B317:$D317)</f>
        <v>0</v>
      </c>
      <c r="J327" s="37">
        <f>SUMPRODUCT($AI299:$AK299,$B317:$D317)</f>
        <v>0</v>
      </c>
      <c r="K327" s="17"/>
    </row>
    <row r="329" spans="1:11" ht="21" customHeight="1">
      <c r="A329" s="1" t="s">
        <v>643</v>
      </c>
    </row>
    <row r="330" spans="1:11">
      <c r="A330" s="2" t="s">
        <v>353</v>
      </c>
    </row>
    <row r="331" spans="1:11">
      <c r="A331" s="32" t="s">
        <v>576</v>
      </c>
    </row>
    <row r="332" spans="1:11">
      <c r="A332" s="2" t="s">
        <v>635</v>
      </c>
    </row>
    <row r="334" spans="1:11">
      <c r="B334" s="15" t="s">
        <v>644</v>
      </c>
    </row>
    <row r="335" spans="1:11">
      <c r="A335" s="4" t="s">
        <v>175</v>
      </c>
      <c r="B335" s="21">
        <f>B$120</f>
        <v>0</v>
      </c>
      <c r="C335" s="17"/>
    </row>
    <row r="336" spans="1:11">
      <c r="A336" s="4" t="s">
        <v>177</v>
      </c>
      <c r="B336" s="21">
        <f>B$123</f>
        <v>0</v>
      </c>
      <c r="C336" s="17"/>
    </row>
    <row r="338" spans="1:38" ht="21" customHeight="1">
      <c r="A338" s="1" t="s">
        <v>645</v>
      </c>
    </row>
    <row r="339" spans="1:38">
      <c r="A339" s="2" t="s">
        <v>353</v>
      </c>
    </row>
    <row r="340" spans="1:38">
      <c r="A340" s="32" t="s">
        <v>634</v>
      </c>
    </row>
    <row r="341" spans="1:38">
      <c r="A341" s="2" t="s">
        <v>635</v>
      </c>
    </row>
    <row r="343" spans="1:38">
      <c r="B343" s="29" t="s">
        <v>142</v>
      </c>
      <c r="C343" s="15" t="s">
        <v>329</v>
      </c>
      <c r="D343" s="15" t="s">
        <v>330</v>
      </c>
      <c r="E343" s="15" t="s">
        <v>331</v>
      </c>
      <c r="F343" s="29" t="s">
        <v>143</v>
      </c>
      <c r="G343" s="15" t="s">
        <v>329</v>
      </c>
      <c r="H343" s="15" t="s">
        <v>330</v>
      </c>
      <c r="I343" s="15" t="s">
        <v>331</v>
      </c>
      <c r="J343" s="29" t="s">
        <v>144</v>
      </c>
      <c r="K343" s="15" t="s">
        <v>329</v>
      </c>
      <c r="L343" s="15" t="s">
        <v>330</v>
      </c>
      <c r="M343" s="15" t="s">
        <v>331</v>
      </c>
      <c r="N343" s="29" t="s">
        <v>145</v>
      </c>
      <c r="O343" s="15" t="s">
        <v>329</v>
      </c>
      <c r="P343" s="15" t="s">
        <v>330</v>
      </c>
      <c r="Q343" s="15" t="s">
        <v>331</v>
      </c>
      <c r="R343" s="29" t="s">
        <v>146</v>
      </c>
      <c r="S343" s="15" t="s">
        <v>329</v>
      </c>
      <c r="T343" s="15" t="s">
        <v>330</v>
      </c>
      <c r="U343" s="15" t="s">
        <v>331</v>
      </c>
      <c r="V343" s="29" t="s">
        <v>151</v>
      </c>
      <c r="W343" s="15" t="s">
        <v>329</v>
      </c>
      <c r="X343" s="15" t="s">
        <v>330</v>
      </c>
      <c r="Y343" s="15" t="s">
        <v>331</v>
      </c>
      <c r="Z343" s="29" t="s">
        <v>147</v>
      </c>
      <c r="AA343" s="15" t="s">
        <v>329</v>
      </c>
      <c r="AB343" s="15" t="s">
        <v>330</v>
      </c>
      <c r="AC343" s="15" t="s">
        <v>331</v>
      </c>
      <c r="AD343" s="29" t="s">
        <v>148</v>
      </c>
      <c r="AE343" s="15" t="s">
        <v>329</v>
      </c>
      <c r="AF343" s="15" t="s">
        <v>330</v>
      </c>
      <c r="AG343" s="15" t="s">
        <v>331</v>
      </c>
      <c r="AH343" s="29" t="s">
        <v>149</v>
      </c>
      <c r="AI343" s="15" t="s">
        <v>329</v>
      </c>
      <c r="AJ343" s="15" t="s">
        <v>330</v>
      </c>
      <c r="AK343" s="15" t="s">
        <v>331</v>
      </c>
    </row>
    <row r="344" spans="1:38">
      <c r="A344" s="4" t="s">
        <v>175</v>
      </c>
      <c r="C344" s="38">
        <f>C$275</f>
        <v>0</v>
      </c>
      <c r="D344" s="38">
        <f>D$275</f>
        <v>0</v>
      </c>
      <c r="E344" s="38">
        <f>E$275</f>
        <v>0</v>
      </c>
      <c r="G344" s="38">
        <f>G$275</f>
        <v>0</v>
      </c>
      <c r="H344" s="38">
        <f>H$275</f>
        <v>0</v>
      </c>
      <c r="I344" s="38">
        <f>I$275</f>
        <v>0</v>
      </c>
      <c r="K344" s="38">
        <f>K$275</f>
        <v>0</v>
      </c>
      <c r="L344" s="38">
        <f>L$275</f>
        <v>0</v>
      </c>
      <c r="M344" s="38">
        <f>M$275</f>
        <v>0</v>
      </c>
      <c r="O344" s="38">
        <f>O$275</f>
        <v>0</v>
      </c>
      <c r="P344" s="38">
        <f>P$275</f>
        <v>0</v>
      </c>
      <c r="Q344" s="38">
        <f>Q$275</f>
        <v>0</v>
      </c>
      <c r="S344" s="38">
        <f>S$275</f>
        <v>0</v>
      </c>
      <c r="T344" s="38">
        <f>T$275</f>
        <v>0</v>
      </c>
      <c r="U344" s="38">
        <f>U$275</f>
        <v>0</v>
      </c>
      <c r="W344" s="38">
        <f>W$275</f>
        <v>0</v>
      </c>
      <c r="X344" s="38">
        <f>X$275</f>
        <v>0</v>
      </c>
      <c r="Y344" s="38">
        <f>Y$275</f>
        <v>0</v>
      </c>
      <c r="AA344" s="38">
        <f>AA$275</f>
        <v>0</v>
      </c>
      <c r="AB344" s="38">
        <f>AB$275</f>
        <v>0</v>
      </c>
      <c r="AC344" s="38">
        <f>AC$275</f>
        <v>0</v>
      </c>
      <c r="AE344" s="38">
        <f>AE$275</f>
        <v>0</v>
      </c>
      <c r="AF344" s="38">
        <f>AF$275</f>
        <v>0</v>
      </c>
      <c r="AG344" s="38">
        <f>AG$275</f>
        <v>0</v>
      </c>
      <c r="AI344" s="38">
        <f>AI$275</f>
        <v>0</v>
      </c>
      <c r="AJ344" s="38">
        <f>AJ$275</f>
        <v>0</v>
      </c>
      <c r="AK344" s="38">
        <f>AK$275</f>
        <v>0</v>
      </c>
      <c r="AL344" s="17"/>
    </row>
    <row r="345" spans="1:38">
      <c r="A345" s="4" t="s">
        <v>177</v>
      </c>
      <c r="C345" s="38">
        <f>C$278</f>
        <v>0</v>
      </c>
      <c r="D345" s="38">
        <f>D$278</f>
        <v>0</v>
      </c>
      <c r="E345" s="38">
        <f>E$278</f>
        <v>0</v>
      </c>
      <c r="G345" s="38">
        <f>G$278</f>
        <v>0</v>
      </c>
      <c r="H345" s="38">
        <f>H$278</f>
        <v>0</v>
      </c>
      <c r="I345" s="38">
        <f>I$278</f>
        <v>0</v>
      </c>
      <c r="K345" s="38">
        <f>K$278</f>
        <v>0</v>
      </c>
      <c r="L345" s="38">
        <f>L$278</f>
        <v>0</v>
      </c>
      <c r="M345" s="38">
        <f>M$278</f>
        <v>0</v>
      </c>
      <c r="O345" s="38">
        <f>O$278</f>
        <v>0</v>
      </c>
      <c r="P345" s="38">
        <f>P$278</f>
        <v>0</v>
      </c>
      <c r="Q345" s="38">
        <f>Q$278</f>
        <v>0</v>
      </c>
      <c r="S345" s="38">
        <f>S$278</f>
        <v>0</v>
      </c>
      <c r="T345" s="38">
        <f>T$278</f>
        <v>0</v>
      </c>
      <c r="U345" s="38">
        <f>U$278</f>
        <v>0</v>
      </c>
      <c r="W345" s="38">
        <f>W$278</f>
        <v>0</v>
      </c>
      <c r="X345" s="38">
        <f>X$278</f>
        <v>0</v>
      </c>
      <c r="Y345" s="38">
        <f>Y$278</f>
        <v>0</v>
      </c>
      <c r="AA345" s="38">
        <f>AA$278</f>
        <v>0</v>
      </c>
      <c r="AB345" s="38">
        <f>AB$278</f>
        <v>0</v>
      </c>
      <c r="AC345" s="38">
        <f>AC$278</f>
        <v>0</v>
      </c>
      <c r="AE345" s="38">
        <f>AE$278</f>
        <v>0</v>
      </c>
      <c r="AF345" s="38">
        <f>AF$278</f>
        <v>0</v>
      </c>
      <c r="AG345" s="38">
        <f>AG$278</f>
        <v>0</v>
      </c>
      <c r="AI345" s="38">
        <f>AI$278</f>
        <v>0</v>
      </c>
      <c r="AJ345" s="38">
        <f>AJ$278</f>
        <v>0</v>
      </c>
      <c r="AK345" s="38">
        <f>AK$278</f>
        <v>0</v>
      </c>
      <c r="AL345" s="17"/>
    </row>
    <row r="347" spans="1:38" ht="21" customHeight="1">
      <c r="A347" s="1" t="s">
        <v>646</v>
      </c>
    </row>
    <row r="348" spans="1:38">
      <c r="A348" s="2" t="s">
        <v>353</v>
      </c>
    </row>
    <row r="349" spans="1:38">
      <c r="A349" s="32" t="s">
        <v>647</v>
      </c>
    </row>
    <row r="350" spans="1:38">
      <c r="A350" s="2" t="s">
        <v>635</v>
      </c>
    </row>
    <row r="352" spans="1:38">
      <c r="B352" s="15" t="s">
        <v>329</v>
      </c>
      <c r="C352" s="15" t="s">
        <v>330</v>
      </c>
      <c r="D352" s="15" t="s">
        <v>331</v>
      </c>
    </row>
    <row r="353" spans="1:11">
      <c r="A353" s="4" t="s">
        <v>175</v>
      </c>
      <c r="B353" s="39">
        <f>B$178</f>
        <v>0</v>
      </c>
      <c r="C353" s="39">
        <f>C$178</f>
        <v>0</v>
      </c>
      <c r="D353" s="39">
        <f>D$178</f>
        <v>0</v>
      </c>
      <c r="E353" s="17"/>
    </row>
    <row r="354" spans="1:11">
      <c r="A354" s="4" t="s">
        <v>177</v>
      </c>
      <c r="B354" s="39">
        <f>B$179</f>
        <v>0</v>
      </c>
      <c r="C354" s="39">
        <f>C$179</f>
        <v>0</v>
      </c>
      <c r="D354" s="39">
        <f>D$179</f>
        <v>0</v>
      </c>
      <c r="E354" s="17"/>
    </row>
    <row r="356" spans="1:11" ht="21" customHeight="1">
      <c r="A356" s="1" t="s">
        <v>648</v>
      </c>
    </row>
    <row r="357" spans="1:11">
      <c r="A357" s="2" t="s">
        <v>353</v>
      </c>
    </row>
    <row r="358" spans="1:11">
      <c r="A358" s="32" t="s">
        <v>649</v>
      </c>
    </row>
    <row r="359" spans="1:11">
      <c r="A359" s="32" t="s">
        <v>650</v>
      </c>
    </row>
    <row r="360" spans="1:11">
      <c r="A360" s="2" t="s">
        <v>366</v>
      </c>
    </row>
    <row r="362" spans="1:11">
      <c r="B362" s="15" t="s">
        <v>142</v>
      </c>
      <c r="C362" s="15" t="s">
        <v>143</v>
      </c>
      <c r="D362" s="15" t="s">
        <v>144</v>
      </c>
      <c r="E362" s="15" t="s">
        <v>145</v>
      </c>
      <c r="F362" s="15" t="s">
        <v>146</v>
      </c>
      <c r="G362" s="15" t="s">
        <v>151</v>
      </c>
      <c r="H362" s="15" t="s">
        <v>147</v>
      </c>
      <c r="I362" s="15" t="s">
        <v>148</v>
      </c>
      <c r="J362" s="15" t="s">
        <v>149</v>
      </c>
    </row>
    <row r="363" spans="1:11">
      <c r="A363" s="4" t="s">
        <v>175</v>
      </c>
      <c r="B363" s="37">
        <f>SUMPRODUCT($C344:$E344,$B353:$D353)</f>
        <v>0</v>
      </c>
      <c r="C363" s="37">
        <f>SUMPRODUCT($G344:$I344,$B353:$D353)</f>
        <v>0</v>
      </c>
      <c r="D363" s="37">
        <f>SUMPRODUCT($K344:$M344,$B353:$D353)</f>
        <v>0</v>
      </c>
      <c r="E363" s="37">
        <f>SUMPRODUCT($O344:$Q344,$B353:$D353)</f>
        <v>0</v>
      </c>
      <c r="F363" s="37">
        <f>SUMPRODUCT($S344:$U344,$B353:$D353)</f>
        <v>0</v>
      </c>
      <c r="G363" s="37">
        <f>SUMPRODUCT($W344:$Y344,$B353:$D353)</f>
        <v>0</v>
      </c>
      <c r="H363" s="37">
        <f>SUMPRODUCT($AA344:$AC344,$B353:$D353)</f>
        <v>0</v>
      </c>
      <c r="I363" s="37">
        <f>SUMPRODUCT($AE344:$AG344,$B353:$D353)</f>
        <v>0</v>
      </c>
      <c r="J363" s="37">
        <f>SUMPRODUCT($AI344:$AK344,$B353:$D353)</f>
        <v>0</v>
      </c>
      <c r="K363" s="17"/>
    </row>
    <row r="364" spans="1:11">
      <c r="A364" s="4" t="s">
        <v>177</v>
      </c>
      <c r="B364" s="37">
        <f>SUMPRODUCT($C345:$E345,$B354:$D354)</f>
        <v>0</v>
      </c>
      <c r="C364" s="37">
        <f>SUMPRODUCT($G345:$I345,$B354:$D354)</f>
        <v>0</v>
      </c>
      <c r="D364" s="37">
        <f>SUMPRODUCT($K345:$M345,$B354:$D354)</f>
        <v>0</v>
      </c>
      <c r="E364" s="37">
        <f>SUMPRODUCT($O345:$Q345,$B354:$D354)</f>
        <v>0</v>
      </c>
      <c r="F364" s="37">
        <f>SUMPRODUCT($S345:$U345,$B354:$D354)</f>
        <v>0</v>
      </c>
      <c r="G364" s="37">
        <f>SUMPRODUCT($W345:$Y345,$B354:$D354)</f>
        <v>0</v>
      </c>
      <c r="H364" s="37">
        <f>SUMPRODUCT($AA345:$AC345,$B354:$D354)</f>
        <v>0</v>
      </c>
      <c r="I364" s="37">
        <f>SUMPRODUCT($AE345:$AG345,$B354:$D354)</f>
        <v>0</v>
      </c>
      <c r="J364" s="37">
        <f>SUMPRODUCT($AI345:$AK345,$B354:$D354)</f>
        <v>0</v>
      </c>
      <c r="K364" s="17"/>
    </row>
    <row r="366" spans="1:11" ht="21" customHeight="1">
      <c r="A366" s="1" t="s">
        <v>651</v>
      </c>
    </row>
    <row r="367" spans="1:11">
      <c r="A367" s="2" t="s">
        <v>353</v>
      </c>
    </row>
    <row r="368" spans="1:11">
      <c r="A368" s="32" t="s">
        <v>576</v>
      </c>
    </row>
    <row r="369" spans="1:38">
      <c r="A369" s="2" t="s">
        <v>635</v>
      </c>
    </row>
    <row r="371" spans="1:38">
      <c r="B371" s="15" t="s">
        <v>652</v>
      </c>
    </row>
    <row r="372" spans="1:38">
      <c r="A372" s="4" t="s">
        <v>216</v>
      </c>
      <c r="B372" s="21">
        <f>B$121</f>
        <v>0</v>
      </c>
      <c r="C372" s="17"/>
    </row>
    <row r="373" spans="1:38">
      <c r="A373" s="4" t="s">
        <v>217</v>
      </c>
      <c r="B373" s="21">
        <f>B$124</f>
        <v>0</v>
      </c>
      <c r="C373" s="17"/>
    </row>
    <row r="375" spans="1:38" ht="21" customHeight="1">
      <c r="A375" s="1" t="s">
        <v>653</v>
      </c>
    </row>
    <row r="376" spans="1:38">
      <c r="A376" s="2" t="s">
        <v>353</v>
      </c>
    </row>
    <row r="377" spans="1:38">
      <c r="A377" s="32" t="s">
        <v>634</v>
      </c>
    </row>
    <row r="378" spans="1:38">
      <c r="A378" s="2" t="s">
        <v>635</v>
      </c>
    </row>
    <row r="380" spans="1:38">
      <c r="B380" s="29" t="s">
        <v>142</v>
      </c>
      <c r="C380" s="15" t="s">
        <v>329</v>
      </c>
      <c r="D380" s="15" t="s">
        <v>330</v>
      </c>
      <c r="E380" s="15" t="s">
        <v>331</v>
      </c>
      <c r="F380" s="29" t="s">
        <v>143</v>
      </c>
      <c r="G380" s="15" t="s">
        <v>329</v>
      </c>
      <c r="H380" s="15" t="s">
        <v>330</v>
      </c>
      <c r="I380" s="15" t="s">
        <v>331</v>
      </c>
      <c r="J380" s="29" t="s">
        <v>144</v>
      </c>
      <c r="K380" s="15" t="s">
        <v>329</v>
      </c>
      <c r="L380" s="15" t="s">
        <v>330</v>
      </c>
      <c r="M380" s="15" t="s">
        <v>331</v>
      </c>
      <c r="N380" s="29" t="s">
        <v>145</v>
      </c>
      <c r="O380" s="15" t="s">
        <v>329</v>
      </c>
      <c r="P380" s="15" t="s">
        <v>330</v>
      </c>
      <c r="Q380" s="15" t="s">
        <v>331</v>
      </c>
      <c r="R380" s="29" t="s">
        <v>146</v>
      </c>
      <c r="S380" s="15" t="s">
        <v>329</v>
      </c>
      <c r="T380" s="15" t="s">
        <v>330</v>
      </c>
      <c r="U380" s="15" t="s">
        <v>331</v>
      </c>
      <c r="V380" s="29" t="s">
        <v>151</v>
      </c>
      <c r="W380" s="15" t="s">
        <v>329</v>
      </c>
      <c r="X380" s="15" t="s">
        <v>330</v>
      </c>
      <c r="Y380" s="15" t="s">
        <v>331</v>
      </c>
      <c r="Z380" s="29" t="s">
        <v>147</v>
      </c>
      <c r="AA380" s="15" t="s">
        <v>329</v>
      </c>
      <c r="AB380" s="15" t="s">
        <v>330</v>
      </c>
      <c r="AC380" s="15" t="s">
        <v>331</v>
      </c>
      <c r="AD380" s="29" t="s">
        <v>148</v>
      </c>
      <c r="AE380" s="15" t="s">
        <v>329</v>
      </c>
      <c r="AF380" s="15" t="s">
        <v>330</v>
      </c>
      <c r="AG380" s="15" t="s">
        <v>331</v>
      </c>
      <c r="AH380" s="29" t="s">
        <v>149</v>
      </c>
      <c r="AI380" s="15" t="s">
        <v>329</v>
      </c>
      <c r="AJ380" s="15" t="s">
        <v>330</v>
      </c>
      <c r="AK380" s="15" t="s">
        <v>331</v>
      </c>
    </row>
    <row r="381" spans="1:38">
      <c r="A381" s="4" t="s">
        <v>216</v>
      </c>
      <c r="C381" s="38">
        <f>C$276</f>
        <v>0</v>
      </c>
      <c r="D381" s="38">
        <f>D$276</f>
        <v>0</v>
      </c>
      <c r="E381" s="38">
        <f>E$276</f>
        <v>0</v>
      </c>
      <c r="G381" s="38">
        <f>G$276</f>
        <v>0</v>
      </c>
      <c r="H381" s="38">
        <f>H$276</f>
        <v>0</v>
      </c>
      <c r="I381" s="38">
        <f>I$276</f>
        <v>0</v>
      </c>
      <c r="K381" s="38">
        <f>K$276</f>
        <v>0</v>
      </c>
      <c r="L381" s="38">
        <f>L$276</f>
        <v>0</v>
      </c>
      <c r="M381" s="38">
        <f>M$276</f>
        <v>0</v>
      </c>
      <c r="O381" s="38">
        <f>O$276</f>
        <v>0</v>
      </c>
      <c r="P381" s="38">
        <f>P$276</f>
        <v>0</v>
      </c>
      <c r="Q381" s="38">
        <f>Q$276</f>
        <v>0</v>
      </c>
      <c r="S381" s="38">
        <f>S$276</f>
        <v>0</v>
      </c>
      <c r="T381" s="38">
        <f>T$276</f>
        <v>0</v>
      </c>
      <c r="U381" s="38">
        <f>U$276</f>
        <v>0</v>
      </c>
      <c r="W381" s="38">
        <f>W$276</f>
        <v>0</v>
      </c>
      <c r="X381" s="38">
        <f>X$276</f>
        <v>0</v>
      </c>
      <c r="Y381" s="38">
        <f>Y$276</f>
        <v>0</v>
      </c>
      <c r="AA381" s="38">
        <f>AA$276</f>
        <v>0</v>
      </c>
      <c r="AB381" s="38">
        <f>AB$276</f>
        <v>0</v>
      </c>
      <c r="AC381" s="38">
        <f>AC$276</f>
        <v>0</v>
      </c>
      <c r="AE381" s="38">
        <f>AE$276</f>
        <v>0</v>
      </c>
      <c r="AF381" s="38">
        <f>AF$276</f>
        <v>0</v>
      </c>
      <c r="AG381" s="38">
        <f>AG$276</f>
        <v>0</v>
      </c>
      <c r="AI381" s="38">
        <f>AI$276</f>
        <v>0</v>
      </c>
      <c r="AJ381" s="38">
        <f>AJ$276</f>
        <v>0</v>
      </c>
      <c r="AK381" s="38">
        <f>AK$276</f>
        <v>0</v>
      </c>
      <c r="AL381" s="17"/>
    </row>
    <row r="382" spans="1:38">
      <c r="A382" s="4" t="s">
        <v>217</v>
      </c>
      <c r="C382" s="38">
        <f>C$279</f>
        <v>0</v>
      </c>
      <c r="D382" s="38">
        <f>D$279</f>
        <v>0</v>
      </c>
      <c r="E382" s="38">
        <f>E$279</f>
        <v>0</v>
      </c>
      <c r="G382" s="38">
        <f>G$279</f>
        <v>0</v>
      </c>
      <c r="H382" s="38">
        <f>H$279</f>
        <v>0</v>
      </c>
      <c r="I382" s="38">
        <f>I$279</f>
        <v>0</v>
      </c>
      <c r="K382" s="38">
        <f>K$279</f>
        <v>0</v>
      </c>
      <c r="L382" s="38">
        <f>L$279</f>
        <v>0</v>
      </c>
      <c r="M382" s="38">
        <f>M$279</f>
        <v>0</v>
      </c>
      <c r="O382" s="38">
        <f>O$279</f>
        <v>0</v>
      </c>
      <c r="P382" s="38">
        <f>P$279</f>
        <v>0</v>
      </c>
      <c r="Q382" s="38">
        <f>Q$279</f>
        <v>0</v>
      </c>
      <c r="S382" s="38">
        <f>S$279</f>
        <v>0</v>
      </c>
      <c r="T382" s="38">
        <f>T$279</f>
        <v>0</v>
      </c>
      <c r="U382" s="38">
        <f>U$279</f>
        <v>0</v>
      </c>
      <c r="W382" s="38">
        <f>W$279</f>
        <v>0</v>
      </c>
      <c r="X382" s="38">
        <f>X$279</f>
        <v>0</v>
      </c>
      <c r="Y382" s="38">
        <f>Y$279</f>
        <v>0</v>
      </c>
      <c r="AA382" s="38">
        <f>AA$279</f>
        <v>0</v>
      </c>
      <c r="AB382" s="38">
        <f>AB$279</f>
        <v>0</v>
      </c>
      <c r="AC382" s="38">
        <f>AC$279</f>
        <v>0</v>
      </c>
      <c r="AE382" s="38">
        <f>AE$279</f>
        <v>0</v>
      </c>
      <c r="AF382" s="38">
        <f>AF$279</f>
        <v>0</v>
      </c>
      <c r="AG382" s="38">
        <f>AG$279</f>
        <v>0</v>
      </c>
      <c r="AI382" s="38">
        <f>AI$279</f>
        <v>0</v>
      </c>
      <c r="AJ382" s="38">
        <f>AJ$279</f>
        <v>0</v>
      </c>
      <c r="AK382" s="38">
        <f>AK$279</f>
        <v>0</v>
      </c>
      <c r="AL382" s="17"/>
    </row>
    <row r="384" spans="1:38" ht="21" customHeight="1">
      <c r="A384" s="1" t="s">
        <v>654</v>
      </c>
    </row>
    <row r="385" spans="1:11">
      <c r="A385" s="2" t="s">
        <v>353</v>
      </c>
    </row>
    <row r="386" spans="1:11">
      <c r="A386" s="32" t="s">
        <v>639</v>
      </c>
    </row>
    <row r="387" spans="1:11">
      <c r="A387" s="2" t="s">
        <v>635</v>
      </c>
    </row>
    <row r="389" spans="1:11">
      <c r="B389" s="15" t="s">
        <v>329</v>
      </c>
      <c r="C389" s="15" t="s">
        <v>330</v>
      </c>
      <c r="D389" s="15" t="s">
        <v>331</v>
      </c>
    </row>
    <row r="390" spans="1:11">
      <c r="A390" s="4" t="s">
        <v>216</v>
      </c>
      <c r="B390" s="39">
        <f>B$45</f>
        <v>0</v>
      </c>
      <c r="C390" s="39">
        <f>C$45</f>
        <v>0</v>
      </c>
      <c r="D390" s="39">
        <f>D$45</f>
        <v>0</v>
      </c>
      <c r="E390" s="17"/>
    </row>
    <row r="391" spans="1:11">
      <c r="A391" s="4" t="s">
        <v>217</v>
      </c>
      <c r="B391" s="39">
        <f>B$48</f>
        <v>0</v>
      </c>
      <c r="C391" s="39">
        <f>C$48</f>
        <v>0</v>
      </c>
      <c r="D391" s="39">
        <f>D$48</f>
        <v>0</v>
      </c>
      <c r="E391" s="17"/>
    </row>
    <row r="393" spans="1:11" ht="21" customHeight="1">
      <c r="A393" s="1" t="s">
        <v>655</v>
      </c>
    </row>
    <row r="394" spans="1:11">
      <c r="A394" s="2" t="s">
        <v>353</v>
      </c>
    </row>
    <row r="395" spans="1:11">
      <c r="A395" s="32" t="s">
        <v>656</v>
      </c>
    </row>
    <row r="396" spans="1:11">
      <c r="A396" s="32" t="s">
        <v>657</v>
      </c>
    </row>
    <row r="397" spans="1:11">
      <c r="A397" s="2" t="s">
        <v>366</v>
      </c>
    </row>
    <row r="399" spans="1:11">
      <c r="B399" s="15" t="s">
        <v>142</v>
      </c>
      <c r="C399" s="15" t="s">
        <v>143</v>
      </c>
      <c r="D399" s="15" t="s">
        <v>144</v>
      </c>
      <c r="E399" s="15" t="s">
        <v>145</v>
      </c>
      <c r="F399" s="15" t="s">
        <v>146</v>
      </c>
      <c r="G399" s="15" t="s">
        <v>151</v>
      </c>
      <c r="H399" s="15" t="s">
        <v>147</v>
      </c>
      <c r="I399" s="15" t="s">
        <v>148</v>
      </c>
      <c r="J399" s="15" t="s">
        <v>149</v>
      </c>
    </row>
    <row r="400" spans="1:11">
      <c r="A400" s="4" t="s">
        <v>216</v>
      </c>
      <c r="B400" s="37">
        <f>SUMPRODUCT($C381:$E381,$B390:$D390)</f>
        <v>0</v>
      </c>
      <c r="C400" s="37">
        <f>SUMPRODUCT($G381:$I381,$B390:$D390)</f>
        <v>0</v>
      </c>
      <c r="D400" s="37">
        <f>SUMPRODUCT($K381:$M381,$B390:$D390)</f>
        <v>0</v>
      </c>
      <c r="E400" s="37">
        <f>SUMPRODUCT($O381:$Q381,$B390:$D390)</f>
        <v>0</v>
      </c>
      <c r="F400" s="37">
        <f>SUMPRODUCT($S381:$U381,$B390:$D390)</f>
        <v>0</v>
      </c>
      <c r="G400" s="37">
        <f>SUMPRODUCT($W381:$Y381,$B390:$D390)</f>
        <v>0</v>
      </c>
      <c r="H400" s="37">
        <f>SUMPRODUCT($AA381:$AC381,$B390:$D390)</f>
        <v>0</v>
      </c>
      <c r="I400" s="37">
        <f>SUMPRODUCT($AE381:$AG381,$B390:$D390)</f>
        <v>0</v>
      </c>
      <c r="J400" s="37">
        <f>SUMPRODUCT($AI381:$AK381,$B390:$D390)</f>
        <v>0</v>
      </c>
      <c r="K400" s="17"/>
    </row>
    <row r="401" spans="1:11">
      <c r="A401" s="4" t="s">
        <v>217</v>
      </c>
      <c r="B401" s="37">
        <f>SUMPRODUCT($C382:$E382,$B391:$D391)</f>
        <v>0</v>
      </c>
      <c r="C401" s="37">
        <f>SUMPRODUCT($G382:$I382,$B391:$D391)</f>
        <v>0</v>
      </c>
      <c r="D401" s="37">
        <f>SUMPRODUCT($K382:$M382,$B391:$D391)</f>
        <v>0</v>
      </c>
      <c r="E401" s="37">
        <f>SUMPRODUCT($O382:$Q382,$B391:$D391)</f>
        <v>0</v>
      </c>
      <c r="F401" s="37">
        <f>SUMPRODUCT($S382:$U382,$B391:$D391)</f>
        <v>0</v>
      </c>
      <c r="G401" s="37">
        <f>SUMPRODUCT($W382:$Y382,$B391:$D391)</f>
        <v>0</v>
      </c>
      <c r="H401" s="37">
        <f>SUMPRODUCT($AA382:$AC382,$B391:$D391)</f>
        <v>0</v>
      </c>
      <c r="I401" s="37">
        <f>SUMPRODUCT($AE382:$AG382,$B391:$D391)</f>
        <v>0</v>
      </c>
      <c r="J401" s="37">
        <f>SUMPRODUCT($AI382:$AK382,$B391:$D391)</f>
        <v>0</v>
      </c>
      <c r="K401" s="17"/>
    </row>
    <row r="403" spans="1:11" ht="21" customHeight="1">
      <c r="A403" s="1" t="s">
        <v>658</v>
      </c>
    </row>
    <row r="404" spans="1:11">
      <c r="A404" s="2" t="s">
        <v>353</v>
      </c>
    </row>
    <row r="405" spans="1:11">
      <c r="A405" s="32" t="s">
        <v>576</v>
      </c>
    </row>
    <row r="406" spans="1:11">
      <c r="A406" s="2" t="s">
        <v>635</v>
      </c>
    </row>
    <row r="408" spans="1:11">
      <c r="B408" s="15" t="s">
        <v>659</v>
      </c>
    </row>
    <row r="409" spans="1:11">
      <c r="A409" s="4" t="s">
        <v>180</v>
      </c>
      <c r="B409" s="21">
        <f>B$128</f>
        <v>0</v>
      </c>
      <c r="C409" s="17"/>
    </row>
    <row r="410" spans="1:11">
      <c r="A410" s="4" t="s">
        <v>181</v>
      </c>
      <c r="B410" s="21">
        <f>B$129</f>
        <v>0</v>
      </c>
      <c r="C410" s="17"/>
    </row>
    <row r="412" spans="1:11" ht="21" customHeight="1">
      <c r="A412" s="1" t="s">
        <v>660</v>
      </c>
    </row>
    <row r="413" spans="1:11">
      <c r="A413" s="2" t="s">
        <v>353</v>
      </c>
    </row>
    <row r="414" spans="1:11">
      <c r="A414" s="32" t="s">
        <v>634</v>
      </c>
    </row>
    <row r="415" spans="1:11">
      <c r="A415" s="2" t="s">
        <v>635</v>
      </c>
    </row>
    <row r="417" spans="1:38">
      <c r="B417" s="29" t="s">
        <v>142</v>
      </c>
      <c r="C417" s="15" t="s">
        <v>329</v>
      </c>
      <c r="D417" s="15" t="s">
        <v>330</v>
      </c>
      <c r="E417" s="15" t="s">
        <v>331</v>
      </c>
      <c r="F417" s="29" t="s">
        <v>143</v>
      </c>
      <c r="G417" s="15" t="s">
        <v>329</v>
      </c>
      <c r="H417" s="15" t="s">
        <v>330</v>
      </c>
      <c r="I417" s="15" t="s">
        <v>331</v>
      </c>
      <c r="J417" s="29" t="s">
        <v>144</v>
      </c>
      <c r="K417" s="15" t="s">
        <v>329</v>
      </c>
      <c r="L417" s="15" t="s">
        <v>330</v>
      </c>
      <c r="M417" s="15" t="s">
        <v>331</v>
      </c>
      <c r="N417" s="29" t="s">
        <v>145</v>
      </c>
      <c r="O417" s="15" t="s">
        <v>329</v>
      </c>
      <c r="P417" s="15" t="s">
        <v>330</v>
      </c>
      <c r="Q417" s="15" t="s">
        <v>331</v>
      </c>
      <c r="R417" s="29" t="s">
        <v>146</v>
      </c>
      <c r="S417" s="15" t="s">
        <v>329</v>
      </c>
      <c r="T417" s="15" t="s">
        <v>330</v>
      </c>
      <c r="U417" s="15" t="s">
        <v>331</v>
      </c>
      <c r="V417" s="29" t="s">
        <v>151</v>
      </c>
      <c r="W417" s="15" t="s">
        <v>329</v>
      </c>
      <c r="X417" s="15" t="s">
        <v>330</v>
      </c>
      <c r="Y417" s="15" t="s">
        <v>331</v>
      </c>
      <c r="Z417" s="29" t="s">
        <v>147</v>
      </c>
      <c r="AA417" s="15" t="s">
        <v>329</v>
      </c>
      <c r="AB417" s="15" t="s">
        <v>330</v>
      </c>
      <c r="AC417" s="15" t="s">
        <v>331</v>
      </c>
      <c r="AD417" s="29" t="s">
        <v>148</v>
      </c>
      <c r="AE417" s="15" t="s">
        <v>329</v>
      </c>
      <c r="AF417" s="15" t="s">
        <v>330</v>
      </c>
      <c r="AG417" s="15" t="s">
        <v>331</v>
      </c>
      <c r="AH417" s="29" t="s">
        <v>149</v>
      </c>
      <c r="AI417" s="15" t="s">
        <v>329</v>
      </c>
      <c r="AJ417" s="15" t="s">
        <v>330</v>
      </c>
      <c r="AK417" s="15" t="s">
        <v>331</v>
      </c>
    </row>
    <row r="418" spans="1:38">
      <c r="A418" s="4" t="s">
        <v>180</v>
      </c>
      <c r="C418" s="38">
        <f>C$283</f>
        <v>0</v>
      </c>
      <c r="D418" s="38">
        <f>D$283</f>
        <v>0</v>
      </c>
      <c r="E418" s="38">
        <f>E$283</f>
        <v>0</v>
      </c>
      <c r="G418" s="38">
        <f>G$283</f>
        <v>0</v>
      </c>
      <c r="H418" s="38">
        <f>H$283</f>
        <v>0</v>
      </c>
      <c r="I418" s="38">
        <f>I$283</f>
        <v>0</v>
      </c>
      <c r="K418" s="38">
        <f>K$283</f>
        <v>0</v>
      </c>
      <c r="L418" s="38">
        <f>L$283</f>
        <v>0</v>
      </c>
      <c r="M418" s="38">
        <f>M$283</f>
        <v>0</v>
      </c>
      <c r="O418" s="38">
        <f>O$283</f>
        <v>0</v>
      </c>
      <c r="P418" s="38">
        <f>P$283</f>
        <v>0</v>
      </c>
      <c r="Q418" s="38">
        <f>Q$283</f>
        <v>0</v>
      </c>
      <c r="S418" s="38">
        <f>S$283</f>
        <v>0</v>
      </c>
      <c r="T418" s="38">
        <f>T$283</f>
        <v>0</v>
      </c>
      <c r="U418" s="38">
        <f>U$283</f>
        <v>0</v>
      </c>
      <c r="W418" s="38">
        <f>W$283</f>
        <v>0</v>
      </c>
      <c r="X418" s="38">
        <f>X$283</f>
        <v>0</v>
      </c>
      <c r="Y418" s="38">
        <f>Y$283</f>
        <v>0</v>
      </c>
      <c r="AA418" s="38">
        <f>AA$283</f>
        <v>0</v>
      </c>
      <c r="AB418" s="38">
        <f>AB$283</f>
        <v>0</v>
      </c>
      <c r="AC418" s="38">
        <f>AC$283</f>
        <v>0</v>
      </c>
      <c r="AE418" s="38">
        <f>AE$283</f>
        <v>0</v>
      </c>
      <c r="AF418" s="38">
        <f>AF$283</f>
        <v>0</v>
      </c>
      <c r="AG418" s="38">
        <f>AG$283</f>
        <v>0</v>
      </c>
      <c r="AI418" s="38">
        <f>AI$283</f>
        <v>0</v>
      </c>
      <c r="AJ418" s="38">
        <f>AJ$283</f>
        <v>0</v>
      </c>
      <c r="AK418" s="38">
        <f>AK$283</f>
        <v>0</v>
      </c>
      <c r="AL418" s="17"/>
    </row>
    <row r="419" spans="1:38">
      <c r="A419" s="4" t="s">
        <v>181</v>
      </c>
      <c r="C419" s="38">
        <f>C$284</f>
        <v>0</v>
      </c>
      <c r="D419" s="38">
        <f>D$284</f>
        <v>0</v>
      </c>
      <c r="E419" s="38">
        <f>E$284</f>
        <v>0</v>
      </c>
      <c r="G419" s="38">
        <f>G$284</f>
        <v>0</v>
      </c>
      <c r="H419" s="38">
        <f>H$284</f>
        <v>0</v>
      </c>
      <c r="I419" s="38">
        <f>I$284</f>
        <v>0</v>
      </c>
      <c r="K419" s="38">
        <f>K$284</f>
        <v>0</v>
      </c>
      <c r="L419" s="38">
        <f>L$284</f>
        <v>0</v>
      </c>
      <c r="M419" s="38">
        <f>M$284</f>
        <v>0</v>
      </c>
      <c r="O419" s="38">
        <f>O$284</f>
        <v>0</v>
      </c>
      <c r="P419" s="38">
        <f>P$284</f>
        <v>0</v>
      </c>
      <c r="Q419" s="38">
        <f>Q$284</f>
        <v>0</v>
      </c>
      <c r="S419" s="38">
        <f>S$284</f>
        <v>0</v>
      </c>
      <c r="T419" s="38">
        <f>T$284</f>
        <v>0</v>
      </c>
      <c r="U419" s="38">
        <f>U$284</f>
        <v>0</v>
      </c>
      <c r="W419" s="38">
        <f>W$284</f>
        <v>0</v>
      </c>
      <c r="X419" s="38">
        <f>X$284</f>
        <v>0</v>
      </c>
      <c r="Y419" s="38">
        <f>Y$284</f>
        <v>0</v>
      </c>
      <c r="AA419" s="38">
        <f>AA$284</f>
        <v>0</v>
      </c>
      <c r="AB419" s="38">
        <f>AB$284</f>
        <v>0</v>
      </c>
      <c r="AC419" s="38">
        <f>AC$284</f>
        <v>0</v>
      </c>
      <c r="AE419" s="38">
        <f>AE$284</f>
        <v>0</v>
      </c>
      <c r="AF419" s="38">
        <f>AF$284</f>
        <v>0</v>
      </c>
      <c r="AG419" s="38">
        <f>AG$284</f>
        <v>0</v>
      </c>
      <c r="AI419" s="38">
        <f>AI$284</f>
        <v>0</v>
      </c>
      <c r="AJ419" s="38">
        <f>AJ$284</f>
        <v>0</v>
      </c>
      <c r="AK419" s="38">
        <f>AK$284</f>
        <v>0</v>
      </c>
      <c r="AL419" s="17"/>
    </row>
    <row r="421" spans="1:38" ht="21" customHeight="1">
      <c r="A421" s="1" t="s">
        <v>661</v>
      </c>
    </row>
    <row r="422" spans="1:38">
      <c r="A422" s="2" t="s">
        <v>353</v>
      </c>
    </row>
    <row r="423" spans="1:38">
      <c r="A423" s="32" t="s">
        <v>662</v>
      </c>
    </row>
    <row r="424" spans="1:38">
      <c r="A424" s="2" t="s">
        <v>635</v>
      </c>
    </row>
    <row r="426" spans="1:38">
      <c r="B426" s="15" t="s">
        <v>329</v>
      </c>
      <c r="C426" s="15" t="s">
        <v>330</v>
      </c>
      <c r="D426" s="15" t="s">
        <v>331</v>
      </c>
    </row>
    <row r="427" spans="1:38">
      <c r="A427" s="4" t="s">
        <v>180</v>
      </c>
      <c r="B427" s="39">
        <f>B$201</f>
        <v>0</v>
      </c>
      <c r="C427" s="39">
        <f>C$201</f>
        <v>0</v>
      </c>
      <c r="D427" s="39">
        <f>D$201</f>
        <v>0</v>
      </c>
      <c r="E427" s="17"/>
    </row>
    <row r="428" spans="1:38">
      <c r="A428" s="4" t="s">
        <v>181</v>
      </c>
      <c r="B428" s="39">
        <f>B$202</f>
        <v>0</v>
      </c>
      <c r="C428" s="39">
        <f>C$202</f>
        <v>0</v>
      </c>
      <c r="D428" s="39">
        <f>D$202</f>
        <v>0</v>
      </c>
      <c r="E428" s="17"/>
    </row>
    <row r="430" spans="1:38" ht="21" customHeight="1">
      <c r="A430" s="1" t="s">
        <v>663</v>
      </c>
    </row>
    <row r="431" spans="1:38">
      <c r="A431" s="2" t="s">
        <v>353</v>
      </c>
    </row>
    <row r="432" spans="1:38">
      <c r="A432" s="32" t="s">
        <v>664</v>
      </c>
    </row>
    <row r="433" spans="1:11">
      <c r="A433" s="32" t="s">
        <v>665</v>
      </c>
    </row>
    <row r="434" spans="1:11">
      <c r="A434" s="2" t="s">
        <v>366</v>
      </c>
    </row>
    <row r="436" spans="1:11">
      <c r="B436" s="15" t="s">
        <v>142</v>
      </c>
      <c r="C436" s="15" t="s">
        <v>143</v>
      </c>
      <c r="D436" s="15" t="s">
        <v>144</v>
      </c>
      <c r="E436" s="15" t="s">
        <v>145</v>
      </c>
      <c r="F436" s="15" t="s">
        <v>146</v>
      </c>
      <c r="G436" s="15" t="s">
        <v>151</v>
      </c>
      <c r="H436" s="15" t="s">
        <v>147</v>
      </c>
      <c r="I436" s="15" t="s">
        <v>148</v>
      </c>
      <c r="J436" s="15" t="s">
        <v>149</v>
      </c>
    </row>
    <row r="437" spans="1:11">
      <c r="A437" s="4" t="s">
        <v>180</v>
      </c>
      <c r="B437" s="37">
        <f>SUMPRODUCT($C418:$E418,$B427:$D427)</f>
        <v>0</v>
      </c>
      <c r="C437" s="37">
        <f>SUMPRODUCT($G418:$I418,$B427:$D427)</f>
        <v>0</v>
      </c>
      <c r="D437" s="37">
        <f>SUMPRODUCT($K418:$M418,$B427:$D427)</f>
        <v>0</v>
      </c>
      <c r="E437" s="37">
        <f>SUMPRODUCT($O418:$Q418,$B427:$D427)</f>
        <v>0</v>
      </c>
      <c r="F437" s="37">
        <f>SUMPRODUCT($S418:$U418,$B427:$D427)</f>
        <v>0</v>
      </c>
      <c r="G437" s="37">
        <f>SUMPRODUCT($W418:$Y418,$B427:$D427)</f>
        <v>0</v>
      </c>
      <c r="H437" s="37">
        <f>SUMPRODUCT($AA418:$AC418,$B427:$D427)</f>
        <v>0</v>
      </c>
      <c r="I437" s="37">
        <f>SUMPRODUCT($AE418:$AG418,$B427:$D427)</f>
        <v>0</v>
      </c>
      <c r="J437" s="37">
        <f>SUMPRODUCT($AI418:$AK418,$B427:$D427)</f>
        <v>0</v>
      </c>
      <c r="K437" s="17"/>
    </row>
    <row r="438" spans="1:11">
      <c r="A438" s="4" t="s">
        <v>181</v>
      </c>
      <c r="B438" s="37">
        <f>SUMPRODUCT($C419:$E419,$B428:$D428)</f>
        <v>0</v>
      </c>
      <c r="C438" s="37">
        <f>SUMPRODUCT($G419:$I419,$B428:$D428)</f>
        <v>0</v>
      </c>
      <c r="D438" s="37">
        <f>SUMPRODUCT($K419:$M419,$B428:$D428)</f>
        <v>0</v>
      </c>
      <c r="E438" s="37">
        <f>SUMPRODUCT($O419:$Q419,$B428:$D428)</f>
        <v>0</v>
      </c>
      <c r="F438" s="37">
        <f>SUMPRODUCT($S419:$U419,$B428:$D428)</f>
        <v>0</v>
      </c>
      <c r="G438" s="37">
        <f>SUMPRODUCT($W419:$Y419,$B428:$D428)</f>
        <v>0</v>
      </c>
      <c r="H438" s="37">
        <f>SUMPRODUCT($AA419:$AC419,$B428:$D428)</f>
        <v>0</v>
      </c>
      <c r="I438" s="37">
        <f>SUMPRODUCT($AE419:$AG419,$B428:$D428)</f>
        <v>0</v>
      </c>
      <c r="J438" s="37">
        <f>SUMPRODUCT($AI419:$AK419,$B428:$D428)</f>
        <v>0</v>
      </c>
      <c r="K438" s="17"/>
    </row>
    <row r="440" spans="1:11" ht="21" customHeight="1">
      <c r="A440" s="1" t="s">
        <v>666</v>
      </c>
    </row>
    <row r="441" spans="1:11">
      <c r="A441" s="2" t="s">
        <v>353</v>
      </c>
    </row>
    <row r="442" spans="1:11">
      <c r="A442" s="32" t="s">
        <v>667</v>
      </c>
    </row>
    <row r="443" spans="1:11">
      <c r="A443" s="32" t="s">
        <v>668</v>
      </c>
    </row>
    <row r="444" spans="1:11">
      <c r="A444" s="32" t="s">
        <v>669</v>
      </c>
    </row>
    <row r="445" spans="1:11">
      <c r="A445" s="32" t="s">
        <v>670</v>
      </c>
    </row>
    <row r="446" spans="1:11">
      <c r="A446" s="32" t="s">
        <v>671</v>
      </c>
    </row>
    <row r="447" spans="1:11">
      <c r="A447" s="32" t="s">
        <v>672</v>
      </c>
    </row>
    <row r="448" spans="1:11">
      <c r="A448" s="2" t="s">
        <v>673</v>
      </c>
    </row>
    <row r="450" spans="1:11">
      <c r="B450" s="15" t="s">
        <v>142</v>
      </c>
      <c r="C450" s="15" t="s">
        <v>143</v>
      </c>
      <c r="D450" s="15" t="s">
        <v>144</v>
      </c>
      <c r="E450" s="15" t="s">
        <v>145</v>
      </c>
      <c r="F450" s="15" t="s">
        <v>146</v>
      </c>
      <c r="G450" s="15" t="s">
        <v>151</v>
      </c>
      <c r="H450" s="15" t="s">
        <v>147</v>
      </c>
      <c r="I450" s="15" t="s">
        <v>148</v>
      </c>
      <c r="J450" s="15" t="s">
        <v>149</v>
      </c>
    </row>
    <row r="451" spans="1:11">
      <c r="A451" s="4" t="s">
        <v>674</v>
      </c>
      <c r="B451" s="37">
        <f>($B307*B326+$B335*B363+$B372*B400)/($B307+$B335+$B372)</f>
        <v>0</v>
      </c>
      <c r="C451" s="37">
        <f>($B307*C326+$B335*C363+$B372*C400)/($B307+$B335+$B372)</f>
        <v>0</v>
      </c>
      <c r="D451" s="37">
        <f>($B307*D326+$B335*D363+$B372*D400)/($B307+$B335+$B372)</f>
        <v>0</v>
      </c>
      <c r="E451" s="37">
        <f>($B307*E326+$B335*E363+$B372*E400)/($B307+$B335+$B372)</f>
        <v>0</v>
      </c>
      <c r="F451" s="37">
        <f>($B307*F326+$B335*F363+$B372*F400)/($B307+$B335+$B372)</f>
        <v>0</v>
      </c>
      <c r="G451" s="37">
        <f>($B307*G326+$B335*G363+$B372*G400)/($B307+$B335+$B372)</f>
        <v>0</v>
      </c>
      <c r="H451" s="37">
        <f>($B307*H326+$B335*H363+$B372*H400)/($B307+$B335+$B372)</f>
        <v>0</v>
      </c>
      <c r="I451" s="37">
        <f>($B307*I326+$B335*I363+$B372*I400)/($B307+$B335+$B372)</f>
        <v>0</v>
      </c>
      <c r="J451" s="37">
        <f>($B307*J326+$B335*J363+$B372*J400)/($B307+$B335+$B372)</f>
        <v>0</v>
      </c>
      <c r="K451" s="17"/>
    </row>
    <row r="452" spans="1:11">
      <c r="A452" s="4" t="s">
        <v>675</v>
      </c>
      <c r="B452" s="37">
        <f>($B308*B327+$B336*B364+$B373*B401)/($B308+$B336+$B373)</f>
        <v>0</v>
      </c>
      <c r="C452" s="37">
        <f>($B308*C327+$B336*C364+$B373*C401)/($B308+$B336+$B373)</f>
        <v>0</v>
      </c>
      <c r="D452" s="37">
        <f>($B308*D327+$B336*D364+$B373*D401)/($B308+$B336+$B373)</f>
        <v>0</v>
      </c>
      <c r="E452" s="37">
        <f>($B308*E327+$B336*E364+$B373*E401)/($B308+$B336+$B373)</f>
        <v>0</v>
      </c>
      <c r="F452" s="37">
        <f>($B308*F327+$B336*F364+$B373*F401)/($B308+$B336+$B373)</f>
        <v>0</v>
      </c>
      <c r="G452" s="37">
        <f>($B308*G327+$B336*G364+$B373*G401)/($B308+$B336+$B373)</f>
        <v>0</v>
      </c>
      <c r="H452" s="37">
        <f>($B308*H327+$B336*H364+$B373*H401)/($B308+$B336+$B373)</f>
        <v>0</v>
      </c>
      <c r="I452" s="37">
        <f>($B308*I327+$B336*I364+$B373*I401)/($B308+$B336+$B373)</f>
        <v>0</v>
      </c>
      <c r="J452" s="37">
        <f>($B308*J327+$B336*J364+$B373*J401)/($B308+$B336+$B373)</f>
        <v>0</v>
      </c>
      <c r="K452" s="17"/>
    </row>
    <row r="454" spans="1:11" ht="21" customHeight="1">
      <c r="A454" s="1" t="s">
        <v>676</v>
      </c>
    </row>
    <row r="455" spans="1:11">
      <c r="A455" s="2" t="s">
        <v>353</v>
      </c>
    </row>
    <row r="456" spans="1:11">
      <c r="A456" s="32" t="s">
        <v>667</v>
      </c>
    </row>
    <row r="457" spans="1:11">
      <c r="A457" s="32" t="s">
        <v>642</v>
      </c>
    </row>
    <row r="458" spans="1:11">
      <c r="A458" s="32" t="s">
        <v>669</v>
      </c>
    </row>
    <row r="459" spans="1:11">
      <c r="A459" s="32" t="s">
        <v>677</v>
      </c>
    </row>
    <row r="460" spans="1:11">
      <c r="A460" s="32" t="s">
        <v>671</v>
      </c>
    </row>
    <row r="461" spans="1:11">
      <c r="A461" s="32" t="s">
        <v>678</v>
      </c>
    </row>
    <row r="462" spans="1:11">
      <c r="A462" s="2" t="s">
        <v>673</v>
      </c>
    </row>
    <row r="464" spans="1:11">
      <c r="B464" s="15" t="s">
        <v>329</v>
      </c>
      <c r="C464" s="15" t="s">
        <v>330</v>
      </c>
      <c r="D464" s="15" t="s">
        <v>331</v>
      </c>
    </row>
    <row r="465" spans="1:11">
      <c r="A465" s="4" t="s">
        <v>180</v>
      </c>
      <c r="B465" s="39">
        <f>($B307*B316+$B335*B353+$B372*B390)/($B307+$B335+$B372)</f>
        <v>0</v>
      </c>
      <c r="C465" s="39">
        <f>($B307*C316+$B335*C353+$B372*C390)/($B307+$B335+$B372)</f>
        <v>0</v>
      </c>
      <c r="D465" s="39">
        <f>($B307*D316+$B335*D353+$B372*D390)/($B307+$B335+$B372)</f>
        <v>0</v>
      </c>
      <c r="E465" s="17"/>
    </row>
    <row r="466" spans="1:11">
      <c r="A466" s="4" t="s">
        <v>181</v>
      </c>
      <c r="B466" s="39">
        <f>($B308*B317+$B336*B354+$B373*B391)/($B308+$B336+$B373)</f>
        <v>0</v>
      </c>
      <c r="C466" s="39">
        <f>($B308*C317+$B336*C354+$B373*C391)/($B308+$B336+$B373)</f>
        <v>0</v>
      </c>
      <c r="D466" s="39">
        <f>($B308*D317+$B336*D354+$B373*D391)/($B308+$B336+$B373)</f>
        <v>0</v>
      </c>
      <c r="E466" s="17"/>
    </row>
    <row r="468" spans="1:11" ht="21" customHeight="1">
      <c r="A468" s="1" t="s">
        <v>679</v>
      </c>
    </row>
    <row r="469" spans="1:11">
      <c r="A469" s="2" t="s">
        <v>353</v>
      </c>
    </row>
    <row r="470" spans="1:11">
      <c r="A470" s="32" t="s">
        <v>664</v>
      </c>
    </row>
    <row r="471" spans="1:11">
      <c r="A471" s="32" t="s">
        <v>680</v>
      </c>
    </row>
    <row r="472" spans="1:11">
      <c r="A472" s="2" t="s">
        <v>366</v>
      </c>
    </row>
    <row r="474" spans="1:11">
      <c r="B474" s="15" t="s">
        <v>142</v>
      </c>
      <c r="C474" s="15" t="s">
        <v>143</v>
      </c>
      <c r="D474" s="15" t="s">
        <v>144</v>
      </c>
      <c r="E474" s="15" t="s">
        <v>145</v>
      </c>
      <c r="F474" s="15" t="s">
        <v>146</v>
      </c>
      <c r="G474" s="15" t="s">
        <v>151</v>
      </c>
      <c r="H474" s="15" t="s">
        <v>147</v>
      </c>
      <c r="I474" s="15" t="s">
        <v>148</v>
      </c>
      <c r="J474" s="15" t="s">
        <v>149</v>
      </c>
    </row>
    <row r="475" spans="1:11">
      <c r="A475" s="4" t="s">
        <v>180</v>
      </c>
      <c r="B475" s="37">
        <f>SUMPRODUCT($C418:$E418,$B465:$D465)</f>
        <v>0</v>
      </c>
      <c r="C475" s="37">
        <f>SUMPRODUCT($G418:$I418,$B465:$D465)</f>
        <v>0</v>
      </c>
      <c r="D475" s="37">
        <f>SUMPRODUCT($K418:$M418,$B465:$D465)</f>
        <v>0</v>
      </c>
      <c r="E475" s="37">
        <f>SUMPRODUCT($O418:$Q418,$B465:$D465)</f>
        <v>0</v>
      </c>
      <c r="F475" s="37">
        <f>SUMPRODUCT($S418:$U418,$B465:$D465)</f>
        <v>0</v>
      </c>
      <c r="G475" s="37">
        <f>SUMPRODUCT($W418:$Y418,$B465:$D465)</f>
        <v>0</v>
      </c>
      <c r="H475" s="37">
        <f>SUMPRODUCT($AA418:$AC418,$B465:$D465)</f>
        <v>0</v>
      </c>
      <c r="I475" s="37">
        <f>SUMPRODUCT($AE418:$AG418,$B465:$D465)</f>
        <v>0</v>
      </c>
      <c r="J475" s="37">
        <f>SUMPRODUCT($AI418:$AK418,$B465:$D465)</f>
        <v>0</v>
      </c>
      <c r="K475" s="17"/>
    </row>
    <row r="476" spans="1:11">
      <c r="A476" s="4" t="s">
        <v>181</v>
      </c>
      <c r="B476" s="37">
        <f>SUMPRODUCT($C419:$E419,$B466:$D466)</f>
        <v>0</v>
      </c>
      <c r="C476" s="37">
        <f>SUMPRODUCT($G419:$I419,$B466:$D466)</f>
        <v>0</v>
      </c>
      <c r="D476" s="37">
        <f>SUMPRODUCT($K419:$M419,$B466:$D466)</f>
        <v>0</v>
      </c>
      <c r="E476" s="37">
        <f>SUMPRODUCT($O419:$Q419,$B466:$D466)</f>
        <v>0</v>
      </c>
      <c r="F476" s="37">
        <f>SUMPRODUCT($S419:$U419,$B466:$D466)</f>
        <v>0</v>
      </c>
      <c r="G476" s="37">
        <f>SUMPRODUCT($W419:$Y419,$B466:$D466)</f>
        <v>0</v>
      </c>
      <c r="H476" s="37">
        <f>SUMPRODUCT($AA419:$AC419,$B466:$D466)</f>
        <v>0</v>
      </c>
      <c r="I476" s="37">
        <f>SUMPRODUCT($AE419:$AG419,$B466:$D466)</f>
        <v>0</v>
      </c>
      <c r="J476" s="37">
        <f>SUMPRODUCT($AI419:$AK419,$B466:$D466)</f>
        <v>0</v>
      </c>
      <c r="K476" s="17"/>
    </row>
    <row r="478" spans="1:11" ht="21" customHeight="1">
      <c r="A478" s="1" t="s">
        <v>681</v>
      </c>
    </row>
    <row r="479" spans="1:11">
      <c r="A479" s="2" t="s">
        <v>353</v>
      </c>
    </row>
    <row r="480" spans="1:11">
      <c r="A480" s="32" t="s">
        <v>682</v>
      </c>
    </row>
    <row r="481" spans="1:11">
      <c r="A481" s="32" t="s">
        <v>683</v>
      </c>
    </row>
    <row r="482" spans="1:11">
      <c r="A482" s="2" t="s">
        <v>433</v>
      </c>
    </row>
    <row r="484" spans="1:11">
      <c r="B484" s="15" t="s">
        <v>142</v>
      </c>
      <c r="C484" s="15" t="s">
        <v>143</v>
      </c>
      <c r="D484" s="15" t="s">
        <v>144</v>
      </c>
      <c r="E484" s="15" t="s">
        <v>145</v>
      </c>
      <c r="F484" s="15" t="s">
        <v>146</v>
      </c>
      <c r="G484" s="15" t="s">
        <v>151</v>
      </c>
      <c r="H484" s="15" t="s">
        <v>147</v>
      </c>
      <c r="I484" s="15" t="s">
        <v>148</v>
      </c>
      <c r="J484" s="15" t="s">
        <v>149</v>
      </c>
    </row>
    <row r="485" spans="1:11">
      <c r="A485" s="4" t="s">
        <v>674</v>
      </c>
      <c r="B485" s="37">
        <f>B451/B475</f>
        <v>0</v>
      </c>
      <c r="C485" s="37">
        <f>C451/C475</f>
        <v>0</v>
      </c>
      <c r="D485" s="37">
        <f>D451/D475</f>
        <v>0</v>
      </c>
      <c r="E485" s="37">
        <f>E451/E475</f>
        <v>0</v>
      </c>
      <c r="F485" s="37">
        <f>F451/F475</f>
        <v>0</v>
      </c>
      <c r="G485" s="37">
        <f>G451/G475</f>
        <v>0</v>
      </c>
      <c r="H485" s="37">
        <f>H451/H475</f>
        <v>0</v>
      </c>
      <c r="I485" s="37">
        <f>I451/I475</f>
        <v>0</v>
      </c>
      <c r="J485" s="37">
        <f>J451/J475</f>
        <v>0</v>
      </c>
      <c r="K485" s="17"/>
    </row>
    <row r="486" spans="1:11">
      <c r="A486" s="4" t="s">
        <v>675</v>
      </c>
      <c r="B486" s="37">
        <f>B452/B476</f>
        <v>0</v>
      </c>
      <c r="C486" s="37">
        <f>C452/C476</f>
        <v>0</v>
      </c>
      <c r="D486" s="37">
        <f>D452/D476</f>
        <v>0</v>
      </c>
      <c r="E486" s="37">
        <f>E452/E476</f>
        <v>0</v>
      </c>
      <c r="F486" s="37">
        <f>F452/F476</f>
        <v>0</v>
      </c>
      <c r="G486" s="37">
        <f>G452/G476</f>
        <v>0</v>
      </c>
      <c r="H486" s="37">
        <f>H452/H476</f>
        <v>0</v>
      </c>
      <c r="I486" s="37">
        <f>I452/I476</f>
        <v>0</v>
      </c>
      <c r="J486" s="37">
        <f>J452/J476</f>
        <v>0</v>
      </c>
      <c r="K486" s="17"/>
    </row>
    <row r="488" spans="1:11" ht="21" customHeight="1">
      <c r="A488" s="1" t="s">
        <v>684</v>
      </c>
    </row>
    <row r="489" spans="1:11">
      <c r="A489" s="2" t="s">
        <v>353</v>
      </c>
    </row>
    <row r="490" spans="1:11">
      <c r="A490" s="32" t="s">
        <v>667</v>
      </c>
    </row>
    <row r="491" spans="1:11">
      <c r="A491" s="32" t="s">
        <v>668</v>
      </c>
    </row>
    <row r="492" spans="1:11">
      <c r="A492" s="32" t="s">
        <v>669</v>
      </c>
    </row>
    <row r="493" spans="1:11">
      <c r="A493" s="32" t="s">
        <v>670</v>
      </c>
    </row>
    <row r="494" spans="1:11">
      <c r="A494" s="32" t="s">
        <v>671</v>
      </c>
    </row>
    <row r="495" spans="1:11">
      <c r="A495" s="32" t="s">
        <v>672</v>
      </c>
    </row>
    <row r="496" spans="1:11">
      <c r="A496" s="32" t="s">
        <v>685</v>
      </c>
    </row>
    <row r="497" spans="1:38">
      <c r="A497" s="32" t="s">
        <v>686</v>
      </c>
    </row>
    <row r="498" spans="1:38">
      <c r="A498" s="32" t="s">
        <v>687</v>
      </c>
    </row>
    <row r="499" spans="1:38">
      <c r="A499" s="2" t="s">
        <v>688</v>
      </c>
    </row>
    <row r="501" spans="1:38">
      <c r="B501" s="15" t="s">
        <v>142</v>
      </c>
      <c r="C501" s="15" t="s">
        <v>143</v>
      </c>
      <c r="D501" s="15" t="s">
        <v>144</v>
      </c>
      <c r="E501" s="15" t="s">
        <v>145</v>
      </c>
      <c r="F501" s="15" t="s">
        <v>146</v>
      </c>
      <c r="G501" s="15" t="s">
        <v>151</v>
      </c>
      <c r="H501" s="15" t="s">
        <v>147</v>
      </c>
      <c r="I501" s="15" t="s">
        <v>148</v>
      </c>
      <c r="J501" s="15" t="s">
        <v>149</v>
      </c>
    </row>
    <row r="502" spans="1:38">
      <c r="A502" s="4" t="s">
        <v>674</v>
      </c>
      <c r="B502" s="37">
        <f>($B307*B326+$B335*B363+$B372*B400+$B409*B437)/($B307*B326+$B335*B363+$B372*B400+$B409*B437*B485)</f>
        <v>0</v>
      </c>
      <c r="C502" s="37">
        <f>($B307*C326+$B335*C363+$B372*C400+$B409*C437)/($B307*C326+$B335*C363+$B372*C400+$B409*C437*C485)</f>
        <v>0</v>
      </c>
      <c r="D502" s="37">
        <f>($B307*D326+$B335*D363+$B372*D400+$B409*D437)/($B307*D326+$B335*D363+$B372*D400+$B409*D437*D485)</f>
        <v>0</v>
      </c>
      <c r="E502" s="37">
        <f>($B307*E326+$B335*E363+$B372*E400+$B409*E437)/($B307*E326+$B335*E363+$B372*E400+$B409*E437*E485)</f>
        <v>0</v>
      </c>
      <c r="F502" s="37">
        <f>($B307*F326+$B335*F363+$B372*F400+$B409*F437)/($B307*F326+$B335*F363+$B372*F400+$B409*F437*F485)</f>
        <v>0</v>
      </c>
      <c r="G502" s="37">
        <f>($B307*G326+$B335*G363+$B372*G400+$B409*G437)/($B307*G326+$B335*G363+$B372*G400+$B409*G437*G485)</f>
        <v>0</v>
      </c>
      <c r="H502" s="37">
        <f>($B307*H326+$B335*H363+$B372*H400+$B409*H437)/($B307*H326+$B335*H363+$B372*H400+$B409*H437*H485)</f>
        <v>0</v>
      </c>
      <c r="I502" s="37">
        <f>($B307*I326+$B335*I363+$B372*I400+$B409*I437)/($B307*I326+$B335*I363+$B372*I400+$B409*I437*I485)</f>
        <v>0</v>
      </c>
      <c r="J502" s="37">
        <f>($B307*J326+$B335*J363+$B372*J400+$B409*J437)/($B307*J326+$B335*J363+$B372*J400+$B409*J437*J485)</f>
        <v>0</v>
      </c>
      <c r="K502" s="17"/>
    </row>
    <row r="503" spans="1:38">
      <c r="A503" s="4" t="s">
        <v>675</v>
      </c>
      <c r="B503" s="37">
        <f>($B308*B327+$B336*B364+$B373*B401+$B410*B438)/($B308*B327+$B336*B364+$B373*B401+$B410*B438*B486)</f>
        <v>0</v>
      </c>
      <c r="C503" s="37">
        <f>($B308*C327+$B336*C364+$B373*C401+$B410*C438)/($B308*C327+$B336*C364+$B373*C401+$B410*C438*C486)</f>
        <v>0</v>
      </c>
      <c r="D503" s="37">
        <f>($B308*D327+$B336*D364+$B373*D401+$B410*D438)/($B308*D327+$B336*D364+$B373*D401+$B410*D438*D486)</f>
        <v>0</v>
      </c>
      <c r="E503" s="37">
        <f>($B308*E327+$B336*E364+$B373*E401+$B410*E438)/($B308*E327+$B336*E364+$B373*E401+$B410*E438*E486)</f>
        <v>0</v>
      </c>
      <c r="F503" s="37">
        <f>($B308*F327+$B336*F364+$B373*F401+$B410*F438)/($B308*F327+$B336*F364+$B373*F401+$B410*F438*F486)</f>
        <v>0</v>
      </c>
      <c r="G503" s="37">
        <f>($B308*G327+$B336*G364+$B373*G401+$B410*G438)/($B308*G327+$B336*G364+$B373*G401+$B410*G438*G486)</f>
        <v>0</v>
      </c>
      <c r="H503" s="37">
        <f>($B308*H327+$B336*H364+$B373*H401+$B410*H438)/($B308*H327+$B336*H364+$B373*H401+$B410*H438*H486)</f>
        <v>0</v>
      </c>
      <c r="I503" s="37">
        <f>($B308*I327+$B336*I364+$B373*I401+$B410*I438)/($B308*I327+$B336*I364+$B373*I401+$B410*I438*I486)</f>
        <v>0</v>
      </c>
      <c r="J503" s="37">
        <f>($B308*J327+$B336*J364+$B373*J401+$B410*J438)/($B308*J327+$B336*J364+$B373*J401+$B410*J438*J486)</f>
        <v>0</v>
      </c>
      <c r="K503" s="17"/>
    </row>
    <row r="505" spans="1:38" ht="21" customHeight="1">
      <c r="A505" s="1" t="s">
        <v>689</v>
      </c>
    </row>
    <row r="506" spans="1:38">
      <c r="A506" s="2" t="s">
        <v>353</v>
      </c>
    </row>
    <row r="507" spans="1:38">
      <c r="A507" s="32" t="s">
        <v>641</v>
      </c>
    </row>
    <row r="508" spans="1:38">
      <c r="A508" s="32" t="s">
        <v>690</v>
      </c>
    </row>
    <row r="509" spans="1:38">
      <c r="A509" s="2" t="s">
        <v>691</v>
      </c>
    </row>
    <row r="511" spans="1:38">
      <c r="B511" s="29" t="s">
        <v>142</v>
      </c>
      <c r="C511" s="15" t="s">
        <v>329</v>
      </c>
      <c r="D511" s="15" t="s">
        <v>330</v>
      </c>
      <c r="E511" s="15" t="s">
        <v>331</v>
      </c>
      <c r="F511" s="29" t="s">
        <v>143</v>
      </c>
      <c r="G511" s="15" t="s">
        <v>329</v>
      </c>
      <c r="H511" s="15" t="s">
        <v>330</v>
      </c>
      <c r="I511" s="15" t="s">
        <v>331</v>
      </c>
      <c r="J511" s="29" t="s">
        <v>144</v>
      </c>
      <c r="K511" s="15" t="s">
        <v>329</v>
      </c>
      <c r="L511" s="15" t="s">
        <v>330</v>
      </c>
      <c r="M511" s="15" t="s">
        <v>331</v>
      </c>
      <c r="N511" s="29" t="s">
        <v>145</v>
      </c>
      <c r="O511" s="15" t="s">
        <v>329</v>
      </c>
      <c r="P511" s="15" t="s">
        <v>330</v>
      </c>
      <c r="Q511" s="15" t="s">
        <v>331</v>
      </c>
      <c r="R511" s="29" t="s">
        <v>146</v>
      </c>
      <c r="S511" s="15" t="s">
        <v>329</v>
      </c>
      <c r="T511" s="15" t="s">
        <v>330</v>
      </c>
      <c r="U511" s="15" t="s">
        <v>331</v>
      </c>
      <c r="V511" s="29" t="s">
        <v>151</v>
      </c>
      <c r="W511" s="15" t="s">
        <v>329</v>
      </c>
      <c r="X511" s="15" t="s">
        <v>330</v>
      </c>
      <c r="Y511" s="15" t="s">
        <v>331</v>
      </c>
      <c r="Z511" s="29" t="s">
        <v>147</v>
      </c>
      <c r="AA511" s="15" t="s">
        <v>329</v>
      </c>
      <c r="AB511" s="15" t="s">
        <v>330</v>
      </c>
      <c r="AC511" s="15" t="s">
        <v>331</v>
      </c>
      <c r="AD511" s="29" t="s">
        <v>148</v>
      </c>
      <c r="AE511" s="15" t="s">
        <v>329</v>
      </c>
      <c r="AF511" s="15" t="s">
        <v>330</v>
      </c>
      <c r="AG511" s="15" t="s">
        <v>331</v>
      </c>
      <c r="AH511" s="29" t="s">
        <v>149</v>
      </c>
      <c r="AI511" s="15" t="s">
        <v>329</v>
      </c>
      <c r="AJ511" s="15" t="s">
        <v>330</v>
      </c>
      <c r="AK511" s="15" t="s">
        <v>331</v>
      </c>
    </row>
    <row r="512" spans="1:38">
      <c r="A512" s="4" t="s">
        <v>174</v>
      </c>
      <c r="C512" s="37">
        <f>C298*$B502</f>
        <v>0</v>
      </c>
      <c r="D512" s="37">
        <f>D298*$B502</f>
        <v>0</v>
      </c>
      <c r="E512" s="37">
        <f>E298*$B502</f>
        <v>0</v>
      </c>
      <c r="G512" s="37">
        <f>G298*$C502</f>
        <v>0</v>
      </c>
      <c r="H512" s="37">
        <f>H298*$C502</f>
        <v>0</v>
      </c>
      <c r="I512" s="37">
        <f>I298*$C502</f>
        <v>0</v>
      </c>
      <c r="K512" s="37">
        <f>K298*$D502</f>
        <v>0</v>
      </c>
      <c r="L512" s="37">
        <f>L298*$D502</f>
        <v>0</v>
      </c>
      <c r="M512" s="37">
        <f>M298*$D502</f>
        <v>0</v>
      </c>
      <c r="O512" s="37">
        <f>O298*$E502</f>
        <v>0</v>
      </c>
      <c r="P512" s="37">
        <f>P298*$E502</f>
        <v>0</v>
      </c>
      <c r="Q512" s="37">
        <f>Q298*$E502</f>
        <v>0</v>
      </c>
      <c r="S512" s="37">
        <f>S298*$F502</f>
        <v>0</v>
      </c>
      <c r="T512" s="37">
        <f>T298*$F502</f>
        <v>0</v>
      </c>
      <c r="U512" s="37">
        <f>U298*$F502</f>
        <v>0</v>
      </c>
      <c r="W512" s="37">
        <f>W298*$G502</f>
        <v>0</v>
      </c>
      <c r="X512" s="37">
        <f>X298*$G502</f>
        <v>0</v>
      </c>
      <c r="Y512" s="37">
        <f>Y298*$G502</f>
        <v>0</v>
      </c>
      <c r="AA512" s="37">
        <f>AA298*$H502</f>
        <v>0</v>
      </c>
      <c r="AB512" s="37">
        <f>AB298*$H502</f>
        <v>0</v>
      </c>
      <c r="AC512" s="37">
        <f>AC298*$H502</f>
        <v>0</v>
      </c>
      <c r="AE512" s="37">
        <f>AE298*$I502</f>
        <v>0</v>
      </c>
      <c r="AF512" s="37">
        <f>AF298*$I502</f>
        <v>0</v>
      </c>
      <c r="AG512" s="37">
        <f>AG298*$I502</f>
        <v>0</v>
      </c>
      <c r="AI512" s="37">
        <f>AI298*$J502</f>
        <v>0</v>
      </c>
      <c r="AJ512" s="37">
        <f>AJ298*$J502</f>
        <v>0</v>
      </c>
      <c r="AK512" s="37">
        <f>AK298*$J502</f>
        <v>0</v>
      </c>
      <c r="AL512" s="17"/>
    </row>
    <row r="513" spans="1:38">
      <c r="A513" s="4" t="s">
        <v>176</v>
      </c>
      <c r="C513" s="37">
        <f>C299*$B503</f>
        <v>0</v>
      </c>
      <c r="D513" s="37">
        <f>D299*$B503</f>
        <v>0</v>
      </c>
      <c r="E513" s="37">
        <f>E299*$B503</f>
        <v>0</v>
      </c>
      <c r="G513" s="37">
        <f>G299*$C503</f>
        <v>0</v>
      </c>
      <c r="H513" s="37">
        <f>H299*$C503</f>
        <v>0</v>
      </c>
      <c r="I513" s="37">
        <f>I299*$C503</f>
        <v>0</v>
      </c>
      <c r="K513" s="37">
        <f>K299*$D503</f>
        <v>0</v>
      </c>
      <c r="L513" s="37">
        <f>L299*$D503</f>
        <v>0</v>
      </c>
      <c r="M513" s="37">
        <f>M299*$D503</f>
        <v>0</v>
      </c>
      <c r="O513" s="37">
        <f>O299*$E503</f>
        <v>0</v>
      </c>
      <c r="P513" s="37">
        <f>P299*$E503</f>
        <v>0</v>
      </c>
      <c r="Q513" s="37">
        <f>Q299*$E503</f>
        <v>0</v>
      </c>
      <c r="S513" s="37">
        <f>S299*$F503</f>
        <v>0</v>
      </c>
      <c r="T513" s="37">
        <f>T299*$F503</f>
        <v>0</v>
      </c>
      <c r="U513" s="37">
        <f>U299*$F503</f>
        <v>0</v>
      </c>
      <c r="W513" s="37">
        <f>W299*$G503</f>
        <v>0</v>
      </c>
      <c r="X513" s="37">
        <f>X299*$G503</f>
        <v>0</v>
      </c>
      <c r="Y513" s="37">
        <f>Y299*$G503</f>
        <v>0</v>
      </c>
      <c r="AA513" s="37">
        <f>AA299*$H503</f>
        <v>0</v>
      </c>
      <c r="AB513" s="37">
        <f>AB299*$H503</f>
        <v>0</v>
      </c>
      <c r="AC513" s="37">
        <f>AC299*$H503</f>
        <v>0</v>
      </c>
      <c r="AE513" s="37">
        <f>AE299*$I503</f>
        <v>0</v>
      </c>
      <c r="AF513" s="37">
        <f>AF299*$I503</f>
        <v>0</v>
      </c>
      <c r="AG513" s="37">
        <f>AG299*$I503</f>
        <v>0</v>
      </c>
      <c r="AI513" s="37">
        <f>AI299*$J503</f>
        <v>0</v>
      </c>
      <c r="AJ513" s="37">
        <f>AJ299*$J503</f>
        <v>0</v>
      </c>
      <c r="AK513" s="37">
        <f>AK299*$J503</f>
        <v>0</v>
      </c>
      <c r="AL513" s="17"/>
    </row>
    <row r="515" spans="1:38" ht="21" customHeight="1">
      <c r="A515" s="1" t="s">
        <v>692</v>
      </c>
    </row>
    <row r="516" spans="1:38">
      <c r="A516" s="2" t="s">
        <v>353</v>
      </c>
    </row>
    <row r="517" spans="1:38">
      <c r="A517" s="32" t="s">
        <v>649</v>
      </c>
    </row>
    <row r="518" spans="1:38">
      <c r="A518" s="32" t="s">
        <v>690</v>
      </c>
    </row>
    <row r="519" spans="1:38">
      <c r="A519" s="2" t="s">
        <v>691</v>
      </c>
    </row>
    <row r="521" spans="1:38">
      <c r="B521" s="29" t="s">
        <v>142</v>
      </c>
      <c r="C521" s="15" t="s">
        <v>329</v>
      </c>
      <c r="D521" s="15" t="s">
        <v>330</v>
      </c>
      <c r="E521" s="15" t="s">
        <v>331</v>
      </c>
      <c r="F521" s="29" t="s">
        <v>143</v>
      </c>
      <c r="G521" s="15" t="s">
        <v>329</v>
      </c>
      <c r="H521" s="15" t="s">
        <v>330</v>
      </c>
      <c r="I521" s="15" t="s">
        <v>331</v>
      </c>
      <c r="J521" s="29" t="s">
        <v>144</v>
      </c>
      <c r="K521" s="15" t="s">
        <v>329</v>
      </c>
      <c r="L521" s="15" t="s">
        <v>330</v>
      </c>
      <c r="M521" s="15" t="s">
        <v>331</v>
      </c>
      <c r="N521" s="29" t="s">
        <v>145</v>
      </c>
      <c r="O521" s="15" t="s">
        <v>329</v>
      </c>
      <c r="P521" s="15" t="s">
        <v>330</v>
      </c>
      <c r="Q521" s="15" t="s">
        <v>331</v>
      </c>
      <c r="R521" s="29" t="s">
        <v>146</v>
      </c>
      <c r="S521" s="15" t="s">
        <v>329</v>
      </c>
      <c r="T521" s="15" t="s">
        <v>330</v>
      </c>
      <c r="U521" s="15" t="s">
        <v>331</v>
      </c>
      <c r="V521" s="29" t="s">
        <v>151</v>
      </c>
      <c r="W521" s="15" t="s">
        <v>329</v>
      </c>
      <c r="X521" s="15" t="s">
        <v>330</v>
      </c>
      <c r="Y521" s="15" t="s">
        <v>331</v>
      </c>
      <c r="Z521" s="29" t="s">
        <v>147</v>
      </c>
      <c r="AA521" s="15" t="s">
        <v>329</v>
      </c>
      <c r="AB521" s="15" t="s">
        <v>330</v>
      </c>
      <c r="AC521" s="15" t="s">
        <v>331</v>
      </c>
      <c r="AD521" s="29" t="s">
        <v>148</v>
      </c>
      <c r="AE521" s="15" t="s">
        <v>329</v>
      </c>
      <c r="AF521" s="15" t="s">
        <v>330</v>
      </c>
      <c r="AG521" s="15" t="s">
        <v>331</v>
      </c>
      <c r="AH521" s="29" t="s">
        <v>149</v>
      </c>
      <c r="AI521" s="15" t="s">
        <v>329</v>
      </c>
      <c r="AJ521" s="15" t="s">
        <v>330</v>
      </c>
      <c r="AK521" s="15" t="s">
        <v>331</v>
      </c>
    </row>
    <row r="522" spans="1:38">
      <c r="A522" s="4" t="s">
        <v>175</v>
      </c>
      <c r="C522" s="37">
        <f>C344*$B502</f>
        <v>0</v>
      </c>
      <c r="D522" s="37">
        <f>D344*$B502</f>
        <v>0</v>
      </c>
      <c r="E522" s="37">
        <f>E344*$B502</f>
        <v>0</v>
      </c>
      <c r="G522" s="37">
        <f>G344*$C502</f>
        <v>0</v>
      </c>
      <c r="H522" s="37">
        <f>H344*$C502</f>
        <v>0</v>
      </c>
      <c r="I522" s="37">
        <f>I344*$C502</f>
        <v>0</v>
      </c>
      <c r="K522" s="37">
        <f>K344*$D502</f>
        <v>0</v>
      </c>
      <c r="L522" s="37">
        <f>L344*$D502</f>
        <v>0</v>
      </c>
      <c r="M522" s="37">
        <f>M344*$D502</f>
        <v>0</v>
      </c>
      <c r="O522" s="37">
        <f>O344*$E502</f>
        <v>0</v>
      </c>
      <c r="P522" s="37">
        <f>P344*$E502</f>
        <v>0</v>
      </c>
      <c r="Q522" s="37">
        <f>Q344*$E502</f>
        <v>0</v>
      </c>
      <c r="S522" s="37">
        <f>S344*$F502</f>
        <v>0</v>
      </c>
      <c r="T522" s="37">
        <f>T344*$F502</f>
        <v>0</v>
      </c>
      <c r="U522" s="37">
        <f>U344*$F502</f>
        <v>0</v>
      </c>
      <c r="W522" s="37">
        <f>W344*$G502</f>
        <v>0</v>
      </c>
      <c r="X522" s="37">
        <f>X344*$G502</f>
        <v>0</v>
      </c>
      <c r="Y522" s="37">
        <f>Y344*$G502</f>
        <v>0</v>
      </c>
      <c r="AA522" s="37">
        <f>AA344*$H502</f>
        <v>0</v>
      </c>
      <c r="AB522" s="37">
        <f>AB344*$H502</f>
        <v>0</v>
      </c>
      <c r="AC522" s="37">
        <f>AC344*$H502</f>
        <v>0</v>
      </c>
      <c r="AE522" s="37">
        <f>AE344*$I502</f>
        <v>0</v>
      </c>
      <c r="AF522" s="37">
        <f>AF344*$I502</f>
        <v>0</v>
      </c>
      <c r="AG522" s="37">
        <f>AG344*$I502</f>
        <v>0</v>
      </c>
      <c r="AI522" s="37">
        <f>AI344*$J502</f>
        <v>0</v>
      </c>
      <c r="AJ522" s="37">
        <f>AJ344*$J502</f>
        <v>0</v>
      </c>
      <c r="AK522" s="37">
        <f>AK344*$J502</f>
        <v>0</v>
      </c>
      <c r="AL522" s="17"/>
    </row>
    <row r="523" spans="1:38">
      <c r="A523" s="4" t="s">
        <v>177</v>
      </c>
      <c r="C523" s="37">
        <f>C345*$B503</f>
        <v>0</v>
      </c>
      <c r="D523" s="37">
        <f>D345*$B503</f>
        <v>0</v>
      </c>
      <c r="E523" s="37">
        <f>E345*$B503</f>
        <v>0</v>
      </c>
      <c r="G523" s="37">
        <f>G345*$C503</f>
        <v>0</v>
      </c>
      <c r="H523" s="37">
        <f>H345*$C503</f>
        <v>0</v>
      </c>
      <c r="I523" s="37">
        <f>I345*$C503</f>
        <v>0</v>
      </c>
      <c r="K523" s="37">
        <f>K345*$D503</f>
        <v>0</v>
      </c>
      <c r="L523" s="37">
        <f>L345*$D503</f>
        <v>0</v>
      </c>
      <c r="M523" s="37">
        <f>M345*$D503</f>
        <v>0</v>
      </c>
      <c r="O523" s="37">
        <f>O345*$E503</f>
        <v>0</v>
      </c>
      <c r="P523" s="37">
        <f>P345*$E503</f>
        <v>0</v>
      </c>
      <c r="Q523" s="37">
        <f>Q345*$E503</f>
        <v>0</v>
      </c>
      <c r="S523" s="37">
        <f>S345*$F503</f>
        <v>0</v>
      </c>
      <c r="T523" s="37">
        <f>T345*$F503</f>
        <v>0</v>
      </c>
      <c r="U523" s="37">
        <f>U345*$F503</f>
        <v>0</v>
      </c>
      <c r="W523" s="37">
        <f>W345*$G503</f>
        <v>0</v>
      </c>
      <c r="X523" s="37">
        <f>X345*$G503</f>
        <v>0</v>
      </c>
      <c r="Y523" s="37">
        <f>Y345*$G503</f>
        <v>0</v>
      </c>
      <c r="AA523" s="37">
        <f>AA345*$H503</f>
        <v>0</v>
      </c>
      <c r="AB523" s="37">
        <f>AB345*$H503</f>
        <v>0</v>
      </c>
      <c r="AC523" s="37">
        <f>AC345*$H503</f>
        <v>0</v>
      </c>
      <c r="AE523" s="37">
        <f>AE345*$I503</f>
        <v>0</v>
      </c>
      <c r="AF523" s="37">
        <f>AF345*$I503</f>
        <v>0</v>
      </c>
      <c r="AG523" s="37">
        <f>AG345*$I503</f>
        <v>0</v>
      </c>
      <c r="AI523" s="37">
        <f>AI345*$J503</f>
        <v>0</v>
      </c>
      <c r="AJ523" s="37">
        <f>AJ345*$J503</f>
        <v>0</v>
      </c>
      <c r="AK523" s="37">
        <f>AK345*$J503</f>
        <v>0</v>
      </c>
      <c r="AL523" s="17"/>
    </row>
    <row r="525" spans="1:38" ht="21" customHeight="1">
      <c r="A525" s="1" t="s">
        <v>693</v>
      </c>
    </row>
    <row r="526" spans="1:38">
      <c r="A526" s="2" t="s">
        <v>353</v>
      </c>
    </row>
    <row r="527" spans="1:38">
      <c r="A527" s="32" t="s">
        <v>656</v>
      </c>
    </row>
    <row r="528" spans="1:38">
      <c r="A528" s="32" t="s">
        <v>690</v>
      </c>
    </row>
    <row r="529" spans="1:38">
      <c r="A529" s="2" t="s">
        <v>691</v>
      </c>
    </row>
    <row r="531" spans="1:38">
      <c r="B531" s="29" t="s">
        <v>142</v>
      </c>
      <c r="C531" s="15" t="s">
        <v>329</v>
      </c>
      <c r="D531" s="15" t="s">
        <v>330</v>
      </c>
      <c r="E531" s="15" t="s">
        <v>331</v>
      </c>
      <c r="F531" s="29" t="s">
        <v>143</v>
      </c>
      <c r="G531" s="15" t="s">
        <v>329</v>
      </c>
      <c r="H531" s="15" t="s">
        <v>330</v>
      </c>
      <c r="I531" s="15" t="s">
        <v>331</v>
      </c>
      <c r="J531" s="29" t="s">
        <v>144</v>
      </c>
      <c r="K531" s="15" t="s">
        <v>329</v>
      </c>
      <c r="L531" s="15" t="s">
        <v>330</v>
      </c>
      <c r="M531" s="15" t="s">
        <v>331</v>
      </c>
      <c r="N531" s="29" t="s">
        <v>145</v>
      </c>
      <c r="O531" s="15" t="s">
        <v>329</v>
      </c>
      <c r="P531" s="15" t="s">
        <v>330</v>
      </c>
      <c r="Q531" s="15" t="s">
        <v>331</v>
      </c>
      <c r="R531" s="29" t="s">
        <v>146</v>
      </c>
      <c r="S531" s="15" t="s">
        <v>329</v>
      </c>
      <c r="T531" s="15" t="s">
        <v>330</v>
      </c>
      <c r="U531" s="15" t="s">
        <v>331</v>
      </c>
      <c r="V531" s="29" t="s">
        <v>151</v>
      </c>
      <c r="W531" s="15" t="s">
        <v>329</v>
      </c>
      <c r="X531" s="15" t="s">
        <v>330</v>
      </c>
      <c r="Y531" s="15" t="s">
        <v>331</v>
      </c>
      <c r="Z531" s="29" t="s">
        <v>147</v>
      </c>
      <c r="AA531" s="15" t="s">
        <v>329</v>
      </c>
      <c r="AB531" s="15" t="s">
        <v>330</v>
      </c>
      <c r="AC531" s="15" t="s">
        <v>331</v>
      </c>
      <c r="AD531" s="29" t="s">
        <v>148</v>
      </c>
      <c r="AE531" s="15" t="s">
        <v>329</v>
      </c>
      <c r="AF531" s="15" t="s">
        <v>330</v>
      </c>
      <c r="AG531" s="15" t="s">
        <v>331</v>
      </c>
      <c r="AH531" s="29" t="s">
        <v>149</v>
      </c>
      <c r="AI531" s="15" t="s">
        <v>329</v>
      </c>
      <c r="AJ531" s="15" t="s">
        <v>330</v>
      </c>
      <c r="AK531" s="15" t="s">
        <v>331</v>
      </c>
    </row>
    <row r="532" spans="1:38">
      <c r="A532" s="4" t="s">
        <v>216</v>
      </c>
      <c r="C532" s="37">
        <f>C381*$B502</f>
        <v>0</v>
      </c>
      <c r="D532" s="37">
        <f>D381*$B502</f>
        <v>0</v>
      </c>
      <c r="E532" s="37">
        <f>E381*$B502</f>
        <v>0</v>
      </c>
      <c r="G532" s="37">
        <f>G381*$C502</f>
        <v>0</v>
      </c>
      <c r="H532" s="37">
        <f>H381*$C502</f>
        <v>0</v>
      </c>
      <c r="I532" s="37">
        <f>I381*$C502</f>
        <v>0</v>
      </c>
      <c r="K532" s="37">
        <f>K381*$D502</f>
        <v>0</v>
      </c>
      <c r="L532" s="37">
        <f>L381*$D502</f>
        <v>0</v>
      </c>
      <c r="M532" s="37">
        <f>M381*$D502</f>
        <v>0</v>
      </c>
      <c r="O532" s="37">
        <f>O381*$E502</f>
        <v>0</v>
      </c>
      <c r="P532" s="37">
        <f>P381*$E502</f>
        <v>0</v>
      </c>
      <c r="Q532" s="37">
        <f>Q381*$E502</f>
        <v>0</v>
      </c>
      <c r="S532" s="37">
        <f>S381*$F502</f>
        <v>0</v>
      </c>
      <c r="T532" s="37">
        <f>T381*$F502</f>
        <v>0</v>
      </c>
      <c r="U532" s="37">
        <f>U381*$F502</f>
        <v>0</v>
      </c>
      <c r="W532" s="37">
        <f>W381*$G502</f>
        <v>0</v>
      </c>
      <c r="X532" s="37">
        <f>X381*$G502</f>
        <v>0</v>
      </c>
      <c r="Y532" s="37">
        <f>Y381*$G502</f>
        <v>0</v>
      </c>
      <c r="AA532" s="37">
        <f>AA381*$H502</f>
        <v>0</v>
      </c>
      <c r="AB532" s="37">
        <f>AB381*$H502</f>
        <v>0</v>
      </c>
      <c r="AC532" s="37">
        <f>AC381*$H502</f>
        <v>0</v>
      </c>
      <c r="AE532" s="37">
        <f>AE381*$I502</f>
        <v>0</v>
      </c>
      <c r="AF532" s="37">
        <f>AF381*$I502</f>
        <v>0</v>
      </c>
      <c r="AG532" s="37">
        <f>AG381*$I502</f>
        <v>0</v>
      </c>
      <c r="AI532" s="37">
        <f>AI381*$J502</f>
        <v>0</v>
      </c>
      <c r="AJ532" s="37">
        <f>AJ381*$J502</f>
        <v>0</v>
      </c>
      <c r="AK532" s="37">
        <f>AK381*$J502</f>
        <v>0</v>
      </c>
      <c r="AL532" s="17"/>
    </row>
    <row r="533" spans="1:38">
      <c r="A533" s="4" t="s">
        <v>217</v>
      </c>
      <c r="C533" s="37">
        <f>C382*$B503</f>
        <v>0</v>
      </c>
      <c r="D533" s="37">
        <f>D382*$B503</f>
        <v>0</v>
      </c>
      <c r="E533" s="37">
        <f>E382*$B503</f>
        <v>0</v>
      </c>
      <c r="G533" s="37">
        <f>G382*$C503</f>
        <v>0</v>
      </c>
      <c r="H533" s="37">
        <f>H382*$C503</f>
        <v>0</v>
      </c>
      <c r="I533" s="37">
        <f>I382*$C503</f>
        <v>0</v>
      </c>
      <c r="K533" s="37">
        <f>K382*$D503</f>
        <v>0</v>
      </c>
      <c r="L533" s="37">
        <f>L382*$D503</f>
        <v>0</v>
      </c>
      <c r="M533" s="37">
        <f>M382*$D503</f>
        <v>0</v>
      </c>
      <c r="O533" s="37">
        <f>O382*$E503</f>
        <v>0</v>
      </c>
      <c r="P533" s="37">
        <f>P382*$E503</f>
        <v>0</v>
      </c>
      <c r="Q533" s="37">
        <f>Q382*$E503</f>
        <v>0</v>
      </c>
      <c r="S533" s="37">
        <f>S382*$F503</f>
        <v>0</v>
      </c>
      <c r="T533" s="37">
        <f>T382*$F503</f>
        <v>0</v>
      </c>
      <c r="U533" s="37">
        <f>U382*$F503</f>
        <v>0</v>
      </c>
      <c r="W533" s="37">
        <f>W382*$G503</f>
        <v>0</v>
      </c>
      <c r="X533" s="37">
        <f>X382*$G503</f>
        <v>0</v>
      </c>
      <c r="Y533" s="37">
        <f>Y382*$G503</f>
        <v>0</v>
      </c>
      <c r="AA533" s="37">
        <f>AA382*$H503</f>
        <v>0</v>
      </c>
      <c r="AB533" s="37">
        <f>AB382*$H503</f>
        <v>0</v>
      </c>
      <c r="AC533" s="37">
        <f>AC382*$H503</f>
        <v>0</v>
      </c>
      <c r="AE533" s="37">
        <f>AE382*$I503</f>
        <v>0</v>
      </c>
      <c r="AF533" s="37">
        <f>AF382*$I503</f>
        <v>0</v>
      </c>
      <c r="AG533" s="37">
        <f>AG382*$I503</f>
        <v>0</v>
      </c>
      <c r="AI533" s="37">
        <f>AI382*$J503</f>
        <v>0</v>
      </c>
      <c r="AJ533" s="37">
        <f>AJ382*$J503</f>
        <v>0</v>
      </c>
      <c r="AK533" s="37">
        <f>AK382*$J503</f>
        <v>0</v>
      </c>
      <c r="AL533" s="17"/>
    </row>
    <row r="535" spans="1:38" ht="21" customHeight="1">
      <c r="A535" s="1" t="s">
        <v>694</v>
      </c>
    </row>
    <row r="536" spans="1:38">
      <c r="A536" s="2" t="s">
        <v>353</v>
      </c>
    </row>
    <row r="537" spans="1:38">
      <c r="A537" s="32" t="s">
        <v>664</v>
      </c>
    </row>
    <row r="538" spans="1:38">
      <c r="A538" s="32" t="s">
        <v>690</v>
      </c>
    </row>
    <row r="539" spans="1:38">
      <c r="A539" s="32" t="s">
        <v>695</v>
      </c>
    </row>
    <row r="540" spans="1:38">
      <c r="A540" s="2" t="s">
        <v>696</v>
      </c>
    </row>
    <row r="542" spans="1:38">
      <c r="B542" s="29" t="s">
        <v>142</v>
      </c>
      <c r="C542" s="15" t="s">
        <v>329</v>
      </c>
      <c r="D542" s="15" t="s">
        <v>330</v>
      </c>
      <c r="E542" s="15" t="s">
        <v>331</v>
      </c>
      <c r="F542" s="29" t="s">
        <v>143</v>
      </c>
      <c r="G542" s="15" t="s">
        <v>329</v>
      </c>
      <c r="H542" s="15" t="s">
        <v>330</v>
      </c>
      <c r="I542" s="15" t="s">
        <v>331</v>
      </c>
      <c r="J542" s="29" t="s">
        <v>144</v>
      </c>
      <c r="K542" s="15" t="s">
        <v>329</v>
      </c>
      <c r="L542" s="15" t="s">
        <v>330</v>
      </c>
      <c r="M542" s="15" t="s">
        <v>331</v>
      </c>
      <c r="N542" s="29" t="s">
        <v>145</v>
      </c>
      <c r="O542" s="15" t="s">
        <v>329</v>
      </c>
      <c r="P542" s="15" t="s">
        <v>330</v>
      </c>
      <c r="Q542" s="15" t="s">
        <v>331</v>
      </c>
      <c r="R542" s="29" t="s">
        <v>146</v>
      </c>
      <c r="S542" s="15" t="s">
        <v>329</v>
      </c>
      <c r="T542" s="15" t="s">
        <v>330</v>
      </c>
      <c r="U542" s="15" t="s">
        <v>331</v>
      </c>
      <c r="V542" s="29" t="s">
        <v>151</v>
      </c>
      <c r="W542" s="15" t="s">
        <v>329</v>
      </c>
      <c r="X542" s="15" t="s">
        <v>330</v>
      </c>
      <c r="Y542" s="15" t="s">
        <v>331</v>
      </c>
      <c r="Z542" s="29" t="s">
        <v>147</v>
      </c>
      <c r="AA542" s="15" t="s">
        <v>329</v>
      </c>
      <c r="AB542" s="15" t="s">
        <v>330</v>
      </c>
      <c r="AC542" s="15" t="s">
        <v>331</v>
      </c>
      <c r="AD542" s="29" t="s">
        <v>148</v>
      </c>
      <c r="AE542" s="15" t="s">
        <v>329</v>
      </c>
      <c r="AF542" s="15" t="s">
        <v>330</v>
      </c>
      <c r="AG542" s="15" t="s">
        <v>331</v>
      </c>
      <c r="AH542" s="29" t="s">
        <v>149</v>
      </c>
      <c r="AI542" s="15" t="s">
        <v>329</v>
      </c>
      <c r="AJ542" s="15" t="s">
        <v>330</v>
      </c>
      <c r="AK542" s="15" t="s">
        <v>331</v>
      </c>
    </row>
    <row r="543" spans="1:38">
      <c r="A543" s="4" t="s">
        <v>180</v>
      </c>
      <c r="C543" s="37">
        <f>C418*$B502*$B485</f>
        <v>0</v>
      </c>
      <c r="D543" s="37">
        <f>D418*$B502*$B485</f>
        <v>0</v>
      </c>
      <c r="E543" s="37">
        <f>E418*$B502*$B485</f>
        <v>0</v>
      </c>
      <c r="G543" s="37">
        <f>G418*$C502*$C485</f>
        <v>0</v>
      </c>
      <c r="H543" s="37">
        <f>H418*$C502*$C485</f>
        <v>0</v>
      </c>
      <c r="I543" s="37">
        <f>I418*$C502*$C485</f>
        <v>0</v>
      </c>
      <c r="K543" s="37">
        <f>K418*$D502*$D485</f>
        <v>0</v>
      </c>
      <c r="L543" s="37">
        <f>L418*$D502*$D485</f>
        <v>0</v>
      </c>
      <c r="M543" s="37">
        <f>M418*$D502*$D485</f>
        <v>0</v>
      </c>
      <c r="O543" s="37">
        <f>O418*$E502*$E485</f>
        <v>0</v>
      </c>
      <c r="P543" s="37">
        <f>P418*$E502*$E485</f>
        <v>0</v>
      </c>
      <c r="Q543" s="37">
        <f>Q418*$E502*$E485</f>
        <v>0</v>
      </c>
      <c r="S543" s="37">
        <f>S418*$F502*$F485</f>
        <v>0</v>
      </c>
      <c r="T543" s="37">
        <f>T418*$F502*$F485</f>
        <v>0</v>
      </c>
      <c r="U543" s="37">
        <f>U418*$F502*$F485</f>
        <v>0</v>
      </c>
      <c r="W543" s="37">
        <f>W418*$G502*$G485</f>
        <v>0</v>
      </c>
      <c r="X543" s="37">
        <f>X418*$G502*$G485</f>
        <v>0</v>
      </c>
      <c r="Y543" s="37">
        <f>Y418*$G502*$G485</f>
        <v>0</v>
      </c>
      <c r="AA543" s="37">
        <f>AA418*$H502*$H485</f>
        <v>0</v>
      </c>
      <c r="AB543" s="37">
        <f>AB418*$H502*$H485</f>
        <v>0</v>
      </c>
      <c r="AC543" s="37">
        <f>AC418*$H502*$H485</f>
        <v>0</v>
      </c>
      <c r="AE543" s="37">
        <f>AE418*$I502*$I485</f>
        <v>0</v>
      </c>
      <c r="AF543" s="37">
        <f>AF418*$I502*$I485</f>
        <v>0</v>
      </c>
      <c r="AG543" s="37">
        <f>AG418*$I502*$I485</f>
        <v>0</v>
      </c>
      <c r="AI543" s="37">
        <f>AI418*$J502*$J485</f>
        <v>0</v>
      </c>
      <c r="AJ543" s="37">
        <f>AJ418*$J502*$J485</f>
        <v>0</v>
      </c>
      <c r="AK543" s="37">
        <f>AK418*$J502*$J485</f>
        <v>0</v>
      </c>
      <c r="AL543" s="17"/>
    </row>
    <row r="544" spans="1:38">
      <c r="A544" s="4" t="s">
        <v>181</v>
      </c>
      <c r="C544" s="37">
        <f>C419*$B503*$B486</f>
        <v>0</v>
      </c>
      <c r="D544" s="37">
        <f>D419*$B503*$B486</f>
        <v>0</v>
      </c>
      <c r="E544" s="37">
        <f>E419*$B503*$B486</f>
        <v>0</v>
      </c>
      <c r="G544" s="37">
        <f>G419*$C503*$C486</f>
        <v>0</v>
      </c>
      <c r="H544" s="37">
        <f>H419*$C503*$C486</f>
        <v>0</v>
      </c>
      <c r="I544" s="37">
        <f>I419*$C503*$C486</f>
        <v>0</v>
      </c>
      <c r="K544" s="37">
        <f>K419*$D503*$D486</f>
        <v>0</v>
      </c>
      <c r="L544" s="37">
        <f>L419*$D503*$D486</f>
        <v>0</v>
      </c>
      <c r="M544" s="37">
        <f>M419*$D503*$D486</f>
        <v>0</v>
      </c>
      <c r="O544" s="37">
        <f>O419*$E503*$E486</f>
        <v>0</v>
      </c>
      <c r="P544" s="37">
        <f>P419*$E503*$E486</f>
        <v>0</v>
      </c>
      <c r="Q544" s="37">
        <f>Q419*$E503*$E486</f>
        <v>0</v>
      </c>
      <c r="S544" s="37">
        <f>S419*$F503*$F486</f>
        <v>0</v>
      </c>
      <c r="T544" s="37">
        <f>T419*$F503*$F486</f>
        <v>0</v>
      </c>
      <c r="U544" s="37">
        <f>U419*$F503*$F486</f>
        <v>0</v>
      </c>
      <c r="W544" s="37">
        <f>W419*$G503*$G486</f>
        <v>0</v>
      </c>
      <c r="X544" s="37">
        <f>X419*$G503*$G486</f>
        <v>0</v>
      </c>
      <c r="Y544" s="37">
        <f>Y419*$G503*$G486</f>
        <v>0</v>
      </c>
      <c r="AA544" s="37">
        <f>AA419*$H503*$H486</f>
        <v>0</v>
      </c>
      <c r="AB544" s="37">
        <f>AB419*$H503*$H486</f>
        <v>0</v>
      </c>
      <c r="AC544" s="37">
        <f>AC419*$H503*$H486</f>
        <v>0</v>
      </c>
      <c r="AE544" s="37">
        <f>AE419*$I503*$I486</f>
        <v>0</v>
      </c>
      <c r="AF544" s="37">
        <f>AF419*$I503*$I486</f>
        <v>0</v>
      </c>
      <c r="AG544" s="37">
        <f>AG419*$I503*$I486</f>
        <v>0</v>
      </c>
      <c r="AI544" s="37">
        <f>AI419*$J503*$J486</f>
        <v>0</v>
      </c>
      <c r="AJ544" s="37">
        <f>AJ419*$J503*$J486</f>
        <v>0</v>
      </c>
      <c r="AK544" s="37">
        <f>AK419*$J503*$J486</f>
        <v>0</v>
      </c>
      <c r="AL544" s="17"/>
    </row>
    <row r="546" spans="1:38" ht="21" customHeight="1">
      <c r="A546" s="1" t="s">
        <v>697</v>
      </c>
    </row>
    <row r="547" spans="1:38">
      <c r="A547" s="2" t="s">
        <v>353</v>
      </c>
    </row>
    <row r="548" spans="1:38">
      <c r="A548" s="32" t="s">
        <v>698</v>
      </c>
    </row>
    <row r="549" spans="1:38">
      <c r="A549" s="32" t="s">
        <v>699</v>
      </c>
    </row>
    <row r="550" spans="1:38">
      <c r="A550" s="32" t="s">
        <v>700</v>
      </c>
    </row>
    <row r="551" spans="1:38">
      <c r="A551" s="32" t="s">
        <v>701</v>
      </c>
    </row>
    <row r="552" spans="1:38">
      <c r="A552" s="32" t="s">
        <v>702</v>
      </c>
    </row>
    <row r="553" spans="1:38">
      <c r="A553" s="2" t="s">
        <v>442</v>
      </c>
    </row>
    <row r="555" spans="1:38">
      <c r="B555" s="29" t="s">
        <v>142</v>
      </c>
      <c r="C555" s="15" t="s">
        <v>329</v>
      </c>
      <c r="D555" s="15" t="s">
        <v>330</v>
      </c>
      <c r="E555" s="15" t="s">
        <v>331</v>
      </c>
      <c r="F555" s="29" t="s">
        <v>143</v>
      </c>
      <c r="G555" s="15" t="s">
        <v>329</v>
      </c>
      <c r="H555" s="15" t="s">
        <v>330</v>
      </c>
      <c r="I555" s="15" t="s">
        <v>331</v>
      </c>
      <c r="J555" s="29" t="s">
        <v>144</v>
      </c>
      <c r="K555" s="15" t="s">
        <v>329</v>
      </c>
      <c r="L555" s="15" t="s">
        <v>330</v>
      </c>
      <c r="M555" s="15" t="s">
        <v>331</v>
      </c>
      <c r="N555" s="29" t="s">
        <v>145</v>
      </c>
      <c r="O555" s="15" t="s">
        <v>329</v>
      </c>
      <c r="P555" s="15" t="s">
        <v>330</v>
      </c>
      <c r="Q555" s="15" t="s">
        <v>331</v>
      </c>
      <c r="R555" s="29" t="s">
        <v>146</v>
      </c>
      <c r="S555" s="15" t="s">
        <v>329</v>
      </c>
      <c r="T555" s="15" t="s">
        <v>330</v>
      </c>
      <c r="U555" s="15" t="s">
        <v>331</v>
      </c>
      <c r="V555" s="29" t="s">
        <v>151</v>
      </c>
      <c r="W555" s="15" t="s">
        <v>329</v>
      </c>
      <c r="X555" s="15" t="s">
        <v>330</v>
      </c>
      <c r="Y555" s="15" t="s">
        <v>331</v>
      </c>
      <c r="Z555" s="29" t="s">
        <v>147</v>
      </c>
      <c r="AA555" s="15" t="s">
        <v>329</v>
      </c>
      <c r="AB555" s="15" t="s">
        <v>330</v>
      </c>
      <c r="AC555" s="15" t="s">
        <v>331</v>
      </c>
      <c r="AD555" s="29" t="s">
        <v>148</v>
      </c>
      <c r="AE555" s="15" t="s">
        <v>329</v>
      </c>
      <c r="AF555" s="15" t="s">
        <v>330</v>
      </c>
      <c r="AG555" s="15" t="s">
        <v>331</v>
      </c>
      <c r="AH555" s="29" t="s">
        <v>149</v>
      </c>
      <c r="AI555" s="15" t="s">
        <v>329</v>
      </c>
      <c r="AJ555" s="15" t="s">
        <v>330</v>
      </c>
      <c r="AK555" s="15" t="s">
        <v>331</v>
      </c>
    </row>
    <row r="556" spans="1:38">
      <c r="A556" s="4" t="s">
        <v>174</v>
      </c>
      <c r="C556" s="38">
        <f>C$512</f>
        <v>0</v>
      </c>
      <c r="D556" s="38">
        <f>D$512</f>
        <v>0</v>
      </c>
      <c r="E556" s="38">
        <f>E$512</f>
        <v>0</v>
      </c>
      <c r="G556" s="38">
        <f>G$512</f>
        <v>0</v>
      </c>
      <c r="H556" s="38">
        <f>H$512</f>
        <v>0</v>
      </c>
      <c r="I556" s="38">
        <f>I$512</f>
        <v>0</v>
      </c>
      <c r="K556" s="38">
        <f>K$512</f>
        <v>0</v>
      </c>
      <c r="L556" s="38">
        <f>L$512</f>
        <v>0</v>
      </c>
      <c r="M556" s="38">
        <f>M$512</f>
        <v>0</v>
      </c>
      <c r="O556" s="38">
        <f>O$512</f>
        <v>0</v>
      </c>
      <c r="P556" s="38">
        <f>P$512</f>
        <v>0</v>
      </c>
      <c r="Q556" s="38">
        <f>Q$512</f>
        <v>0</v>
      </c>
      <c r="S556" s="38">
        <f>S$512</f>
        <v>0</v>
      </c>
      <c r="T556" s="38">
        <f>T$512</f>
        <v>0</v>
      </c>
      <c r="U556" s="38">
        <f>U$512</f>
        <v>0</v>
      </c>
      <c r="W556" s="38">
        <f>W$512</f>
        <v>0</v>
      </c>
      <c r="X556" s="38">
        <f>X$512</f>
        <v>0</v>
      </c>
      <c r="Y556" s="38">
        <f>Y$512</f>
        <v>0</v>
      </c>
      <c r="AA556" s="38">
        <f>AA$512</f>
        <v>0</v>
      </c>
      <c r="AB556" s="38">
        <f>AB$512</f>
        <v>0</v>
      </c>
      <c r="AC556" s="38">
        <f>AC$512</f>
        <v>0</v>
      </c>
      <c r="AE556" s="38">
        <f>AE$512</f>
        <v>0</v>
      </c>
      <c r="AF556" s="38">
        <f>AF$512</f>
        <v>0</v>
      </c>
      <c r="AG556" s="38">
        <f>AG$512</f>
        <v>0</v>
      </c>
      <c r="AI556" s="38">
        <f>AI$512</f>
        <v>0</v>
      </c>
      <c r="AJ556" s="38">
        <f>AJ$512</f>
        <v>0</v>
      </c>
      <c r="AK556" s="38">
        <f>AK$512</f>
        <v>0</v>
      </c>
      <c r="AL556" s="17"/>
    </row>
    <row r="557" spans="1:38">
      <c r="A557" s="4" t="s">
        <v>175</v>
      </c>
      <c r="C557" s="38">
        <f>C$522</f>
        <v>0</v>
      </c>
      <c r="D557" s="38">
        <f>D$522</f>
        <v>0</v>
      </c>
      <c r="E557" s="38">
        <f>E$522</f>
        <v>0</v>
      </c>
      <c r="G557" s="38">
        <f>G$522</f>
        <v>0</v>
      </c>
      <c r="H557" s="38">
        <f>H$522</f>
        <v>0</v>
      </c>
      <c r="I557" s="38">
        <f>I$522</f>
        <v>0</v>
      </c>
      <c r="K557" s="38">
        <f>K$522</f>
        <v>0</v>
      </c>
      <c r="L557" s="38">
        <f>L$522</f>
        <v>0</v>
      </c>
      <c r="M557" s="38">
        <f>M$522</f>
        <v>0</v>
      </c>
      <c r="O557" s="38">
        <f>O$522</f>
        <v>0</v>
      </c>
      <c r="P557" s="38">
        <f>P$522</f>
        <v>0</v>
      </c>
      <c r="Q557" s="38">
        <f>Q$522</f>
        <v>0</v>
      </c>
      <c r="S557" s="38">
        <f>S$522</f>
        <v>0</v>
      </c>
      <c r="T557" s="38">
        <f>T$522</f>
        <v>0</v>
      </c>
      <c r="U557" s="38">
        <f>U$522</f>
        <v>0</v>
      </c>
      <c r="W557" s="38">
        <f>W$522</f>
        <v>0</v>
      </c>
      <c r="X557" s="38">
        <f>X$522</f>
        <v>0</v>
      </c>
      <c r="Y557" s="38">
        <f>Y$522</f>
        <v>0</v>
      </c>
      <c r="AA557" s="38">
        <f>AA$522</f>
        <v>0</v>
      </c>
      <c r="AB557" s="38">
        <f>AB$522</f>
        <v>0</v>
      </c>
      <c r="AC557" s="38">
        <f>AC$522</f>
        <v>0</v>
      </c>
      <c r="AE557" s="38">
        <f>AE$522</f>
        <v>0</v>
      </c>
      <c r="AF557" s="38">
        <f>AF$522</f>
        <v>0</v>
      </c>
      <c r="AG557" s="38">
        <f>AG$522</f>
        <v>0</v>
      </c>
      <c r="AI557" s="38">
        <f>AI$522</f>
        <v>0</v>
      </c>
      <c r="AJ557" s="38">
        <f>AJ$522</f>
        <v>0</v>
      </c>
      <c r="AK557" s="38">
        <f>AK$522</f>
        <v>0</v>
      </c>
      <c r="AL557" s="17"/>
    </row>
    <row r="558" spans="1:38">
      <c r="A558" s="4" t="s">
        <v>216</v>
      </c>
      <c r="C558" s="38">
        <f>C$532</f>
        <v>0</v>
      </c>
      <c r="D558" s="38">
        <f>D$532</f>
        <v>0</v>
      </c>
      <c r="E558" s="38">
        <f>E$532</f>
        <v>0</v>
      </c>
      <c r="G558" s="38">
        <f>G$532</f>
        <v>0</v>
      </c>
      <c r="H558" s="38">
        <f>H$532</f>
        <v>0</v>
      </c>
      <c r="I558" s="38">
        <f>I$532</f>
        <v>0</v>
      </c>
      <c r="K558" s="38">
        <f>K$532</f>
        <v>0</v>
      </c>
      <c r="L558" s="38">
        <f>L$532</f>
        <v>0</v>
      </c>
      <c r="M558" s="38">
        <f>M$532</f>
        <v>0</v>
      </c>
      <c r="O558" s="38">
        <f>O$532</f>
        <v>0</v>
      </c>
      <c r="P558" s="38">
        <f>P$532</f>
        <v>0</v>
      </c>
      <c r="Q558" s="38">
        <f>Q$532</f>
        <v>0</v>
      </c>
      <c r="S558" s="38">
        <f>S$532</f>
        <v>0</v>
      </c>
      <c r="T558" s="38">
        <f>T$532</f>
        <v>0</v>
      </c>
      <c r="U558" s="38">
        <f>U$532</f>
        <v>0</v>
      </c>
      <c r="W558" s="38">
        <f>W$532</f>
        <v>0</v>
      </c>
      <c r="X558" s="38">
        <f>X$532</f>
        <v>0</v>
      </c>
      <c r="Y558" s="38">
        <f>Y$532</f>
        <v>0</v>
      </c>
      <c r="AA558" s="38">
        <f>AA$532</f>
        <v>0</v>
      </c>
      <c r="AB558" s="38">
        <f>AB$532</f>
        <v>0</v>
      </c>
      <c r="AC558" s="38">
        <f>AC$532</f>
        <v>0</v>
      </c>
      <c r="AE558" s="38">
        <f>AE$532</f>
        <v>0</v>
      </c>
      <c r="AF558" s="38">
        <f>AF$532</f>
        <v>0</v>
      </c>
      <c r="AG558" s="38">
        <f>AG$532</f>
        <v>0</v>
      </c>
      <c r="AI558" s="38">
        <f>AI$532</f>
        <v>0</v>
      </c>
      <c r="AJ558" s="38">
        <f>AJ$532</f>
        <v>0</v>
      </c>
      <c r="AK558" s="38">
        <f>AK$532</f>
        <v>0</v>
      </c>
      <c r="AL558" s="17"/>
    </row>
    <row r="559" spans="1:38">
      <c r="A559" s="4" t="s">
        <v>176</v>
      </c>
      <c r="C559" s="38">
        <f>C$513</f>
        <v>0</v>
      </c>
      <c r="D559" s="38">
        <f>D$513</f>
        <v>0</v>
      </c>
      <c r="E559" s="38">
        <f>E$513</f>
        <v>0</v>
      </c>
      <c r="G559" s="38">
        <f>G$513</f>
        <v>0</v>
      </c>
      <c r="H559" s="38">
        <f>H$513</f>
        <v>0</v>
      </c>
      <c r="I559" s="38">
        <f>I$513</f>
        <v>0</v>
      </c>
      <c r="K559" s="38">
        <f>K$513</f>
        <v>0</v>
      </c>
      <c r="L559" s="38">
        <f>L$513</f>
        <v>0</v>
      </c>
      <c r="M559" s="38">
        <f>M$513</f>
        <v>0</v>
      </c>
      <c r="O559" s="38">
        <f>O$513</f>
        <v>0</v>
      </c>
      <c r="P559" s="38">
        <f>P$513</f>
        <v>0</v>
      </c>
      <c r="Q559" s="38">
        <f>Q$513</f>
        <v>0</v>
      </c>
      <c r="S559" s="38">
        <f>S$513</f>
        <v>0</v>
      </c>
      <c r="T559" s="38">
        <f>T$513</f>
        <v>0</v>
      </c>
      <c r="U559" s="38">
        <f>U$513</f>
        <v>0</v>
      </c>
      <c r="W559" s="38">
        <f>W$513</f>
        <v>0</v>
      </c>
      <c r="X559" s="38">
        <f>X$513</f>
        <v>0</v>
      </c>
      <c r="Y559" s="38">
        <f>Y$513</f>
        <v>0</v>
      </c>
      <c r="AA559" s="38">
        <f>AA$513</f>
        <v>0</v>
      </c>
      <c r="AB559" s="38">
        <f>AB$513</f>
        <v>0</v>
      </c>
      <c r="AC559" s="38">
        <f>AC$513</f>
        <v>0</v>
      </c>
      <c r="AE559" s="38">
        <f>AE$513</f>
        <v>0</v>
      </c>
      <c r="AF559" s="38">
        <f>AF$513</f>
        <v>0</v>
      </c>
      <c r="AG559" s="38">
        <f>AG$513</f>
        <v>0</v>
      </c>
      <c r="AI559" s="38">
        <f>AI$513</f>
        <v>0</v>
      </c>
      <c r="AJ559" s="38">
        <f>AJ$513</f>
        <v>0</v>
      </c>
      <c r="AK559" s="38">
        <f>AK$513</f>
        <v>0</v>
      </c>
      <c r="AL559" s="17"/>
    </row>
    <row r="560" spans="1:38">
      <c r="A560" s="4" t="s">
        <v>177</v>
      </c>
      <c r="C560" s="38">
        <f>C$523</f>
        <v>0</v>
      </c>
      <c r="D560" s="38">
        <f>D$523</f>
        <v>0</v>
      </c>
      <c r="E560" s="38">
        <f>E$523</f>
        <v>0</v>
      </c>
      <c r="G560" s="38">
        <f>G$523</f>
        <v>0</v>
      </c>
      <c r="H560" s="38">
        <f>H$523</f>
        <v>0</v>
      </c>
      <c r="I560" s="38">
        <f>I$523</f>
        <v>0</v>
      </c>
      <c r="K560" s="38">
        <f>K$523</f>
        <v>0</v>
      </c>
      <c r="L560" s="38">
        <f>L$523</f>
        <v>0</v>
      </c>
      <c r="M560" s="38">
        <f>M$523</f>
        <v>0</v>
      </c>
      <c r="O560" s="38">
        <f>O$523</f>
        <v>0</v>
      </c>
      <c r="P560" s="38">
        <f>P$523</f>
        <v>0</v>
      </c>
      <c r="Q560" s="38">
        <f>Q$523</f>
        <v>0</v>
      </c>
      <c r="S560" s="38">
        <f>S$523</f>
        <v>0</v>
      </c>
      <c r="T560" s="38">
        <f>T$523</f>
        <v>0</v>
      </c>
      <c r="U560" s="38">
        <f>U$523</f>
        <v>0</v>
      </c>
      <c r="W560" s="38">
        <f>W$523</f>
        <v>0</v>
      </c>
      <c r="X560" s="38">
        <f>X$523</f>
        <v>0</v>
      </c>
      <c r="Y560" s="38">
        <f>Y$523</f>
        <v>0</v>
      </c>
      <c r="AA560" s="38">
        <f>AA$523</f>
        <v>0</v>
      </c>
      <c r="AB560" s="38">
        <f>AB$523</f>
        <v>0</v>
      </c>
      <c r="AC560" s="38">
        <f>AC$523</f>
        <v>0</v>
      </c>
      <c r="AE560" s="38">
        <f>AE$523</f>
        <v>0</v>
      </c>
      <c r="AF560" s="38">
        <f>AF$523</f>
        <v>0</v>
      </c>
      <c r="AG560" s="38">
        <f>AG$523</f>
        <v>0</v>
      </c>
      <c r="AI560" s="38">
        <f>AI$523</f>
        <v>0</v>
      </c>
      <c r="AJ560" s="38">
        <f>AJ$523</f>
        <v>0</v>
      </c>
      <c r="AK560" s="38">
        <f>AK$523</f>
        <v>0</v>
      </c>
      <c r="AL560" s="17"/>
    </row>
    <row r="561" spans="1:38">
      <c r="A561" s="4" t="s">
        <v>217</v>
      </c>
      <c r="C561" s="38">
        <f>C$533</f>
        <v>0</v>
      </c>
      <c r="D561" s="38">
        <f>D$533</f>
        <v>0</v>
      </c>
      <c r="E561" s="38">
        <f>E$533</f>
        <v>0</v>
      </c>
      <c r="G561" s="38">
        <f>G$533</f>
        <v>0</v>
      </c>
      <c r="H561" s="38">
        <f>H$533</f>
        <v>0</v>
      </c>
      <c r="I561" s="38">
        <f>I$533</f>
        <v>0</v>
      </c>
      <c r="K561" s="38">
        <f>K$533</f>
        <v>0</v>
      </c>
      <c r="L561" s="38">
        <f>L$533</f>
        <v>0</v>
      </c>
      <c r="M561" s="38">
        <f>M$533</f>
        <v>0</v>
      </c>
      <c r="O561" s="38">
        <f>O$533</f>
        <v>0</v>
      </c>
      <c r="P561" s="38">
        <f>P$533</f>
        <v>0</v>
      </c>
      <c r="Q561" s="38">
        <f>Q$533</f>
        <v>0</v>
      </c>
      <c r="S561" s="38">
        <f>S$533</f>
        <v>0</v>
      </c>
      <c r="T561" s="38">
        <f>T$533</f>
        <v>0</v>
      </c>
      <c r="U561" s="38">
        <f>U$533</f>
        <v>0</v>
      </c>
      <c r="W561" s="38">
        <f>W$533</f>
        <v>0</v>
      </c>
      <c r="X561" s="38">
        <f>X$533</f>
        <v>0</v>
      </c>
      <c r="Y561" s="38">
        <f>Y$533</f>
        <v>0</v>
      </c>
      <c r="AA561" s="38">
        <f>AA$533</f>
        <v>0</v>
      </c>
      <c r="AB561" s="38">
        <f>AB$533</f>
        <v>0</v>
      </c>
      <c r="AC561" s="38">
        <f>AC$533</f>
        <v>0</v>
      </c>
      <c r="AE561" s="38">
        <f>AE$533</f>
        <v>0</v>
      </c>
      <c r="AF561" s="38">
        <f>AF$533</f>
        <v>0</v>
      </c>
      <c r="AG561" s="38">
        <f>AG$533</f>
        <v>0</v>
      </c>
      <c r="AI561" s="38">
        <f>AI$533</f>
        <v>0</v>
      </c>
      <c r="AJ561" s="38">
        <f>AJ$533</f>
        <v>0</v>
      </c>
      <c r="AK561" s="38">
        <f>AK$533</f>
        <v>0</v>
      </c>
      <c r="AL561" s="17"/>
    </row>
    <row r="562" spans="1:38">
      <c r="A562" s="4" t="s">
        <v>178</v>
      </c>
      <c r="C562" s="38">
        <f>C280</f>
        <v>0</v>
      </c>
      <c r="D562" s="38">
        <f>D280</f>
        <v>0</v>
      </c>
      <c r="E562" s="38">
        <f>E280</f>
        <v>0</v>
      </c>
      <c r="G562" s="38">
        <f>G280</f>
        <v>0</v>
      </c>
      <c r="H562" s="38">
        <f>H280</f>
        <v>0</v>
      </c>
      <c r="I562" s="38">
        <f>I280</f>
        <v>0</v>
      </c>
      <c r="K562" s="38">
        <f>K280</f>
        <v>0</v>
      </c>
      <c r="L562" s="38">
        <f>L280</f>
        <v>0</v>
      </c>
      <c r="M562" s="38">
        <f>M280</f>
        <v>0</v>
      </c>
      <c r="O562" s="38">
        <f>O280</f>
        <v>0</v>
      </c>
      <c r="P562" s="38">
        <f>P280</f>
        <v>0</v>
      </c>
      <c r="Q562" s="38">
        <f>Q280</f>
        <v>0</v>
      </c>
      <c r="S562" s="38">
        <f>S280</f>
        <v>0</v>
      </c>
      <c r="T562" s="38">
        <f>T280</f>
        <v>0</v>
      </c>
      <c r="U562" s="38">
        <f>U280</f>
        <v>0</v>
      </c>
      <c r="W562" s="38">
        <f>W280</f>
        <v>0</v>
      </c>
      <c r="X562" s="38">
        <f>X280</f>
        <v>0</v>
      </c>
      <c r="Y562" s="38">
        <f>Y280</f>
        <v>0</v>
      </c>
      <c r="AA562" s="38">
        <f>AA280</f>
        <v>0</v>
      </c>
      <c r="AB562" s="38">
        <f>AB280</f>
        <v>0</v>
      </c>
      <c r="AC562" s="38">
        <f>AC280</f>
        <v>0</v>
      </c>
      <c r="AE562" s="38">
        <f>AE280</f>
        <v>0</v>
      </c>
      <c r="AF562" s="38">
        <f>AF280</f>
        <v>0</v>
      </c>
      <c r="AG562" s="38">
        <f>AG280</f>
        <v>0</v>
      </c>
      <c r="AI562" s="38">
        <f>AI280</f>
        <v>0</v>
      </c>
      <c r="AJ562" s="38">
        <f>AJ280</f>
        <v>0</v>
      </c>
      <c r="AK562" s="38">
        <f>AK280</f>
        <v>0</v>
      </c>
      <c r="AL562" s="17"/>
    </row>
    <row r="563" spans="1:38">
      <c r="A563" s="4" t="s">
        <v>179</v>
      </c>
      <c r="C563" s="38">
        <f>C281</f>
        <v>0</v>
      </c>
      <c r="D563" s="38">
        <f>D281</f>
        <v>0</v>
      </c>
      <c r="E563" s="38">
        <f>E281</f>
        <v>0</v>
      </c>
      <c r="G563" s="38">
        <f>G281</f>
        <v>0</v>
      </c>
      <c r="H563" s="38">
        <f>H281</f>
        <v>0</v>
      </c>
      <c r="I563" s="38">
        <f>I281</f>
        <v>0</v>
      </c>
      <c r="K563" s="38">
        <f>K281</f>
        <v>0</v>
      </c>
      <c r="L563" s="38">
        <f>L281</f>
        <v>0</v>
      </c>
      <c r="M563" s="38">
        <f>M281</f>
        <v>0</v>
      </c>
      <c r="O563" s="38">
        <f>O281</f>
        <v>0</v>
      </c>
      <c r="P563" s="38">
        <f>P281</f>
        <v>0</v>
      </c>
      <c r="Q563" s="38">
        <f>Q281</f>
        <v>0</v>
      </c>
      <c r="S563" s="38">
        <f>S281</f>
        <v>0</v>
      </c>
      <c r="T563" s="38">
        <f>T281</f>
        <v>0</v>
      </c>
      <c r="U563" s="38">
        <f>U281</f>
        <v>0</v>
      </c>
      <c r="W563" s="38">
        <f>W281</f>
        <v>0</v>
      </c>
      <c r="X563" s="38">
        <f>X281</f>
        <v>0</v>
      </c>
      <c r="Y563" s="38">
        <f>Y281</f>
        <v>0</v>
      </c>
      <c r="AA563" s="38">
        <f>AA281</f>
        <v>0</v>
      </c>
      <c r="AB563" s="38">
        <f>AB281</f>
        <v>0</v>
      </c>
      <c r="AC563" s="38">
        <f>AC281</f>
        <v>0</v>
      </c>
      <c r="AE563" s="38">
        <f>AE281</f>
        <v>0</v>
      </c>
      <c r="AF563" s="38">
        <f>AF281</f>
        <v>0</v>
      </c>
      <c r="AG563" s="38">
        <f>AG281</f>
        <v>0</v>
      </c>
      <c r="AI563" s="38">
        <f>AI281</f>
        <v>0</v>
      </c>
      <c r="AJ563" s="38">
        <f>AJ281</f>
        <v>0</v>
      </c>
      <c r="AK563" s="38">
        <f>AK281</f>
        <v>0</v>
      </c>
      <c r="AL563" s="17"/>
    </row>
    <row r="564" spans="1:38">
      <c r="A564" s="4" t="s">
        <v>195</v>
      </c>
      <c r="C564" s="38">
        <f>C282</f>
        <v>0</v>
      </c>
      <c r="D564" s="38">
        <f>D282</f>
        <v>0</v>
      </c>
      <c r="E564" s="38">
        <f>E282</f>
        <v>0</v>
      </c>
      <c r="G564" s="38">
        <f>G282</f>
        <v>0</v>
      </c>
      <c r="H564" s="38">
        <f>H282</f>
        <v>0</v>
      </c>
      <c r="I564" s="38">
        <f>I282</f>
        <v>0</v>
      </c>
      <c r="K564" s="38">
        <f>K282</f>
        <v>0</v>
      </c>
      <c r="L564" s="38">
        <f>L282</f>
        <v>0</v>
      </c>
      <c r="M564" s="38">
        <f>M282</f>
        <v>0</v>
      </c>
      <c r="O564" s="38">
        <f>O282</f>
        <v>0</v>
      </c>
      <c r="P564" s="38">
        <f>P282</f>
        <v>0</v>
      </c>
      <c r="Q564" s="38">
        <f>Q282</f>
        <v>0</v>
      </c>
      <c r="S564" s="38">
        <f>S282</f>
        <v>0</v>
      </c>
      <c r="T564" s="38">
        <f>T282</f>
        <v>0</v>
      </c>
      <c r="U564" s="38">
        <f>U282</f>
        <v>0</v>
      </c>
      <c r="W564" s="38">
        <f>W282</f>
        <v>0</v>
      </c>
      <c r="X564" s="38">
        <f>X282</f>
        <v>0</v>
      </c>
      <c r="Y564" s="38">
        <f>Y282</f>
        <v>0</v>
      </c>
      <c r="AA564" s="38">
        <f>AA282</f>
        <v>0</v>
      </c>
      <c r="AB564" s="38">
        <f>AB282</f>
        <v>0</v>
      </c>
      <c r="AC564" s="38">
        <f>AC282</f>
        <v>0</v>
      </c>
      <c r="AE564" s="38">
        <f>AE282</f>
        <v>0</v>
      </c>
      <c r="AF564" s="38">
        <f>AF282</f>
        <v>0</v>
      </c>
      <c r="AG564" s="38">
        <f>AG282</f>
        <v>0</v>
      </c>
      <c r="AI564" s="38">
        <f>AI282</f>
        <v>0</v>
      </c>
      <c r="AJ564" s="38">
        <f>AJ282</f>
        <v>0</v>
      </c>
      <c r="AK564" s="38">
        <f>AK282</f>
        <v>0</v>
      </c>
      <c r="AL564" s="17"/>
    </row>
    <row r="565" spans="1:38">
      <c r="A565" s="4" t="s">
        <v>180</v>
      </c>
      <c r="C565" s="38">
        <f>C$543</f>
        <v>0</v>
      </c>
      <c r="D565" s="38">
        <f>D$543</f>
        <v>0</v>
      </c>
      <c r="E565" s="38">
        <f>E$543</f>
        <v>0</v>
      </c>
      <c r="G565" s="38">
        <f>G$543</f>
        <v>0</v>
      </c>
      <c r="H565" s="38">
        <f>H$543</f>
        <v>0</v>
      </c>
      <c r="I565" s="38">
        <f>I$543</f>
        <v>0</v>
      </c>
      <c r="K565" s="38">
        <f>K$543</f>
        <v>0</v>
      </c>
      <c r="L565" s="38">
        <f>L$543</f>
        <v>0</v>
      </c>
      <c r="M565" s="38">
        <f>M$543</f>
        <v>0</v>
      </c>
      <c r="O565" s="38">
        <f>O$543</f>
        <v>0</v>
      </c>
      <c r="P565" s="38">
        <f>P$543</f>
        <v>0</v>
      </c>
      <c r="Q565" s="38">
        <f>Q$543</f>
        <v>0</v>
      </c>
      <c r="S565" s="38">
        <f>S$543</f>
        <v>0</v>
      </c>
      <c r="T565" s="38">
        <f>T$543</f>
        <v>0</v>
      </c>
      <c r="U565" s="38">
        <f>U$543</f>
        <v>0</v>
      </c>
      <c r="W565" s="38">
        <f>W$543</f>
        <v>0</v>
      </c>
      <c r="X565" s="38">
        <f>X$543</f>
        <v>0</v>
      </c>
      <c r="Y565" s="38">
        <f>Y$543</f>
        <v>0</v>
      </c>
      <c r="AA565" s="38">
        <f>AA$543</f>
        <v>0</v>
      </c>
      <c r="AB565" s="38">
        <f>AB$543</f>
        <v>0</v>
      </c>
      <c r="AC565" s="38">
        <f>AC$543</f>
        <v>0</v>
      </c>
      <c r="AE565" s="38">
        <f>AE$543</f>
        <v>0</v>
      </c>
      <c r="AF565" s="38">
        <f>AF$543</f>
        <v>0</v>
      </c>
      <c r="AG565" s="38">
        <f>AG$543</f>
        <v>0</v>
      </c>
      <c r="AI565" s="38">
        <f>AI$543</f>
        <v>0</v>
      </c>
      <c r="AJ565" s="38">
        <f>AJ$543</f>
        <v>0</v>
      </c>
      <c r="AK565" s="38">
        <f>AK$543</f>
        <v>0</v>
      </c>
      <c r="AL565" s="17"/>
    </row>
    <row r="566" spans="1:38">
      <c r="A566" s="4" t="s">
        <v>181</v>
      </c>
      <c r="C566" s="38">
        <f>C$544</f>
        <v>0</v>
      </c>
      <c r="D566" s="38">
        <f>D$544</f>
        <v>0</v>
      </c>
      <c r="E566" s="38">
        <f>E$544</f>
        <v>0</v>
      </c>
      <c r="G566" s="38">
        <f>G$544</f>
        <v>0</v>
      </c>
      <c r="H566" s="38">
        <f>H$544</f>
        <v>0</v>
      </c>
      <c r="I566" s="38">
        <f>I$544</f>
        <v>0</v>
      </c>
      <c r="K566" s="38">
        <f>K$544</f>
        <v>0</v>
      </c>
      <c r="L566" s="38">
        <f>L$544</f>
        <v>0</v>
      </c>
      <c r="M566" s="38">
        <f>M$544</f>
        <v>0</v>
      </c>
      <c r="O566" s="38">
        <f>O$544</f>
        <v>0</v>
      </c>
      <c r="P566" s="38">
        <f>P$544</f>
        <v>0</v>
      </c>
      <c r="Q566" s="38">
        <f>Q$544</f>
        <v>0</v>
      </c>
      <c r="S566" s="38">
        <f>S$544</f>
        <v>0</v>
      </c>
      <c r="T566" s="38">
        <f>T$544</f>
        <v>0</v>
      </c>
      <c r="U566" s="38">
        <f>U$544</f>
        <v>0</v>
      </c>
      <c r="W566" s="38">
        <f>W$544</f>
        <v>0</v>
      </c>
      <c r="X566" s="38">
        <f>X$544</f>
        <v>0</v>
      </c>
      <c r="Y566" s="38">
        <f>Y$544</f>
        <v>0</v>
      </c>
      <c r="AA566" s="38">
        <f>AA$544</f>
        <v>0</v>
      </c>
      <c r="AB566" s="38">
        <f>AB$544</f>
        <v>0</v>
      </c>
      <c r="AC566" s="38">
        <f>AC$544</f>
        <v>0</v>
      </c>
      <c r="AE566" s="38">
        <f>AE$544</f>
        <v>0</v>
      </c>
      <c r="AF566" s="38">
        <f>AF$544</f>
        <v>0</v>
      </c>
      <c r="AG566" s="38">
        <f>AG$544</f>
        <v>0</v>
      </c>
      <c r="AI566" s="38">
        <f>AI$544</f>
        <v>0</v>
      </c>
      <c r="AJ566" s="38">
        <f>AJ$544</f>
        <v>0</v>
      </c>
      <c r="AK566" s="38">
        <f>AK$544</f>
        <v>0</v>
      </c>
      <c r="AL566" s="17"/>
    </row>
    <row r="567" spans="1:38">
      <c r="A567" s="4" t="s">
        <v>182</v>
      </c>
      <c r="C567" s="38">
        <f>C285</f>
        <v>0</v>
      </c>
      <c r="D567" s="38">
        <f>D285</f>
        <v>0</v>
      </c>
      <c r="E567" s="38">
        <f>E285</f>
        <v>0</v>
      </c>
      <c r="G567" s="38">
        <f>G285</f>
        <v>0</v>
      </c>
      <c r="H567" s="38">
        <f>H285</f>
        <v>0</v>
      </c>
      <c r="I567" s="38">
        <f>I285</f>
        <v>0</v>
      </c>
      <c r="K567" s="38">
        <f>K285</f>
        <v>0</v>
      </c>
      <c r="L567" s="38">
        <f>L285</f>
        <v>0</v>
      </c>
      <c r="M567" s="38">
        <f>M285</f>
        <v>0</v>
      </c>
      <c r="O567" s="38">
        <f>O285</f>
        <v>0</v>
      </c>
      <c r="P567" s="38">
        <f>P285</f>
        <v>0</v>
      </c>
      <c r="Q567" s="38">
        <f>Q285</f>
        <v>0</v>
      </c>
      <c r="S567" s="38">
        <f>S285</f>
        <v>0</v>
      </c>
      <c r="T567" s="38">
        <f>T285</f>
        <v>0</v>
      </c>
      <c r="U567" s="38">
        <f>U285</f>
        <v>0</v>
      </c>
      <c r="W567" s="38">
        <f>W285</f>
        <v>0</v>
      </c>
      <c r="X567" s="38">
        <f>X285</f>
        <v>0</v>
      </c>
      <c r="Y567" s="38">
        <f>Y285</f>
        <v>0</v>
      </c>
      <c r="AA567" s="38">
        <f>AA285</f>
        <v>0</v>
      </c>
      <c r="AB567" s="38">
        <f>AB285</f>
        <v>0</v>
      </c>
      <c r="AC567" s="38">
        <f>AC285</f>
        <v>0</v>
      </c>
      <c r="AE567" s="38">
        <f>AE285</f>
        <v>0</v>
      </c>
      <c r="AF567" s="38">
        <f>AF285</f>
        <v>0</v>
      </c>
      <c r="AG567" s="38">
        <f>AG285</f>
        <v>0</v>
      </c>
      <c r="AI567" s="38">
        <f>AI285</f>
        <v>0</v>
      </c>
      <c r="AJ567" s="38">
        <f>AJ285</f>
        <v>0</v>
      </c>
      <c r="AK567" s="38">
        <f>AK285</f>
        <v>0</v>
      </c>
      <c r="AL567" s="17"/>
    </row>
    <row r="568" spans="1:38">
      <c r="A568" s="4" t="s">
        <v>183</v>
      </c>
      <c r="C568" s="38">
        <f>C286</f>
        <v>0</v>
      </c>
      <c r="D568" s="38">
        <f>D286</f>
        <v>0</v>
      </c>
      <c r="E568" s="38">
        <f>E286</f>
        <v>0</v>
      </c>
      <c r="G568" s="38">
        <f>G286</f>
        <v>0</v>
      </c>
      <c r="H568" s="38">
        <f>H286</f>
        <v>0</v>
      </c>
      <c r="I568" s="38">
        <f>I286</f>
        <v>0</v>
      </c>
      <c r="K568" s="38">
        <f>K286</f>
        <v>0</v>
      </c>
      <c r="L568" s="38">
        <f>L286</f>
        <v>0</v>
      </c>
      <c r="M568" s="38">
        <f>M286</f>
        <v>0</v>
      </c>
      <c r="O568" s="38">
        <f>O286</f>
        <v>0</v>
      </c>
      <c r="P568" s="38">
        <f>P286</f>
        <v>0</v>
      </c>
      <c r="Q568" s="38">
        <f>Q286</f>
        <v>0</v>
      </c>
      <c r="S568" s="38">
        <f>S286</f>
        <v>0</v>
      </c>
      <c r="T568" s="38">
        <f>T286</f>
        <v>0</v>
      </c>
      <c r="U568" s="38">
        <f>U286</f>
        <v>0</v>
      </c>
      <c r="W568" s="38">
        <f>W286</f>
        <v>0</v>
      </c>
      <c r="X568" s="38">
        <f>X286</f>
        <v>0</v>
      </c>
      <c r="Y568" s="38">
        <f>Y286</f>
        <v>0</v>
      </c>
      <c r="AA568" s="38">
        <f>AA286</f>
        <v>0</v>
      </c>
      <c r="AB568" s="38">
        <f>AB286</f>
        <v>0</v>
      </c>
      <c r="AC568" s="38">
        <f>AC286</f>
        <v>0</v>
      </c>
      <c r="AE568" s="38">
        <f>AE286</f>
        <v>0</v>
      </c>
      <c r="AF568" s="38">
        <f>AF286</f>
        <v>0</v>
      </c>
      <c r="AG568" s="38">
        <f>AG286</f>
        <v>0</v>
      </c>
      <c r="AI568" s="38">
        <f>AI286</f>
        <v>0</v>
      </c>
      <c r="AJ568" s="38">
        <f>AJ286</f>
        <v>0</v>
      </c>
      <c r="AK568" s="38">
        <f>AK286</f>
        <v>0</v>
      </c>
      <c r="AL568" s="17"/>
    </row>
    <row r="569" spans="1:38">
      <c r="A569" s="4" t="s">
        <v>196</v>
      </c>
      <c r="C569" s="38">
        <f>C287</f>
        <v>0</v>
      </c>
      <c r="D569" s="38">
        <f>D287</f>
        <v>0</v>
      </c>
      <c r="E569" s="38">
        <f>E287</f>
        <v>0</v>
      </c>
      <c r="G569" s="38">
        <f>G287</f>
        <v>0</v>
      </c>
      <c r="H569" s="38">
        <f>H287</f>
        <v>0</v>
      </c>
      <c r="I569" s="38">
        <f>I287</f>
        <v>0</v>
      </c>
      <c r="K569" s="38">
        <f>K287</f>
        <v>0</v>
      </c>
      <c r="L569" s="38">
        <f>L287</f>
        <v>0</v>
      </c>
      <c r="M569" s="38">
        <f>M287</f>
        <v>0</v>
      </c>
      <c r="O569" s="38">
        <f>O287</f>
        <v>0</v>
      </c>
      <c r="P569" s="38">
        <f>P287</f>
        <v>0</v>
      </c>
      <c r="Q569" s="38">
        <f>Q287</f>
        <v>0</v>
      </c>
      <c r="S569" s="38">
        <f>S287</f>
        <v>0</v>
      </c>
      <c r="T569" s="38">
        <f>T287</f>
        <v>0</v>
      </c>
      <c r="U569" s="38">
        <f>U287</f>
        <v>0</v>
      </c>
      <c r="W569" s="38">
        <f>W287</f>
        <v>0</v>
      </c>
      <c r="X569" s="38">
        <f>X287</f>
        <v>0</v>
      </c>
      <c r="Y569" s="38">
        <f>Y287</f>
        <v>0</v>
      </c>
      <c r="AA569" s="38">
        <f>AA287</f>
        <v>0</v>
      </c>
      <c r="AB569" s="38">
        <f>AB287</f>
        <v>0</v>
      </c>
      <c r="AC569" s="38">
        <f>AC287</f>
        <v>0</v>
      </c>
      <c r="AE569" s="38">
        <f>AE287</f>
        <v>0</v>
      </c>
      <c r="AF569" s="38">
        <f>AF287</f>
        <v>0</v>
      </c>
      <c r="AG569" s="38">
        <f>AG287</f>
        <v>0</v>
      </c>
      <c r="AI569" s="38">
        <f>AI287</f>
        <v>0</v>
      </c>
      <c r="AJ569" s="38">
        <f>AJ287</f>
        <v>0</v>
      </c>
      <c r="AK569" s="38">
        <f>AK287</f>
        <v>0</v>
      </c>
      <c r="AL569" s="17"/>
    </row>
    <row r="570" spans="1:38">
      <c r="A570" s="4" t="s">
        <v>187</v>
      </c>
      <c r="C570" s="38">
        <f>C288</f>
        <v>0</v>
      </c>
      <c r="D570" s="38">
        <f>D288</f>
        <v>0</v>
      </c>
      <c r="E570" s="38">
        <f>E288</f>
        <v>0</v>
      </c>
      <c r="G570" s="38">
        <f>G288</f>
        <v>0</v>
      </c>
      <c r="H570" s="38">
        <f>H288</f>
        <v>0</v>
      </c>
      <c r="I570" s="38">
        <f>I288</f>
        <v>0</v>
      </c>
      <c r="K570" s="38">
        <f>K288</f>
        <v>0</v>
      </c>
      <c r="L570" s="38">
        <f>L288</f>
        <v>0</v>
      </c>
      <c r="M570" s="38">
        <f>M288</f>
        <v>0</v>
      </c>
      <c r="O570" s="38">
        <f>O288</f>
        <v>0</v>
      </c>
      <c r="P570" s="38">
        <f>P288</f>
        <v>0</v>
      </c>
      <c r="Q570" s="38">
        <f>Q288</f>
        <v>0</v>
      </c>
      <c r="S570" s="38">
        <f>S288</f>
        <v>0</v>
      </c>
      <c r="T570" s="38">
        <f>T288</f>
        <v>0</v>
      </c>
      <c r="U570" s="38">
        <f>U288</f>
        <v>0</v>
      </c>
      <c r="W570" s="38">
        <f>W288</f>
        <v>0</v>
      </c>
      <c r="X570" s="38">
        <f>X288</f>
        <v>0</v>
      </c>
      <c r="Y570" s="38">
        <f>Y288</f>
        <v>0</v>
      </c>
      <c r="AA570" s="38">
        <f>AA288</f>
        <v>0</v>
      </c>
      <c r="AB570" s="38">
        <f>AB288</f>
        <v>0</v>
      </c>
      <c r="AC570" s="38">
        <f>AC288</f>
        <v>0</v>
      </c>
      <c r="AE570" s="38">
        <f>AE288</f>
        <v>0</v>
      </c>
      <c r="AF570" s="38">
        <f>AF288</f>
        <v>0</v>
      </c>
      <c r="AG570" s="38">
        <f>AG288</f>
        <v>0</v>
      </c>
      <c r="AI570" s="38">
        <f>AI288</f>
        <v>0</v>
      </c>
      <c r="AJ570" s="38">
        <f>AJ288</f>
        <v>0</v>
      </c>
      <c r="AK570" s="38">
        <f>AK288</f>
        <v>0</v>
      </c>
      <c r="AL570" s="17"/>
    </row>
    <row r="571" spans="1:38">
      <c r="A571" s="4" t="s">
        <v>189</v>
      </c>
      <c r="C571" s="38">
        <f>C289</f>
        <v>0</v>
      </c>
      <c r="D571" s="38">
        <f>D289</f>
        <v>0</v>
      </c>
      <c r="E571" s="38">
        <f>E289</f>
        <v>0</v>
      </c>
      <c r="G571" s="38">
        <f>G289</f>
        <v>0</v>
      </c>
      <c r="H571" s="38">
        <f>H289</f>
        <v>0</v>
      </c>
      <c r="I571" s="38">
        <f>I289</f>
        <v>0</v>
      </c>
      <c r="K571" s="38">
        <f>K289</f>
        <v>0</v>
      </c>
      <c r="L571" s="38">
        <f>L289</f>
        <v>0</v>
      </c>
      <c r="M571" s="38">
        <f>M289</f>
        <v>0</v>
      </c>
      <c r="O571" s="38">
        <f>O289</f>
        <v>0</v>
      </c>
      <c r="P571" s="38">
        <f>P289</f>
        <v>0</v>
      </c>
      <c r="Q571" s="38">
        <f>Q289</f>
        <v>0</v>
      </c>
      <c r="S571" s="38">
        <f>S289</f>
        <v>0</v>
      </c>
      <c r="T571" s="38">
        <f>T289</f>
        <v>0</v>
      </c>
      <c r="U571" s="38">
        <f>U289</f>
        <v>0</v>
      </c>
      <c r="W571" s="38">
        <f>W289</f>
        <v>0</v>
      </c>
      <c r="X571" s="38">
        <f>X289</f>
        <v>0</v>
      </c>
      <c r="Y571" s="38">
        <f>Y289</f>
        <v>0</v>
      </c>
      <c r="AA571" s="38">
        <f>AA289</f>
        <v>0</v>
      </c>
      <c r="AB571" s="38">
        <f>AB289</f>
        <v>0</v>
      </c>
      <c r="AC571" s="38">
        <f>AC289</f>
        <v>0</v>
      </c>
      <c r="AE571" s="38">
        <f>AE289</f>
        <v>0</v>
      </c>
      <c r="AF571" s="38">
        <f>AF289</f>
        <v>0</v>
      </c>
      <c r="AG571" s="38">
        <f>AG289</f>
        <v>0</v>
      </c>
      <c r="AI571" s="38">
        <f>AI289</f>
        <v>0</v>
      </c>
      <c r="AJ571" s="38">
        <f>AJ289</f>
        <v>0</v>
      </c>
      <c r="AK571" s="38">
        <f>AK289</f>
        <v>0</v>
      </c>
      <c r="AL571" s="17"/>
    </row>
    <row r="572" spans="1:38">
      <c r="A572" s="4" t="s">
        <v>198</v>
      </c>
      <c r="C572" s="38">
        <f>C290</f>
        <v>0</v>
      </c>
      <c r="D572" s="38">
        <f>D290</f>
        <v>0</v>
      </c>
      <c r="E572" s="38">
        <f>E290</f>
        <v>0</v>
      </c>
      <c r="G572" s="38">
        <f>G290</f>
        <v>0</v>
      </c>
      <c r="H572" s="38">
        <f>H290</f>
        <v>0</v>
      </c>
      <c r="I572" s="38">
        <f>I290</f>
        <v>0</v>
      </c>
      <c r="K572" s="38">
        <f>K290</f>
        <v>0</v>
      </c>
      <c r="L572" s="38">
        <f>L290</f>
        <v>0</v>
      </c>
      <c r="M572" s="38">
        <f>M290</f>
        <v>0</v>
      </c>
      <c r="O572" s="38">
        <f>O290</f>
        <v>0</v>
      </c>
      <c r="P572" s="38">
        <f>P290</f>
        <v>0</v>
      </c>
      <c r="Q572" s="38">
        <f>Q290</f>
        <v>0</v>
      </c>
      <c r="S572" s="38">
        <f>S290</f>
        <v>0</v>
      </c>
      <c r="T572" s="38">
        <f>T290</f>
        <v>0</v>
      </c>
      <c r="U572" s="38">
        <f>U290</f>
        <v>0</v>
      </c>
      <c r="W572" s="38">
        <f>W290</f>
        <v>0</v>
      </c>
      <c r="X572" s="38">
        <f>X290</f>
        <v>0</v>
      </c>
      <c r="Y572" s="38">
        <f>Y290</f>
        <v>0</v>
      </c>
      <c r="AA572" s="38">
        <f>AA290</f>
        <v>0</v>
      </c>
      <c r="AB572" s="38">
        <f>AB290</f>
        <v>0</v>
      </c>
      <c r="AC572" s="38">
        <f>AC290</f>
        <v>0</v>
      </c>
      <c r="AE572" s="38">
        <f>AE290</f>
        <v>0</v>
      </c>
      <c r="AF572" s="38">
        <f>AF290</f>
        <v>0</v>
      </c>
      <c r="AG572" s="38">
        <f>AG290</f>
        <v>0</v>
      </c>
      <c r="AI572" s="38">
        <f>AI290</f>
        <v>0</v>
      </c>
      <c r="AJ572" s="38">
        <f>AJ290</f>
        <v>0</v>
      </c>
      <c r="AK572" s="38">
        <f>AK290</f>
        <v>0</v>
      </c>
      <c r="AL572" s="17"/>
    </row>
    <row r="574" spans="1:38" ht="21" customHeight="1">
      <c r="A574" s="1" t="s">
        <v>703</v>
      </c>
    </row>
    <row r="575" spans="1:38">
      <c r="A575" s="2" t="s">
        <v>353</v>
      </c>
    </row>
    <row r="576" spans="1:38">
      <c r="A576" s="32" t="s">
        <v>704</v>
      </c>
    </row>
    <row r="577" spans="1:11">
      <c r="A577" s="32" t="s">
        <v>705</v>
      </c>
    </row>
    <row r="578" spans="1:11">
      <c r="A578" s="2" t="s">
        <v>366</v>
      </c>
    </row>
    <row r="580" spans="1:11">
      <c r="B580" s="15" t="s">
        <v>142</v>
      </c>
      <c r="C580" s="15" t="s">
        <v>143</v>
      </c>
      <c r="D580" s="15" t="s">
        <v>144</v>
      </c>
      <c r="E580" s="15" t="s">
        <v>145</v>
      </c>
      <c r="F580" s="15" t="s">
        <v>146</v>
      </c>
      <c r="G580" s="15" t="s">
        <v>151</v>
      </c>
      <c r="H580" s="15" t="s">
        <v>147</v>
      </c>
      <c r="I580" s="15" t="s">
        <v>148</v>
      </c>
      <c r="J580" s="15" t="s">
        <v>149</v>
      </c>
    </row>
    <row r="581" spans="1:11">
      <c r="A581" s="4" t="s">
        <v>174</v>
      </c>
      <c r="B581" s="37">
        <f>SUMPRODUCT($C556:$E556,$B43:$D43)</f>
        <v>0</v>
      </c>
      <c r="C581" s="37">
        <f>SUMPRODUCT($G556:$I556,$B43:$D43)</f>
        <v>0</v>
      </c>
      <c r="D581" s="37">
        <f>SUMPRODUCT($K556:$M556,$B43:$D43)</f>
        <v>0</v>
      </c>
      <c r="E581" s="37">
        <f>SUMPRODUCT($O556:$Q556,$B43:$D43)</f>
        <v>0</v>
      </c>
      <c r="F581" s="37">
        <f>SUMPRODUCT($S556:$U556,$B43:$D43)</f>
        <v>0</v>
      </c>
      <c r="G581" s="37">
        <f>SUMPRODUCT($W556:$Y556,$B43:$D43)</f>
        <v>0</v>
      </c>
      <c r="H581" s="37">
        <f>SUMPRODUCT($AA556:$AC556,$B43:$D43)</f>
        <v>0</v>
      </c>
      <c r="I581" s="37">
        <f>SUMPRODUCT($AE556:$AG556,$B43:$D43)</f>
        <v>0</v>
      </c>
      <c r="J581" s="37">
        <f>SUMPRODUCT($AI556:$AK556,$B43:$D43)</f>
        <v>0</v>
      </c>
      <c r="K581" s="17"/>
    </row>
    <row r="582" spans="1:11">
      <c r="A582" s="4" t="s">
        <v>175</v>
      </c>
      <c r="B582" s="37">
        <f>SUMPRODUCT($C557:$E557,$B44:$D44)</f>
        <v>0</v>
      </c>
      <c r="C582" s="37">
        <f>SUMPRODUCT($G557:$I557,$B44:$D44)</f>
        <v>0</v>
      </c>
      <c r="D582" s="37">
        <f>SUMPRODUCT($K557:$M557,$B44:$D44)</f>
        <v>0</v>
      </c>
      <c r="E582" s="37">
        <f>SUMPRODUCT($O557:$Q557,$B44:$D44)</f>
        <v>0</v>
      </c>
      <c r="F582" s="37">
        <f>SUMPRODUCT($S557:$U557,$B44:$D44)</f>
        <v>0</v>
      </c>
      <c r="G582" s="37">
        <f>SUMPRODUCT($W557:$Y557,$B44:$D44)</f>
        <v>0</v>
      </c>
      <c r="H582" s="37">
        <f>SUMPRODUCT($AA557:$AC557,$B44:$D44)</f>
        <v>0</v>
      </c>
      <c r="I582" s="37">
        <f>SUMPRODUCT($AE557:$AG557,$B44:$D44)</f>
        <v>0</v>
      </c>
      <c r="J582" s="37">
        <f>SUMPRODUCT($AI557:$AK557,$B44:$D44)</f>
        <v>0</v>
      </c>
      <c r="K582" s="17"/>
    </row>
    <row r="583" spans="1:11">
      <c r="A583" s="4" t="s">
        <v>216</v>
      </c>
      <c r="B583" s="37">
        <f>SUMPRODUCT($C558:$E558,$B45:$D45)</f>
        <v>0</v>
      </c>
      <c r="C583" s="37">
        <f>SUMPRODUCT($G558:$I558,$B45:$D45)</f>
        <v>0</v>
      </c>
      <c r="D583" s="37">
        <f>SUMPRODUCT($K558:$M558,$B45:$D45)</f>
        <v>0</v>
      </c>
      <c r="E583" s="37">
        <f>SUMPRODUCT($O558:$Q558,$B45:$D45)</f>
        <v>0</v>
      </c>
      <c r="F583" s="37">
        <f>SUMPRODUCT($S558:$U558,$B45:$D45)</f>
        <v>0</v>
      </c>
      <c r="G583" s="37">
        <f>SUMPRODUCT($W558:$Y558,$B45:$D45)</f>
        <v>0</v>
      </c>
      <c r="H583" s="37">
        <f>SUMPRODUCT($AA558:$AC558,$B45:$D45)</f>
        <v>0</v>
      </c>
      <c r="I583" s="37">
        <f>SUMPRODUCT($AE558:$AG558,$B45:$D45)</f>
        <v>0</v>
      </c>
      <c r="J583" s="37">
        <f>SUMPRODUCT($AI558:$AK558,$B45:$D45)</f>
        <v>0</v>
      </c>
      <c r="K583" s="17"/>
    </row>
    <row r="584" spans="1:11">
      <c r="A584" s="4" t="s">
        <v>176</v>
      </c>
      <c r="B584" s="37">
        <f>SUMPRODUCT($C559:$E559,$B46:$D46)</f>
        <v>0</v>
      </c>
      <c r="C584" s="37">
        <f>SUMPRODUCT($G559:$I559,$B46:$D46)</f>
        <v>0</v>
      </c>
      <c r="D584" s="37">
        <f>SUMPRODUCT($K559:$M559,$B46:$D46)</f>
        <v>0</v>
      </c>
      <c r="E584" s="37">
        <f>SUMPRODUCT($O559:$Q559,$B46:$D46)</f>
        <v>0</v>
      </c>
      <c r="F584" s="37">
        <f>SUMPRODUCT($S559:$U559,$B46:$D46)</f>
        <v>0</v>
      </c>
      <c r="G584" s="37">
        <f>SUMPRODUCT($W559:$Y559,$B46:$D46)</f>
        <v>0</v>
      </c>
      <c r="H584" s="37">
        <f>SUMPRODUCT($AA559:$AC559,$B46:$D46)</f>
        <v>0</v>
      </c>
      <c r="I584" s="37">
        <f>SUMPRODUCT($AE559:$AG559,$B46:$D46)</f>
        <v>0</v>
      </c>
      <c r="J584" s="37">
        <f>SUMPRODUCT($AI559:$AK559,$B46:$D46)</f>
        <v>0</v>
      </c>
      <c r="K584" s="17"/>
    </row>
    <row r="585" spans="1:11">
      <c r="A585" s="4" t="s">
        <v>177</v>
      </c>
      <c r="B585" s="37">
        <f>SUMPRODUCT($C560:$E560,$B47:$D47)</f>
        <v>0</v>
      </c>
      <c r="C585" s="37">
        <f>SUMPRODUCT($G560:$I560,$B47:$D47)</f>
        <v>0</v>
      </c>
      <c r="D585" s="37">
        <f>SUMPRODUCT($K560:$M560,$B47:$D47)</f>
        <v>0</v>
      </c>
      <c r="E585" s="37">
        <f>SUMPRODUCT($O560:$Q560,$B47:$D47)</f>
        <v>0</v>
      </c>
      <c r="F585" s="37">
        <f>SUMPRODUCT($S560:$U560,$B47:$D47)</f>
        <v>0</v>
      </c>
      <c r="G585" s="37">
        <f>SUMPRODUCT($W560:$Y560,$B47:$D47)</f>
        <v>0</v>
      </c>
      <c r="H585" s="37">
        <f>SUMPRODUCT($AA560:$AC560,$B47:$D47)</f>
        <v>0</v>
      </c>
      <c r="I585" s="37">
        <f>SUMPRODUCT($AE560:$AG560,$B47:$D47)</f>
        <v>0</v>
      </c>
      <c r="J585" s="37">
        <f>SUMPRODUCT($AI560:$AK560,$B47:$D47)</f>
        <v>0</v>
      </c>
      <c r="K585" s="17"/>
    </row>
    <row r="586" spans="1:11">
      <c r="A586" s="4" t="s">
        <v>217</v>
      </c>
      <c r="B586" s="37">
        <f>SUMPRODUCT($C561:$E561,$B48:$D48)</f>
        <v>0</v>
      </c>
      <c r="C586" s="37">
        <f>SUMPRODUCT($G561:$I561,$B48:$D48)</f>
        <v>0</v>
      </c>
      <c r="D586" s="37">
        <f>SUMPRODUCT($K561:$M561,$B48:$D48)</f>
        <v>0</v>
      </c>
      <c r="E586" s="37">
        <f>SUMPRODUCT($O561:$Q561,$B48:$D48)</f>
        <v>0</v>
      </c>
      <c r="F586" s="37">
        <f>SUMPRODUCT($S561:$U561,$B48:$D48)</f>
        <v>0</v>
      </c>
      <c r="G586" s="37">
        <f>SUMPRODUCT($W561:$Y561,$B48:$D48)</f>
        <v>0</v>
      </c>
      <c r="H586" s="37">
        <f>SUMPRODUCT($AA561:$AC561,$B48:$D48)</f>
        <v>0</v>
      </c>
      <c r="I586" s="37">
        <f>SUMPRODUCT($AE561:$AG561,$B48:$D48)</f>
        <v>0</v>
      </c>
      <c r="J586" s="37">
        <f>SUMPRODUCT($AI561:$AK561,$B48:$D48)</f>
        <v>0</v>
      </c>
      <c r="K586" s="17"/>
    </row>
    <row r="587" spans="1:11">
      <c r="A587" s="4" t="s">
        <v>178</v>
      </c>
      <c r="B587" s="37">
        <f>SUMPRODUCT($C562:$E562,$B49:$D49)</f>
        <v>0</v>
      </c>
      <c r="C587" s="37">
        <f>SUMPRODUCT($G562:$I562,$B49:$D49)</f>
        <v>0</v>
      </c>
      <c r="D587" s="37">
        <f>SUMPRODUCT($K562:$M562,$B49:$D49)</f>
        <v>0</v>
      </c>
      <c r="E587" s="37">
        <f>SUMPRODUCT($O562:$Q562,$B49:$D49)</f>
        <v>0</v>
      </c>
      <c r="F587" s="37">
        <f>SUMPRODUCT($S562:$U562,$B49:$D49)</f>
        <v>0</v>
      </c>
      <c r="G587" s="37">
        <f>SUMPRODUCT($W562:$Y562,$B49:$D49)</f>
        <v>0</v>
      </c>
      <c r="H587" s="37">
        <f>SUMPRODUCT($AA562:$AC562,$B49:$D49)</f>
        <v>0</v>
      </c>
      <c r="I587" s="37">
        <f>SUMPRODUCT($AE562:$AG562,$B49:$D49)</f>
        <v>0</v>
      </c>
      <c r="J587" s="37">
        <f>SUMPRODUCT($AI562:$AK562,$B49:$D49)</f>
        <v>0</v>
      </c>
      <c r="K587" s="17"/>
    </row>
    <row r="588" spans="1:11">
      <c r="A588" s="4" t="s">
        <v>179</v>
      </c>
      <c r="B588" s="37">
        <f>SUMPRODUCT($C563:$E563,$B50:$D50)</f>
        <v>0</v>
      </c>
      <c r="C588" s="37">
        <f>SUMPRODUCT($G563:$I563,$B50:$D50)</f>
        <v>0</v>
      </c>
      <c r="D588" s="37">
        <f>SUMPRODUCT($K563:$M563,$B50:$D50)</f>
        <v>0</v>
      </c>
      <c r="E588" s="37">
        <f>SUMPRODUCT($O563:$Q563,$B50:$D50)</f>
        <v>0</v>
      </c>
      <c r="F588" s="37">
        <f>SUMPRODUCT($S563:$U563,$B50:$D50)</f>
        <v>0</v>
      </c>
      <c r="G588" s="37">
        <f>SUMPRODUCT($W563:$Y563,$B50:$D50)</f>
        <v>0</v>
      </c>
      <c r="H588" s="37">
        <f>SUMPRODUCT($AA563:$AC563,$B50:$D50)</f>
        <v>0</v>
      </c>
      <c r="I588" s="37">
        <f>SUMPRODUCT($AE563:$AG563,$B50:$D50)</f>
        <v>0</v>
      </c>
      <c r="J588" s="37">
        <f>SUMPRODUCT($AI563:$AK563,$B50:$D50)</f>
        <v>0</v>
      </c>
      <c r="K588" s="17"/>
    </row>
    <row r="589" spans="1:11">
      <c r="A589" s="4" t="s">
        <v>195</v>
      </c>
      <c r="B589" s="37">
        <f>SUMPRODUCT($C564:$E564,$B51:$D51)</f>
        <v>0</v>
      </c>
      <c r="C589" s="37">
        <f>SUMPRODUCT($G564:$I564,$B51:$D51)</f>
        <v>0</v>
      </c>
      <c r="D589" s="37">
        <f>SUMPRODUCT($K564:$M564,$B51:$D51)</f>
        <v>0</v>
      </c>
      <c r="E589" s="37">
        <f>SUMPRODUCT($O564:$Q564,$B51:$D51)</f>
        <v>0</v>
      </c>
      <c r="F589" s="37">
        <f>SUMPRODUCT($S564:$U564,$B51:$D51)</f>
        <v>0</v>
      </c>
      <c r="G589" s="37">
        <f>SUMPRODUCT($W564:$Y564,$B51:$D51)</f>
        <v>0</v>
      </c>
      <c r="H589" s="37">
        <f>SUMPRODUCT($AA564:$AC564,$B51:$D51)</f>
        <v>0</v>
      </c>
      <c r="I589" s="37">
        <f>SUMPRODUCT($AE564:$AG564,$B51:$D51)</f>
        <v>0</v>
      </c>
      <c r="J589" s="37">
        <f>SUMPRODUCT($AI564:$AK564,$B51:$D51)</f>
        <v>0</v>
      </c>
      <c r="K589" s="17"/>
    </row>
    <row r="590" spans="1:11">
      <c r="A590" s="4" t="s">
        <v>180</v>
      </c>
      <c r="B590" s="37">
        <f>SUMPRODUCT($C565:$E565,$B52:$D52)</f>
        <v>0</v>
      </c>
      <c r="C590" s="37">
        <f>SUMPRODUCT($G565:$I565,$B52:$D52)</f>
        <v>0</v>
      </c>
      <c r="D590" s="37">
        <f>SUMPRODUCT($K565:$M565,$B52:$D52)</f>
        <v>0</v>
      </c>
      <c r="E590" s="37">
        <f>SUMPRODUCT($O565:$Q565,$B52:$D52)</f>
        <v>0</v>
      </c>
      <c r="F590" s="37">
        <f>SUMPRODUCT($S565:$U565,$B52:$D52)</f>
        <v>0</v>
      </c>
      <c r="G590" s="37">
        <f>SUMPRODUCT($W565:$Y565,$B52:$D52)</f>
        <v>0</v>
      </c>
      <c r="H590" s="37">
        <f>SUMPRODUCT($AA565:$AC565,$B52:$D52)</f>
        <v>0</v>
      </c>
      <c r="I590" s="37">
        <f>SUMPRODUCT($AE565:$AG565,$B52:$D52)</f>
        <v>0</v>
      </c>
      <c r="J590" s="37">
        <f>SUMPRODUCT($AI565:$AK565,$B52:$D52)</f>
        <v>0</v>
      </c>
      <c r="K590" s="17"/>
    </row>
    <row r="591" spans="1:11">
      <c r="A591" s="4" t="s">
        <v>181</v>
      </c>
      <c r="B591" s="37">
        <f>SUMPRODUCT($C566:$E566,$B53:$D53)</f>
        <v>0</v>
      </c>
      <c r="C591" s="37">
        <f>SUMPRODUCT($G566:$I566,$B53:$D53)</f>
        <v>0</v>
      </c>
      <c r="D591" s="37">
        <f>SUMPRODUCT($K566:$M566,$B53:$D53)</f>
        <v>0</v>
      </c>
      <c r="E591" s="37">
        <f>SUMPRODUCT($O566:$Q566,$B53:$D53)</f>
        <v>0</v>
      </c>
      <c r="F591" s="37">
        <f>SUMPRODUCT($S566:$U566,$B53:$D53)</f>
        <v>0</v>
      </c>
      <c r="G591" s="37">
        <f>SUMPRODUCT($W566:$Y566,$B53:$D53)</f>
        <v>0</v>
      </c>
      <c r="H591" s="37">
        <f>SUMPRODUCT($AA566:$AC566,$B53:$D53)</f>
        <v>0</v>
      </c>
      <c r="I591" s="37">
        <f>SUMPRODUCT($AE566:$AG566,$B53:$D53)</f>
        <v>0</v>
      </c>
      <c r="J591" s="37">
        <f>SUMPRODUCT($AI566:$AK566,$B53:$D53)</f>
        <v>0</v>
      </c>
      <c r="K591" s="17"/>
    </row>
    <row r="592" spans="1:11">
      <c r="A592" s="4" t="s">
        <v>182</v>
      </c>
      <c r="B592" s="37">
        <f>SUMPRODUCT($C567:$E567,$B54:$D54)</f>
        <v>0</v>
      </c>
      <c r="C592" s="37">
        <f>SUMPRODUCT($G567:$I567,$B54:$D54)</f>
        <v>0</v>
      </c>
      <c r="D592" s="37">
        <f>SUMPRODUCT($K567:$M567,$B54:$D54)</f>
        <v>0</v>
      </c>
      <c r="E592" s="37">
        <f>SUMPRODUCT($O567:$Q567,$B54:$D54)</f>
        <v>0</v>
      </c>
      <c r="F592" s="37">
        <f>SUMPRODUCT($S567:$U567,$B54:$D54)</f>
        <v>0</v>
      </c>
      <c r="G592" s="37">
        <f>SUMPRODUCT($W567:$Y567,$B54:$D54)</f>
        <v>0</v>
      </c>
      <c r="H592" s="37">
        <f>SUMPRODUCT($AA567:$AC567,$B54:$D54)</f>
        <v>0</v>
      </c>
      <c r="I592" s="37">
        <f>SUMPRODUCT($AE567:$AG567,$B54:$D54)</f>
        <v>0</v>
      </c>
      <c r="J592" s="37">
        <f>SUMPRODUCT($AI567:$AK567,$B54:$D54)</f>
        <v>0</v>
      </c>
      <c r="K592" s="17"/>
    </row>
    <row r="593" spans="1:11">
      <c r="A593" s="4" t="s">
        <v>183</v>
      </c>
      <c r="B593" s="37">
        <f>SUMPRODUCT($C568:$E568,$B55:$D55)</f>
        <v>0</v>
      </c>
      <c r="C593" s="37">
        <f>SUMPRODUCT($G568:$I568,$B55:$D55)</f>
        <v>0</v>
      </c>
      <c r="D593" s="37">
        <f>SUMPRODUCT($K568:$M568,$B55:$D55)</f>
        <v>0</v>
      </c>
      <c r="E593" s="37">
        <f>SUMPRODUCT($O568:$Q568,$B55:$D55)</f>
        <v>0</v>
      </c>
      <c r="F593" s="37">
        <f>SUMPRODUCT($S568:$U568,$B55:$D55)</f>
        <v>0</v>
      </c>
      <c r="G593" s="37">
        <f>SUMPRODUCT($W568:$Y568,$B55:$D55)</f>
        <v>0</v>
      </c>
      <c r="H593" s="37">
        <f>SUMPRODUCT($AA568:$AC568,$B55:$D55)</f>
        <v>0</v>
      </c>
      <c r="I593" s="37">
        <f>SUMPRODUCT($AE568:$AG568,$B55:$D55)</f>
        <v>0</v>
      </c>
      <c r="J593" s="37">
        <f>SUMPRODUCT($AI568:$AK568,$B55:$D55)</f>
        <v>0</v>
      </c>
      <c r="K593" s="17"/>
    </row>
    <row r="594" spans="1:11">
      <c r="A594" s="4" t="s">
        <v>196</v>
      </c>
      <c r="B594" s="37">
        <f>SUMPRODUCT($C569:$E569,$B56:$D56)</f>
        <v>0</v>
      </c>
      <c r="C594" s="37">
        <f>SUMPRODUCT($G569:$I569,$B56:$D56)</f>
        <v>0</v>
      </c>
      <c r="D594" s="37">
        <f>SUMPRODUCT($K569:$M569,$B56:$D56)</f>
        <v>0</v>
      </c>
      <c r="E594" s="37">
        <f>SUMPRODUCT($O569:$Q569,$B56:$D56)</f>
        <v>0</v>
      </c>
      <c r="F594" s="37">
        <f>SUMPRODUCT($S569:$U569,$B56:$D56)</f>
        <v>0</v>
      </c>
      <c r="G594" s="37">
        <f>SUMPRODUCT($W569:$Y569,$B56:$D56)</f>
        <v>0</v>
      </c>
      <c r="H594" s="37">
        <f>SUMPRODUCT($AA569:$AC569,$B56:$D56)</f>
        <v>0</v>
      </c>
      <c r="I594" s="37">
        <f>SUMPRODUCT($AE569:$AG569,$B56:$D56)</f>
        <v>0</v>
      </c>
      <c r="J594" s="37">
        <f>SUMPRODUCT($AI569:$AK569,$B56:$D56)</f>
        <v>0</v>
      </c>
      <c r="K594" s="17"/>
    </row>
    <row r="595" spans="1:11">
      <c r="A595" s="4" t="s">
        <v>187</v>
      </c>
      <c r="B595" s="37">
        <f>SUMPRODUCT($C570:$E570,$B57:$D57)</f>
        <v>0</v>
      </c>
      <c r="C595" s="37">
        <f>SUMPRODUCT($G570:$I570,$B57:$D57)</f>
        <v>0</v>
      </c>
      <c r="D595" s="37">
        <f>SUMPRODUCT($K570:$M570,$B57:$D57)</f>
        <v>0</v>
      </c>
      <c r="E595" s="37">
        <f>SUMPRODUCT($O570:$Q570,$B57:$D57)</f>
        <v>0</v>
      </c>
      <c r="F595" s="37">
        <f>SUMPRODUCT($S570:$U570,$B57:$D57)</f>
        <v>0</v>
      </c>
      <c r="G595" s="37">
        <f>SUMPRODUCT($W570:$Y570,$B57:$D57)</f>
        <v>0</v>
      </c>
      <c r="H595" s="37">
        <f>SUMPRODUCT($AA570:$AC570,$B57:$D57)</f>
        <v>0</v>
      </c>
      <c r="I595" s="37">
        <f>SUMPRODUCT($AE570:$AG570,$B57:$D57)</f>
        <v>0</v>
      </c>
      <c r="J595" s="37">
        <f>SUMPRODUCT($AI570:$AK570,$B57:$D57)</f>
        <v>0</v>
      </c>
      <c r="K595" s="17"/>
    </row>
    <row r="596" spans="1:11">
      <c r="A596" s="4" t="s">
        <v>189</v>
      </c>
      <c r="B596" s="37">
        <f>SUMPRODUCT($C571:$E571,$B58:$D58)</f>
        <v>0</v>
      </c>
      <c r="C596" s="37">
        <f>SUMPRODUCT($G571:$I571,$B58:$D58)</f>
        <v>0</v>
      </c>
      <c r="D596" s="37">
        <f>SUMPRODUCT($K571:$M571,$B58:$D58)</f>
        <v>0</v>
      </c>
      <c r="E596" s="37">
        <f>SUMPRODUCT($O571:$Q571,$B58:$D58)</f>
        <v>0</v>
      </c>
      <c r="F596" s="37">
        <f>SUMPRODUCT($S571:$U571,$B58:$D58)</f>
        <v>0</v>
      </c>
      <c r="G596" s="37">
        <f>SUMPRODUCT($W571:$Y571,$B58:$D58)</f>
        <v>0</v>
      </c>
      <c r="H596" s="37">
        <f>SUMPRODUCT($AA571:$AC571,$B58:$D58)</f>
        <v>0</v>
      </c>
      <c r="I596" s="37">
        <f>SUMPRODUCT($AE571:$AG571,$B58:$D58)</f>
        <v>0</v>
      </c>
      <c r="J596" s="37">
        <f>SUMPRODUCT($AI571:$AK571,$B58:$D58)</f>
        <v>0</v>
      </c>
      <c r="K596" s="17"/>
    </row>
    <row r="597" spans="1:11">
      <c r="A597" s="4" t="s">
        <v>198</v>
      </c>
      <c r="B597" s="37">
        <f>SUMPRODUCT($C572:$E572,$B59:$D59)</f>
        <v>0</v>
      </c>
      <c r="C597" s="37">
        <f>SUMPRODUCT($G572:$I572,$B59:$D59)</f>
        <v>0</v>
      </c>
      <c r="D597" s="37">
        <f>SUMPRODUCT($K572:$M572,$B59:$D59)</f>
        <v>0</v>
      </c>
      <c r="E597" s="37">
        <f>SUMPRODUCT($O572:$Q572,$B59:$D59)</f>
        <v>0</v>
      </c>
      <c r="F597" s="37">
        <f>SUMPRODUCT($S572:$U572,$B59:$D59)</f>
        <v>0</v>
      </c>
      <c r="G597" s="37">
        <f>SUMPRODUCT($W572:$Y572,$B59:$D59)</f>
        <v>0</v>
      </c>
      <c r="H597" s="37">
        <f>SUMPRODUCT($AA572:$AC572,$B59:$D59)</f>
        <v>0</v>
      </c>
      <c r="I597" s="37">
        <f>SUMPRODUCT($AE572:$AG572,$B59:$D59)</f>
        <v>0</v>
      </c>
      <c r="J597" s="37">
        <f>SUMPRODUCT($AI572:$AK572,$B59:$D59)</f>
        <v>0</v>
      </c>
      <c r="K597" s="17"/>
    </row>
    <row r="599" spans="1:11" ht="21" customHeight="1">
      <c r="A599" s="1" t="s">
        <v>706</v>
      </c>
    </row>
    <row r="600" spans="1:11">
      <c r="A600" s="2" t="s">
        <v>353</v>
      </c>
    </row>
    <row r="601" spans="1:11">
      <c r="A601" s="32" t="s">
        <v>704</v>
      </c>
    </row>
    <row r="602" spans="1:11">
      <c r="A602" s="32" t="s">
        <v>707</v>
      </c>
    </row>
    <row r="603" spans="1:11">
      <c r="A603" s="2" t="s">
        <v>366</v>
      </c>
    </row>
    <row r="605" spans="1:11">
      <c r="B605" s="15" t="s">
        <v>142</v>
      </c>
      <c r="C605" s="15" t="s">
        <v>143</v>
      </c>
      <c r="D605" s="15" t="s">
        <v>144</v>
      </c>
      <c r="E605" s="15" t="s">
        <v>145</v>
      </c>
      <c r="F605" s="15" t="s">
        <v>146</v>
      </c>
      <c r="G605" s="15" t="s">
        <v>151</v>
      </c>
      <c r="H605" s="15" t="s">
        <v>147</v>
      </c>
      <c r="I605" s="15" t="s">
        <v>148</v>
      </c>
      <c r="J605" s="15" t="s">
        <v>149</v>
      </c>
    </row>
    <row r="606" spans="1:11">
      <c r="A606" s="4" t="s">
        <v>175</v>
      </c>
      <c r="B606" s="37">
        <f>SUMPRODUCT($C$557:$E$557,$B85:$D85)</f>
        <v>0</v>
      </c>
      <c r="C606" s="37">
        <f>SUMPRODUCT($G$557:$I$557,$B85:$D85)</f>
        <v>0</v>
      </c>
      <c r="D606" s="37">
        <f>SUMPRODUCT($K$557:$M$557,$B85:$D85)</f>
        <v>0</v>
      </c>
      <c r="E606" s="37">
        <f>SUMPRODUCT($O$557:$Q$557,$B85:$D85)</f>
        <v>0</v>
      </c>
      <c r="F606" s="37">
        <f>SUMPRODUCT($S$557:$U$557,$B85:$D85)</f>
        <v>0</v>
      </c>
      <c r="G606" s="37">
        <f>SUMPRODUCT($W$557:$Y$557,$B85:$D85)</f>
        <v>0</v>
      </c>
      <c r="H606" s="37">
        <f>SUMPRODUCT($AA$557:$AC$557,$B85:$D85)</f>
        <v>0</v>
      </c>
      <c r="I606" s="37">
        <f>SUMPRODUCT($AE$557:$AG$557,$B85:$D85)</f>
        <v>0</v>
      </c>
      <c r="J606" s="37">
        <f>SUMPRODUCT($AI$557:$AK$557,$B85:$D85)</f>
        <v>0</v>
      </c>
      <c r="K606" s="17"/>
    </row>
    <row r="607" spans="1:11">
      <c r="A607" s="4" t="s">
        <v>177</v>
      </c>
      <c r="B607" s="37">
        <f>SUMPRODUCT($C$560:$E$560,$B86:$D86)</f>
        <v>0</v>
      </c>
      <c r="C607" s="37">
        <f>SUMPRODUCT($G$560:$I$560,$B86:$D86)</f>
        <v>0</v>
      </c>
      <c r="D607" s="37">
        <f>SUMPRODUCT($K$560:$M$560,$B86:$D86)</f>
        <v>0</v>
      </c>
      <c r="E607" s="37">
        <f>SUMPRODUCT($O$560:$Q$560,$B86:$D86)</f>
        <v>0</v>
      </c>
      <c r="F607" s="37">
        <f>SUMPRODUCT($S$560:$U$560,$B86:$D86)</f>
        <v>0</v>
      </c>
      <c r="G607" s="37">
        <f>SUMPRODUCT($W$560:$Y$560,$B86:$D86)</f>
        <v>0</v>
      </c>
      <c r="H607" s="37">
        <f>SUMPRODUCT($AA$560:$AC$560,$B86:$D86)</f>
        <v>0</v>
      </c>
      <c r="I607" s="37">
        <f>SUMPRODUCT($AE$560:$AG$560,$B86:$D86)</f>
        <v>0</v>
      </c>
      <c r="J607" s="37">
        <f>SUMPRODUCT($AI$560:$AK$560,$B86:$D86)</f>
        <v>0</v>
      </c>
      <c r="K607" s="17"/>
    </row>
    <row r="608" spans="1:11">
      <c r="A608" s="4" t="s">
        <v>178</v>
      </c>
      <c r="B608" s="37">
        <f>SUMPRODUCT($C$562:$E$562,$B87:$D87)</f>
        <v>0</v>
      </c>
      <c r="C608" s="37">
        <f>SUMPRODUCT($G$562:$I$562,$B87:$D87)</f>
        <v>0</v>
      </c>
      <c r="D608" s="37">
        <f>SUMPRODUCT($K$562:$M$562,$B87:$D87)</f>
        <v>0</v>
      </c>
      <c r="E608" s="37">
        <f>SUMPRODUCT($O$562:$Q$562,$B87:$D87)</f>
        <v>0</v>
      </c>
      <c r="F608" s="37">
        <f>SUMPRODUCT($S$562:$U$562,$B87:$D87)</f>
        <v>0</v>
      </c>
      <c r="G608" s="37">
        <f>SUMPRODUCT($W$562:$Y$562,$B87:$D87)</f>
        <v>0</v>
      </c>
      <c r="H608" s="37">
        <f>SUMPRODUCT($AA$562:$AC$562,$B87:$D87)</f>
        <v>0</v>
      </c>
      <c r="I608" s="37">
        <f>SUMPRODUCT($AE$562:$AG$562,$B87:$D87)</f>
        <v>0</v>
      </c>
      <c r="J608" s="37">
        <f>SUMPRODUCT($AI$562:$AK$562,$B87:$D87)</f>
        <v>0</v>
      </c>
      <c r="K608" s="17"/>
    </row>
    <row r="609" spans="1:11">
      <c r="A609" s="4" t="s">
        <v>179</v>
      </c>
      <c r="B609" s="37">
        <f>SUMPRODUCT($C$563:$E$563,$B88:$D88)</f>
        <v>0</v>
      </c>
      <c r="C609" s="37">
        <f>SUMPRODUCT($G$563:$I$563,$B88:$D88)</f>
        <v>0</v>
      </c>
      <c r="D609" s="37">
        <f>SUMPRODUCT($K$563:$M$563,$B88:$D88)</f>
        <v>0</v>
      </c>
      <c r="E609" s="37">
        <f>SUMPRODUCT($O$563:$Q$563,$B88:$D88)</f>
        <v>0</v>
      </c>
      <c r="F609" s="37">
        <f>SUMPRODUCT($S$563:$U$563,$B88:$D88)</f>
        <v>0</v>
      </c>
      <c r="G609" s="37">
        <f>SUMPRODUCT($W$563:$Y$563,$B88:$D88)</f>
        <v>0</v>
      </c>
      <c r="H609" s="37">
        <f>SUMPRODUCT($AA$563:$AC$563,$B88:$D88)</f>
        <v>0</v>
      </c>
      <c r="I609" s="37">
        <f>SUMPRODUCT($AE$563:$AG$563,$B88:$D88)</f>
        <v>0</v>
      </c>
      <c r="J609" s="37">
        <f>SUMPRODUCT($AI$563:$AK$563,$B88:$D88)</f>
        <v>0</v>
      </c>
      <c r="K609" s="17"/>
    </row>
    <row r="610" spans="1:11">
      <c r="A610" s="4" t="s">
        <v>195</v>
      </c>
      <c r="B610" s="37">
        <f>SUMPRODUCT($C$564:$E$564,$B89:$D89)</f>
        <v>0</v>
      </c>
      <c r="C610" s="37">
        <f>SUMPRODUCT($G$564:$I$564,$B89:$D89)</f>
        <v>0</v>
      </c>
      <c r="D610" s="37">
        <f>SUMPRODUCT($K$564:$M$564,$B89:$D89)</f>
        <v>0</v>
      </c>
      <c r="E610" s="37">
        <f>SUMPRODUCT($O$564:$Q$564,$B89:$D89)</f>
        <v>0</v>
      </c>
      <c r="F610" s="37">
        <f>SUMPRODUCT($S$564:$U$564,$B89:$D89)</f>
        <v>0</v>
      </c>
      <c r="G610" s="37">
        <f>SUMPRODUCT($W$564:$Y$564,$B89:$D89)</f>
        <v>0</v>
      </c>
      <c r="H610" s="37">
        <f>SUMPRODUCT($AA$564:$AC$564,$B89:$D89)</f>
        <v>0</v>
      </c>
      <c r="I610" s="37">
        <f>SUMPRODUCT($AE$564:$AG$564,$B89:$D89)</f>
        <v>0</v>
      </c>
      <c r="J610" s="37">
        <f>SUMPRODUCT($AI$564:$AK$564,$B89:$D89)</f>
        <v>0</v>
      </c>
      <c r="K610" s="17"/>
    </row>
    <row r="611" spans="1:11">
      <c r="A611" s="4" t="s">
        <v>180</v>
      </c>
      <c r="B611" s="37">
        <f>SUMPRODUCT($C$565:$E$565,$B90:$D90)</f>
        <v>0</v>
      </c>
      <c r="C611" s="37">
        <f>SUMPRODUCT($G$565:$I$565,$B90:$D90)</f>
        <v>0</v>
      </c>
      <c r="D611" s="37">
        <f>SUMPRODUCT($K$565:$M$565,$B90:$D90)</f>
        <v>0</v>
      </c>
      <c r="E611" s="37">
        <f>SUMPRODUCT($O$565:$Q$565,$B90:$D90)</f>
        <v>0</v>
      </c>
      <c r="F611" s="37">
        <f>SUMPRODUCT($S$565:$U$565,$B90:$D90)</f>
        <v>0</v>
      </c>
      <c r="G611" s="37">
        <f>SUMPRODUCT($W$565:$Y$565,$B90:$D90)</f>
        <v>0</v>
      </c>
      <c r="H611" s="37">
        <f>SUMPRODUCT($AA$565:$AC$565,$B90:$D90)</f>
        <v>0</v>
      </c>
      <c r="I611" s="37">
        <f>SUMPRODUCT($AE$565:$AG$565,$B90:$D90)</f>
        <v>0</v>
      </c>
      <c r="J611" s="37">
        <f>SUMPRODUCT($AI$565:$AK$565,$B90:$D90)</f>
        <v>0</v>
      </c>
      <c r="K611" s="17"/>
    </row>
    <row r="612" spans="1:11">
      <c r="A612" s="4" t="s">
        <v>181</v>
      </c>
      <c r="B612" s="37">
        <f>SUMPRODUCT($C$566:$E$566,$B91:$D91)</f>
        <v>0</v>
      </c>
      <c r="C612" s="37">
        <f>SUMPRODUCT($G$566:$I$566,$B91:$D91)</f>
        <v>0</v>
      </c>
      <c r="D612" s="37">
        <f>SUMPRODUCT($K$566:$M$566,$B91:$D91)</f>
        <v>0</v>
      </c>
      <c r="E612" s="37">
        <f>SUMPRODUCT($O$566:$Q$566,$B91:$D91)</f>
        <v>0</v>
      </c>
      <c r="F612" s="37">
        <f>SUMPRODUCT($S$566:$U$566,$B91:$D91)</f>
        <v>0</v>
      </c>
      <c r="G612" s="37">
        <f>SUMPRODUCT($W$566:$Y$566,$B91:$D91)</f>
        <v>0</v>
      </c>
      <c r="H612" s="37">
        <f>SUMPRODUCT($AA$566:$AC$566,$B91:$D91)</f>
        <v>0</v>
      </c>
      <c r="I612" s="37">
        <f>SUMPRODUCT($AE$566:$AG$566,$B91:$D91)</f>
        <v>0</v>
      </c>
      <c r="J612" s="37">
        <f>SUMPRODUCT($AI$566:$AK$566,$B91:$D91)</f>
        <v>0</v>
      </c>
      <c r="K612" s="17"/>
    </row>
    <row r="613" spans="1:11">
      <c r="A613" s="4" t="s">
        <v>182</v>
      </c>
      <c r="B613" s="37">
        <f>SUMPRODUCT($C$567:$E$567,$B92:$D92)</f>
        <v>0</v>
      </c>
      <c r="C613" s="37">
        <f>SUMPRODUCT($G$567:$I$567,$B92:$D92)</f>
        <v>0</v>
      </c>
      <c r="D613" s="37">
        <f>SUMPRODUCT($K$567:$M$567,$B92:$D92)</f>
        <v>0</v>
      </c>
      <c r="E613" s="37">
        <f>SUMPRODUCT($O$567:$Q$567,$B92:$D92)</f>
        <v>0</v>
      </c>
      <c r="F613" s="37">
        <f>SUMPRODUCT($S$567:$U$567,$B92:$D92)</f>
        <v>0</v>
      </c>
      <c r="G613" s="37">
        <f>SUMPRODUCT($W$567:$Y$567,$B92:$D92)</f>
        <v>0</v>
      </c>
      <c r="H613" s="37">
        <f>SUMPRODUCT($AA$567:$AC$567,$B92:$D92)</f>
        <v>0</v>
      </c>
      <c r="I613" s="37">
        <f>SUMPRODUCT($AE$567:$AG$567,$B92:$D92)</f>
        <v>0</v>
      </c>
      <c r="J613" s="37">
        <f>SUMPRODUCT($AI$567:$AK$567,$B92:$D92)</f>
        <v>0</v>
      </c>
      <c r="K613" s="17"/>
    </row>
    <row r="614" spans="1:11">
      <c r="A614" s="4" t="s">
        <v>183</v>
      </c>
      <c r="B614" s="37">
        <f>SUMPRODUCT($C$568:$E$568,$B93:$D93)</f>
        <v>0</v>
      </c>
      <c r="C614" s="37">
        <f>SUMPRODUCT($G$568:$I$568,$B93:$D93)</f>
        <v>0</v>
      </c>
      <c r="D614" s="37">
        <f>SUMPRODUCT($K$568:$M$568,$B93:$D93)</f>
        <v>0</v>
      </c>
      <c r="E614" s="37">
        <f>SUMPRODUCT($O$568:$Q$568,$B93:$D93)</f>
        <v>0</v>
      </c>
      <c r="F614" s="37">
        <f>SUMPRODUCT($S$568:$U$568,$B93:$D93)</f>
        <v>0</v>
      </c>
      <c r="G614" s="37">
        <f>SUMPRODUCT($W$568:$Y$568,$B93:$D93)</f>
        <v>0</v>
      </c>
      <c r="H614" s="37">
        <f>SUMPRODUCT($AA$568:$AC$568,$B93:$D93)</f>
        <v>0</v>
      </c>
      <c r="I614" s="37">
        <f>SUMPRODUCT($AE$568:$AG$568,$B93:$D93)</f>
        <v>0</v>
      </c>
      <c r="J614" s="37">
        <f>SUMPRODUCT($AI$568:$AK$568,$B93:$D93)</f>
        <v>0</v>
      </c>
      <c r="K614" s="17"/>
    </row>
    <row r="615" spans="1:11">
      <c r="A615" s="4" t="s">
        <v>196</v>
      </c>
      <c r="B615" s="37">
        <f>SUMPRODUCT($C$569:$E$569,$B94:$D94)</f>
        <v>0</v>
      </c>
      <c r="C615" s="37">
        <f>SUMPRODUCT($G$569:$I$569,$B94:$D94)</f>
        <v>0</v>
      </c>
      <c r="D615" s="37">
        <f>SUMPRODUCT($K$569:$M$569,$B94:$D94)</f>
        <v>0</v>
      </c>
      <c r="E615" s="37">
        <f>SUMPRODUCT($O$569:$Q$569,$B94:$D94)</f>
        <v>0</v>
      </c>
      <c r="F615" s="37">
        <f>SUMPRODUCT($S$569:$U$569,$B94:$D94)</f>
        <v>0</v>
      </c>
      <c r="G615" s="37">
        <f>SUMPRODUCT($W$569:$Y$569,$B94:$D94)</f>
        <v>0</v>
      </c>
      <c r="H615" s="37">
        <f>SUMPRODUCT($AA$569:$AC$569,$B94:$D94)</f>
        <v>0</v>
      </c>
      <c r="I615" s="37">
        <f>SUMPRODUCT($AE$569:$AG$569,$B94:$D94)</f>
        <v>0</v>
      </c>
      <c r="J615" s="37">
        <f>SUMPRODUCT($AI$569:$AK$569,$B94:$D94)</f>
        <v>0</v>
      </c>
      <c r="K615" s="17"/>
    </row>
    <row r="616" spans="1:11">
      <c r="A616" s="4" t="s">
        <v>187</v>
      </c>
      <c r="B616" s="37">
        <f>SUMPRODUCT($C$570:$E$570,$B95:$D95)</f>
        <v>0</v>
      </c>
      <c r="C616" s="37">
        <f>SUMPRODUCT($G$570:$I$570,$B95:$D95)</f>
        <v>0</v>
      </c>
      <c r="D616" s="37">
        <f>SUMPRODUCT($K$570:$M$570,$B95:$D95)</f>
        <v>0</v>
      </c>
      <c r="E616" s="37">
        <f>SUMPRODUCT($O$570:$Q$570,$B95:$D95)</f>
        <v>0</v>
      </c>
      <c r="F616" s="37">
        <f>SUMPRODUCT($S$570:$U$570,$B95:$D95)</f>
        <v>0</v>
      </c>
      <c r="G616" s="37">
        <f>SUMPRODUCT($W$570:$Y$570,$B95:$D95)</f>
        <v>0</v>
      </c>
      <c r="H616" s="37">
        <f>SUMPRODUCT($AA$570:$AC$570,$B95:$D95)</f>
        <v>0</v>
      </c>
      <c r="I616" s="37">
        <f>SUMPRODUCT($AE$570:$AG$570,$B95:$D95)</f>
        <v>0</v>
      </c>
      <c r="J616" s="37">
        <f>SUMPRODUCT($AI$570:$AK$570,$B95:$D95)</f>
        <v>0</v>
      </c>
      <c r="K616" s="17"/>
    </row>
    <row r="617" spans="1:11">
      <c r="A617" s="4" t="s">
        <v>189</v>
      </c>
      <c r="B617" s="37">
        <f>SUMPRODUCT($C$571:$E$571,$B96:$D96)</f>
        <v>0</v>
      </c>
      <c r="C617" s="37">
        <f>SUMPRODUCT($G$571:$I$571,$B96:$D96)</f>
        <v>0</v>
      </c>
      <c r="D617" s="37">
        <f>SUMPRODUCT($K$571:$M$571,$B96:$D96)</f>
        <v>0</v>
      </c>
      <c r="E617" s="37">
        <f>SUMPRODUCT($O$571:$Q$571,$B96:$D96)</f>
        <v>0</v>
      </c>
      <c r="F617" s="37">
        <f>SUMPRODUCT($S$571:$U$571,$B96:$D96)</f>
        <v>0</v>
      </c>
      <c r="G617" s="37">
        <f>SUMPRODUCT($W$571:$Y$571,$B96:$D96)</f>
        <v>0</v>
      </c>
      <c r="H617" s="37">
        <f>SUMPRODUCT($AA$571:$AC$571,$B96:$D96)</f>
        <v>0</v>
      </c>
      <c r="I617" s="37">
        <f>SUMPRODUCT($AE$571:$AG$571,$B96:$D96)</f>
        <v>0</v>
      </c>
      <c r="J617" s="37">
        <f>SUMPRODUCT($AI$571:$AK$571,$B96:$D96)</f>
        <v>0</v>
      </c>
      <c r="K617" s="17"/>
    </row>
    <row r="618" spans="1:11">
      <c r="A618" s="4" t="s">
        <v>198</v>
      </c>
      <c r="B618" s="37">
        <f>SUMPRODUCT($C$572:$E$572,$B97:$D97)</f>
        <v>0</v>
      </c>
      <c r="C618" s="37">
        <f>SUMPRODUCT($G$572:$I$572,$B97:$D97)</f>
        <v>0</v>
      </c>
      <c r="D618" s="37">
        <f>SUMPRODUCT($K$572:$M$572,$B97:$D97)</f>
        <v>0</v>
      </c>
      <c r="E618" s="37">
        <f>SUMPRODUCT($O$572:$Q$572,$B97:$D97)</f>
        <v>0</v>
      </c>
      <c r="F618" s="37">
        <f>SUMPRODUCT($S$572:$U$572,$B97:$D97)</f>
        <v>0</v>
      </c>
      <c r="G618" s="37">
        <f>SUMPRODUCT($W$572:$Y$572,$B97:$D97)</f>
        <v>0</v>
      </c>
      <c r="H618" s="37">
        <f>SUMPRODUCT($AA$572:$AC$572,$B97:$D97)</f>
        <v>0</v>
      </c>
      <c r="I618" s="37">
        <f>SUMPRODUCT($AE$572:$AG$572,$B97:$D97)</f>
        <v>0</v>
      </c>
      <c r="J618" s="37">
        <f>SUMPRODUCT($AI$572:$AK$572,$B97:$D97)</f>
        <v>0</v>
      </c>
      <c r="K618" s="17"/>
    </row>
    <row r="620" spans="1:11" ht="21" customHeight="1">
      <c r="A620" s="1" t="s">
        <v>708</v>
      </c>
    </row>
    <row r="621" spans="1:11">
      <c r="A621" s="2" t="s">
        <v>353</v>
      </c>
    </row>
    <row r="622" spans="1:11">
      <c r="A622" s="32" t="s">
        <v>704</v>
      </c>
    </row>
    <row r="623" spans="1:11">
      <c r="A623" s="32" t="s">
        <v>709</v>
      </c>
    </row>
    <row r="624" spans="1:11">
      <c r="A624" s="2" t="s">
        <v>366</v>
      </c>
    </row>
    <row r="626" spans="1:11">
      <c r="B626" s="15" t="s">
        <v>142</v>
      </c>
      <c r="C626" s="15" t="s">
        <v>143</v>
      </c>
      <c r="D626" s="15" t="s">
        <v>144</v>
      </c>
      <c r="E626" s="15" t="s">
        <v>145</v>
      </c>
      <c r="F626" s="15" t="s">
        <v>146</v>
      </c>
      <c r="G626" s="15" t="s">
        <v>151</v>
      </c>
      <c r="H626" s="15" t="s">
        <v>147</v>
      </c>
      <c r="I626" s="15" t="s">
        <v>148</v>
      </c>
      <c r="J626" s="15" t="s">
        <v>149</v>
      </c>
    </row>
    <row r="627" spans="1:11">
      <c r="A627" s="4" t="s">
        <v>180</v>
      </c>
      <c r="B627" s="37">
        <f>SUMPRODUCT($C$565:$E$565,$B102:$D102)</f>
        <v>0</v>
      </c>
      <c r="C627" s="37">
        <f>SUMPRODUCT($G$565:$I$565,$B102:$D102)</f>
        <v>0</v>
      </c>
      <c r="D627" s="37">
        <f>SUMPRODUCT($K$565:$M$565,$B102:$D102)</f>
        <v>0</v>
      </c>
      <c r="E627" s="37">
        <f>SUMPRODUCT($O$565:$Q$565,$B102:$D102)</f>
        <v>0</v>
      </c>
      <c r="F627" s="37">
        <f>SUMPRODUCT($S$565:$U$565,$B102:$D102)</f>
        <v>0</v>
      </c>
      <c r="G627" s="37">
        <f>SUMPRODUCT($W$565:$Y$565,$B102:$D102)</f>
        <v>0</v>
      </c>
      <c r="H627" s="37">
        <f>SUMPRODUCT($AA$565:$AC$565,$B102:$D102)</f>
        <v>0</v>
      </c>
      <c r="I627" s="37">
        <f>SUMPRODUCT($AE$565:$AG$565,$B102:$D102)</f>
        <v>0</v>
      </c>
      <c r="J627" s="37">
        <f>SUMPRODUCT($AI$565:$AK$565,$B102:$D102)</f>
        <v>0</v>
      </c>
      <c r="K627" s="17"/>
    </row>
    <row r="628" spans="1:11">
      <c r="A628" s="4" t="s">
        <v>181</v>
      </c>
      <c r="B628" s="37">
        <f>SUMPRODUCT($C$566:$E$566,$B103:$D103)</f>
        <v>0</v>
      </c>
      <c r="C628" s="37">
        <f>SUMPRODUCT($G$566:$I$566,$B103:$D103)</f>
        <v>0</v>
      </c>
      <c r="D628" s="37">
        <f>SUMPRODUCT($K$566:$M$566,$B103:$D103)</f>
        <v>0</v>
      </c>
      <c r="E628" s="37">
        <f>SUMPRODUCT($O$566:$Q$566,$B103:$D103)</f>
        <v>0</v>
      </c>
      <c r="F628" s="37">
        <f>SUMPRODUCT($S$566:$U$566,$B103:$D103)</f>
        <v>0</v>
      </c>
      <c r="G628" s="37">
        <f>SUMPRODUCT($W$566:$Y$566,$B103:$D103)</f>
        <v>0</v>
      </c>
      <c r="H628" s="37">
        <f>SUMPRODUCT($AA$566:$AC$566,$B103:$D103)</f>
        <v>0</v>
      </c>
      <c r="I628" s="37">
        <f>SUMPRODUCT($AE$566:$AG$566,$B103:$D103)</f>
        <v>0</v>
      </c>
      <c r="J628" s="37">
        <f>SUMPRODUCT($AI$566:$AK$566,$B103:$D103)</f>
        <v>0</v>
      </c>
      <c r="K628" s="17"/>
    </row>
    <row r="629" spans="1:11">
      <c r="A629" s="4" t="s">
        <v>182</v>
      </c>
      <c r="B629" s="37">
        <f>SUMPRODUCT($C$567:$E$567,$B104:$D104)</f>
        <v>0</v>
      </c>
      <c r="C629" s="37">
        <f>SUMPRODUCT($G$567:$I$567,$B104:$D104)</f>
        <v>0</v>
      </c>
      <c r="D629" s="37">
        <f>SUMPRODUCT($K$567:$M$567,$B104:$D104)</f>
        <v>0</v>
      </c>
      <c r="E629" s="37">
        <f>SUMPRODUCT($O$567:$Q$567,$B104:$D104)</f>
        <v>0</v>
      </c>
      <c r="F629" s="37">
        <f>SUMPRODUCT($S$567:$U$567,$B104:$D104)</f>
        <v>0</v>
      </c>
      <c r="G629" s="37">
        <f>SUMPRODUCT($W$567:$Y$567,$B104:$D104)</f>
        <v>0</v>
      </c>
      <c r="H629" s="37">
        <f>SUMPRODUCT($AA$567:$AC$567,$B104:$D104)</f>
        <v>0</v>
      </c>
      <c r="I629" s="37">
        <f>SUMPRODUCT($AE$567:$AG$567,$B104:$D104)</f>
        <v>0</v>
      </c>
      <c r="J629" s="37">
        <f>SUMPRODUCT($AI$567:$AK$567,$B104:$D104)</f>
        <v>0</v>
      </c>
      <c r="K629" s="17"/>
    </row>
    <row r="630" spans="1:11">
      <c r="A630" s="4" t="s">
        <v>183</v>
      </c>
      <c r="B630" s="37">
        <f>SUMPRODUCT($C$568:$E$568,$B105:$D105)</f>
        <v>0</v>
      </c>
      <c r="C630" s="37">
        <f>SUMPRODUCT($G$568:$I$568,$B105:$D105)</f>
        <v>0</v>
      </c>
      <c r="D630" s="37">
        <f>SUMPRODUCT($K$568:$M$568,$B105:$D105)</f>
        <v>0</v>
      </c>
      <c r="E630" s="37">
        <f>SUMPRODUCT($O$568:$Q$568,$B105:$D105)</f>
        <v>0</v>
      </c>
      <c r="F630" s="37">
        <f>SUMPRODUCT($S$568:$U$568,$B105:$D105)</f>
        <v>0</v>
      </c>
      <c r="G630" s="37">
        <f>SUMPRODUCT($W$568:$Y$568,$B105:$D105)</f>
        <v>0</v>
      </c>
      <c r="H630" s="37">
        <f>SUMPRODUCT($AA$568:$AC$568,$B105:$D105)</f>
        <v>0</v>
      </c>
      <c r="I630" s="37">
        <f>SUMPRODUCT($AE$568:$AG$568,$B105:$D105)</f>
        <v>0</v>
      </c>
      <c r="J630" s="37">
        <f>SUMPRODUCT($AI$568:$AK$568,$B105:$D105)</f>
        <v>0</v>
      </c>
      <c r="K630" s="17"/>
    </row>
    <row r="631" spans="1:11">
      <c r="A631" s="4" t="s">
        <v>196</v>
      </c>
      <c r="B631" s="37">
        <f>SUMPRODUCT($C$569:$E$569,$B106:$D106)</f>
        <v>0</v>
      </c>
      <c r="C631" s="37">
        <f>SUMPRODUCT($G$569:$I$569,$B106:$D106)</f>
        <v>0</v>
      </c>
      <c r="D631" s="37">
        <f>SUMPRODUCT($K$569:$M$569,$B106:$D106)</f>
        <v>0</v>
      </c>
      <c r="E631" s="37">
        <f>SUMPRODUCT($O$569:$Q$569,$B106:$D106)</f>
        <v>0</v>
      </c>
      <c r="F631" s="37">
        <f>SUMPRODUCT($S$569:$U$569,$B106:$D106)</f>
        <v>0</v>
      </c>
      <c r="G631" s="37">
        <f>SUMPRODUCT($W$569:$Y$569,$B106:$D106)</f>
        <v>0</v>
      </c>
      <c r="H631" s="37">
        <f>SUMPRODUCT($AA$569:$AC$569,$B106:$D106)</f>
        <v>0</v>
      </c>
      <c r="I631" s="37">
        <f>SUMPRODUCT($AE$569:$AG$569,$B106:$D106)</f>
        <v>0</v>
      </c>
      <c r="J631" s="37">
        <f>SUMPRODUCT($AI$569:$AK$569,$B106:$D106)</f>
        <v>0</v>
      </c>
      <c r="K631" s="17"/>
    </row>
    <row r="632" spans="1:11">
      <c r="A632" s="4" t="s">
        <v>187</v>
      </c>
      <c r="B632" s="37">
        <f>SUMPRODUCT($C$570:$E$570,$B107:$D107)</f>
        <v>0</v>
      </c>
      <c r="C632" s="37">
        <f>SUMPRODUCT($G$570:$I$570,$B107:$D107)</f>
        <v>0</v>
      </c>
      <c r="D632" s="37">
        <f>SUMPRODUCT($K$570:$M$570,$B107:$D107)</f>
        <v>0</v>
      </c>
      <c r="E632" s="37">
        <f>SUMPRODUCT($O$570:$Q$570,$B107:$D107)</f>
        <v>0</v>
      </c>
      <c r="F632" s="37">
        <f>SUMPRODUCT($S$570:$U$570,$B107:$D107)</f>
        <v>0</v>
      </c>
      <c r="G632" s="37">
        <f>SUMPRODUCT($W$570:$Y$570,$B107:$D107)</f>
        <v>0</v>
      </c>
      <c r="H632" s="37">
        <f>SUMPRODUCT($AA$570:$AC$570,$B107:$D107)</f>
        <v>0</v>
      </c>
      <c r="I632" s="37">
        <f>SUMPRODUCT($AE$570:$AG$570,$B107:$D107)</f>
        <v>0</v>
      </c>
      <c r="J632" s="37">
        <f>SUMPRODUCT($AI$570:$AK$570,$B107:$D107)</f>
        <v>0</v>
      </c>
      <c r="K632" s="17"/>
    </row>
    <row r="633" spans="1:11">
      <c r="A633" s="4" t="s">
        <v>189</v>
      </c>
      <c r="B633" s="37">
        <f>SUMPRODUCT($C$571:$E$571,$B108:$D108)</f>
        <v>0</v>
      </c>
      <c r="C633" s="37">
        <f>SUMPRODUCT($G$571:$I$571,$B108:$D108)</f>
        <v>0</v>
      </c>
      <c r="D633" s="37">
        <f>SUMPRODUCT($K$571:$M$571,$B108:$D108)</f>
        <v>0</v>
      </c>
      <c r="E633" s="37">
        <f>SUMPRODUCT($O$571:$Q$571,$B108:$D108)</f>
        <v>0</v>
      </c>
      <c r="F633" s="37">
        <f>SUMPRODUCT($S$571:$U$571,$B108:$D108)</f>
        <v>0</v>
      </c>
      <c r="G633" s="37">
        <f>SUMPRODUCT($W$571:$Y$571,$B108:$D108)</f>
        <v>0</v>
      </c>
      <c r="H633" s="37">
        <f>SUMPRODUCT($AA$571:$AC$571,$B108:$D108)</f>
        <v>0</v>
      </c>
      <c r="I633" s="37">
        <f>SUMPRODUCT($AE$571:$AG$571,$B108:$D108)</f>
        <v>0</v>
      </c>
      <c r="J633" s="37">
        <f>SUMPRODUCT($AI$571:$AK$571,$B108:$D108)</f>
        <v>0</v>
      </c>
      <c r="K633" s="17"/>
    </row>
    <row r="634" spans="1:11">
      <c r="A634" s="4" t="s">
        <v>198</v>
      </c>
      <c r="B634" s="37">
        <f>SUMPRODUCT($C$572:$E$572,$B109:$D109)</f>
        <v>0</v>
      </c>
      <c r="C634" s="37">
        <f>SUMPRODUCT($G$572:$I$572,$B109:$D109)</f>
        <v>0</v>
      </c>
      <c r="D634" s="37">
        <f>SUMPRODUCT($K$572:$M$572,$B109:$D109)</f>
        <v>0</v>
      </c>
      <c r="E634" s="37">
        <f>SUMPRODUCT($O$572:$Q$572,$B109:$D109)</f>
        <v>0</v>
      </c>
      <c r="F634" s="37">
        <f>SUMPRODUCT($S$572:$U$572,$B109:$D109)</f>
        <v>0</v>
      </c>
      <c r="G634" s="37">
        <f>SUMPRODUCT($W$572:$Y$572,$B109:$D109)</f>
        <v>0</v>
      </c>
      <c r="H634" s="37">
        <f>SUMPRODUCT($AA$572:$AC$572,$B109:$D109)</f>
        <v>0</v>
      </c>
      <c r="I634" s="37">
        <f>SUMPRODUCT($AE$572:$AG$572,$B109:$D109)</f>
        <v>0</v>
      </c>
      <c r="J634" s="37">
        <f>SUMPRODUCT($AI$572:$AK$572,$B109:$D109)</f>
        <v>0</v>
      </c>
      <c r="K634" s="17"/>
    </row>
    <row r="636" spans="1:11" ht="21" customHeight="1">
      <c r="A636" s="1" t="s">
        <v>710</v>
      </c>
    </row>
    <row r="637" spans="1:11">
      <c r="A637" s="2" t="s">
        <v>353</v>
      </c>
    </row>
    <row r="638" spans="1:11">
      <c r="A638" s="32" t="s">
        <v>711</v>
      </c>
    </row>
    <row r="639" spans="1:11">
      <c r="A639" s="32" t="s">
        <v>544</v>
      </c>
    </row>
    <row r="640" spans="1:11">
      <c r="A640" s="32" t="s">
        <v>712</v>
      </c>
    </row>
    <row r="641" spans="1:6">
      <c r="A641" s="33" t="s">
        <v>356</v>
      </c>
      <c r="B641" s="33" t="s">
        <v>487</v>
      </c>
      <c r="C641" s="33" t="s">
        <v>486</v>
      </c>
      <c r="D641" s="33"/>
      <c r="E641" s="33"/>
    </row>
    <row r="642" spans="1:6">
      <c r="A642" s="33" t="s">
        <v>359</v>
      </c>
      <c r="B642" s="33" t="s">
        <v>537</v>
      </c>
      <c r="C642" s="33" t="s">
        <v>546</v>
      </c>
      <c r="D642" s="33"/>
      <c r="E642" s="33"/>
    </row>
    <row r="644" spans="1:6">
      <c r="C644" s="31" t="s">
        <v>713</v>
      </c>
      <c r="D644" s="31"/>
      <c r="E644" s="31"/>
    </row>
    <row r="645" spans="1:6">
      <c r="B645" s="15" t="s">
        <v>547</v>
      </c>
      <c r="C645" s="15" t="s">
        <v>334</v>
      </c>
      <c r="D645" s="15" t="s">
        <v>335</v>
      </c>
      <c r="E645" s="15" t="s">
        <v>331</v>
      </c>
    </row>
    <row r="646" spans="1:6">
      <c r="A646" s="4" t="s">
        <v>714</v>
      </c>
      <c r="B646" s="42">
        <f>SUM('Input'!$B346:$D346)</f>
        <v>0</v>
      </c>
      <c r="C646" s="42">
        <f>'Input'!B346*24*'Input'!$F58/$B646</f>
        <v>0</v>
      </c>
      <c r="D646" s="42">
        <f>'Input'!C346*24*'Input'!$F58/$B646</f>
        <v>0</v>
      </c>
      <c r="E646" s="42">
        <f>'Input'!D346*24*'Input'!$F58/$B646</f>
        <v>0</v>
      </c>
      <c r="F646" s="17"/>
    </row>
    <row r="648" spans="1:6" ht="21" customHeight="1">
      <c r="A648" s="1" t="s">
        <v>715</v>
      </c>
    </row>
    <row r="649" spans="1:6">
      <c r="A649" s="2" t="s">
        <v>353</v>
      </c>
    </row>
    <row r="650" spans="1:6">
      <c r="A650" s="32" t="s">
        <v>716</v>
      </c>
    </row>
    <row r="651" spans="1:6">
      <c r="A651" s="32" t="s">
        <v>717</v>
      </c>
    </row>
    <row r="652" spans="1:6">
      <c r="A652" s="32" t="s">
        <v>718</v>
      </c>
    </row>
    <row r="653" spans="1:6">
      <c r="A653" s="32" t="s">
        <v>554</v>
      </c>
    </row>
    <row r="654" spans="1:6">
      <c r="A654" s="33" t="s">
        <v>356</v>
      </c>
      <c r="B654" s="33" t="s">
        <v>487</v>
      </c>
      <c r="C654" s="33" t="s">
        <v>486</v>
      </c>
      <c r="D654" s="33"/>
      <c r="E654" s="33"/>
    </row>
    <row r="655" spans="1:6">
      <c r="A655" s="33" t="s">
        <v>359</v>
      </c>
      <c r="B655" s="33" t="s">
        <v>537</v>
      </c>
      <c r="C655" s="33" t="s">
        <v>555</v>
      </c>
      <c r="D655" s="33"/>
      <c r="E655" s="33"/>
    </row>
    <row r="657" spans="1:6">
      <c r="C657" s="31" t="s">
        <v>719</v>
      </c>
      <c r="D657" s="31"/>
      <c r="E657" s="31"/>
    </row>
    <row r="658" spans="1:6">
      <c r="B658" s="15" t="s">
        <v>556</v>
      </c>
      <c r="C658" s="15" t="s">
        <v>334</v>
      </c>
      <c r="D658" s="15" t="s">
        <v>335</v>
      </c>
      <c r="E658" s="15" t="s">
        <v>331</v>
      </c>
    </row>
    <row r="659" spans="1:6">
      <c r="A659" s="4" t="s">
        <v>218</v>
      </c>
      <c r="B659" s="39">
        <f>SUM('Input'!$B336:$D336)</f>
        <v>0</v>
      </c>
      <c r="C659" s="39">
        <f>IF($B659,'Input'!B336/$B659,C$646/'Input'!$F$58/24)</f>
        <v>0</v>
      </c>
      <c r="D659" s="39">
        <f>IF($B659,'Input'!C336/$B659,D$646/'Input'!$F$58/24)</f>
        <v>0</v>
      </c>
      <c r="E659" s="39">
        <f>IF($B659,'Input'!D336/$B659,E$646/'Input'!$F$58/24)</f>
        <v>0</v>
      </c>
      <c r="F659" s="17"/>
    </row>
    <row r="660" spans="1:6">
      <c r="A660" s="4" t="s">
        <v>219</v>
      </c>
      <c r="B660" s="39">
        <f>SUM('Input'!$B337:$D337)</f>
        <v>0</v>
      </c>
      <c r="C660" s="39">
        <f>IF($B660,'Input'!B337/$B660,C$646/'Input'!$F$58/24)</f>
        <v>0</v>
      </c>
      <c r="D660" s="39">
        <f>IF($B660,'Input'!C337/$B660,D$646/'Input'!$F$58/24)</f>
        <v>0</v>
      </c>
      <c r="E660" s="39">
        <f>IF($B660,'Input'!D337/$B660,E$646/'Input'!$F$58/24)</f>
        <v>0</v>
      </c>
      <c r="F660" s="17"/>
    </row>
    <row r="661" spans="1:6">
      <c r="A661" s="4" t="s">
        <v>220</v>
      </c>
      <c r="B661" s="39">
        <f>SUM('Input'!$B338:$D338)</f>
        <v>0</v>
      </c>
      <c r="C661" s="39">
        <f>IF($B661,'Input'!B338/$B661,C$646/'Input'!$F$58/24)</f>
        <v>0</v>
      </c>
      <c r="D661" s="39">
        <f>IF($B661,'Input'!C338/$B661,D$646/'Input'!$F$58/24)</f>
        <v>0</v>
      </c>
      <c r="E661" s="39">
        <f>IF($B661,'Input'!D338/$B661,E$646/'Input'!$F$58/24)</f>
        <v>0</v>
      </c>
      <c r="F661" s="17"/>
    </row>
    <row r="662" spans="1:6">
      <c r="A662" s="4" t="s">
        <v>221</v>
      </c>
      <c r="B662" s="39">
        <f>SUM('Input'!$B339:$D339)</f>
        <v>0</v>
      </c>
      <c r="C662" s="39">
        <f>IF($B662,'Input'!B339/$B662,C$646/'Input'!$F$58/24)</f>
        <v>0</v>
      </c>
      <c r="D662" s="39">
        <f>IF($B662,'Input'!C339/$B662,D$646/'Input'!$F$58/24)</f>
        <v>0</v>
      </c>
      <c r="E662" s="39">
        <f>IF($B662,'Input'!D339/$B662,E$646/'Input'!$F$58/24)</f>
        <v>0</v>
      </c>
      <c r="F662" s="17"/>
    </row>
    <row r="664" spans="1:6" ht="21" customHeight="1">
      <c r="A664" s="1" t="s">
        <v>720</v>
      </c>
    </row>
    <row r="665" spans="1:6">
      <c r="A665" s="2" t="s">
        <v>353</v>
      </c>
    </row>
    <row r="666" spans="1:6">
      <c r="A666" s="32" t="s">
        <v>721</v>
      </c>
    </row>
    <row r="667" spans="1:6">
      <c r="A667" s="2" t="s">
        <v>722</v>
      </c>
    </row>
    <row r="668" spans="1:6">
      <c r="A668" s="2" t="s">
        <v>371</v>
      </c>
    </row>
    <row r="670" spans="1:6">
      <c r="B670" s="15" t="s">
        <v>334</v>
      </c>
      <c r="C670" s="15" t="s">
        <v>335</v>
      </c>
      <c r="D670" s="15" t="s">
        <v>331</v>
      </c>
    </row>
    <row r="671" spans="1:6">
      <c r="A671" s="4" t="s">
        <v>218</v>
      </c>
      <c r="B671" s="41">
        <f>C$659</f>
        <v>0</v>
      </c>
      <c r="C671" s="41">
        <f>D$659</f>
        <v>0</v>
      </c>
      <c r="D671" s="41">
        <f>E$659</f>
        <v>0</v>
      </c>
      <c r="E671" s="17"/>
    </row>
    <row r="672" spans="1:6">
      <c r="A672" s="4" t="s">
        <v>219</v>
      </c>
      <c r="B672" s="41">
        <f>C$660</f>
        <v>0</v>
      </c>
      <c r="C672" s="41">
        <f>D$660</f>
        <v>0</v>
      </c>
      <c r="D672" s="41">
        <f>E$660</f>
        <v>0</v>
      </c>
      <c r="E672" s="17"/>
    </row>
    <row r="673" spans="1:5">
      <c r="A673" s="4" t="s">
        <v>220</v>
      </c>
      <c r="B673" s="41">
        <f>C$661</f>
        <v>0</v>
      </c>
      <c r="C673" s="41">
        <f>D$661</f>
        <v>0</v>
      </c>
      <c r="D673" s="41">
        <f>E$661</f>
        <v>0</v>
      </c>
      <c r="E673" s="17"/>
    </row>
    <row r="674" spans="1:5">
      <c r="A674" s="4" t="s">
        <v>221</v>
      </c>
      <c r="B674" s="41">
        <f>C$662</f>
        <v>0</v>
      </c>
      <c r="C674" s="41">
        <f>D$662</f>
        <v>0</v>
      </c>
      <c r="D674" s="41">
        <f>E$662</f>
        <v>0</v>
      </c>
      <c r="E674" s="17"/>
    </row>
    <row r="675" spans="1:5">
      <c r="A675" s="4" t="s">
        <v>222</v>
      </c>
      <c r="B675" s="40">
        <v>1</v>
      </c>
      <c r="C675" s="40">
        <v>0</v>
      </c>
      <c r="D675" s="40">
        <v>0</v>
      </c>
      <c r="E675" s="17"/>
    </row>
    <row r="677" spans="1:5" ht="21" customHeight="1">
      <c r="A677" s="1" t="s">
        <v>723</v>
      </c>
    </row>
    <row r="679" spans="1:5">
      <c r="B679" s="15" t="s">
        <v>334</v>
      </c>
      <c r="C679" s="15" t="s">
        <v>335</v>
      </c>
      <c r="D679" s="15" t="s">
        <v>331</v>
      </c>
    </row>
    <row r="680" spans="1:5">
      <c r="A680" s="4" t="s">
        <v>222</v>
      </c>
      <c r="B680" s="40">
        <v>0</v>
      </c>
      <c r="C680" s="40">
        <v>1</v>
      </c>
      <c r="D680" s="40">
        <v>0</v>
      </c>
      <c r="E680" s="17"/>
    </row>
    <row r="682" spans="1:5" ht="21" customHeight="1">
      <c r="A682" s="1" t="s">
        <v>724</v>
      </c>
    </row>
    <row r="684" spans="1:5">
      <c r="B684" s="15" t="s">
        <v>334</v>
      </c>
      <c r="C684" s="15" t="s">
        <v>335</v>
      </c>
      <c r="D684" s="15" t="s">
        <v>331</v>
      </c>
    </row>
    <row r="685" spans="1:5">
      <c r="A685" s="4" t="s">
        <v>222</v>
      </c>
      <c r="B685" s="40">
        <v>0</v>
      </c>
      <c r="C685" s="40">
        <v>0</v>
      </c>
      <c r="D685" s="40">
        <v>1</v>
      </c>
      <c r="E685" s="17"/>
    </row>
    <row r="687" spans="1:5" ht="21" customHeight="1">
      <c r="A687" s="1" t="s">
        <v>725</v>
      </c>
    </row>
    <row r="688" spans="1:5">
      <c r="A688" s="2" t="s">
        <v>353</v>
      </c>
    </row>
    <row r="689" spans="1:6">
      <c r="A689" s="32" t="s">
        <v>576</v>
      </c>
    </row>
    <row r="690" spans="1:6">
      <c r="A690" s="32" t="s">
        <v>577</v>
      </c>
    </row>
    <row r="691" spans="1:6">
      <c r="A691" s="32" t="s">
        <v>726</v>
      </c>
    </row>
    <row r="692" spans="1:6">
      <c r="A692" s="32" t="s">
        <v>727</v>
      </c>
    </row>
    <row r="693" spans="1:6">
      <c r="A693" s="32" t="s">
        <v>728</v>
      </c>
    </row>
    <row r="694" spans="1:6">
      <c r="A694" s="32" t="s">
        <v>581</v>
      </c>
    </row>
    <row r="695" spans="1:6">
      <c r="A695" s="33" t="s">
        <v>356</v>
      </c>
      <c r="B695" s="33" t="s">
        <v>486</v>
      </c>
      <c r="C695" s="33"/>
      <c r="D695" s="33"/>
      <c r="E695" s="33" t="s">
        <v>486</v>
      </c>
    </row>
    <row r="696" spans="1:6">
      <c r="A696" s="33" t="s">
        <v>359</v>
      </c>
      <c r="B696" s="33" t="s">
        <v>582</v>
      </c>
      <c r="C696" s="33"/>
      <c r="D696" s="33"/>
      <c r="E696" s="33" t="s">
        <v>583</v>
      </c>
    </row>
    <row r="698" spans="1:6">
      <c r="B698" s="31" t="s">
        <v>729</v>
      </c>
      <c r="C698" s="31"/>
      <c r="D698" s="31"/>
    </row>
    <row r="699" spans="1:6">
      <c r="B699" s="15" t="s">
        <v>334</v>
      </c>
      <c r="C699" s="15" t="s">
        <v>335</v>
      </c>
      <c r="D699" s="15" t="s">
        <v>331</v>
      </c>
      <c r="E699" s="15" t="s">
        <v>730</v>
      </c>
    </row>
    <row r="700" spans="1:6">
      <c r="A700" s="4" t="s">
        <v>218</v>
      </c>
      <c r="B700" s="39">
        <f>IF($B$133&gt;0,('Loads'!$B$316*B$671)/$B$133,0)</f>
        <v>0</v>
      </c>
      <c r="C700" s="39">
        <f>IF($B$133&gt;0,('Loads'!$B$316*C$671)/$B$133,0)</f>
        <v>0</v>
      </c>
      <c r="D700" s="39">
        <f>IF($B$133&gt;0,('Loads'!$B$316*D$671)/$B$133,0)</f>
        <v>0</v>
      </c>
      <c r="E700" s="37">
        <f>IF($C$646&gt;0,$B700*'Input'!$F$58*24/$C$646,0)</f>
        <v>0</v>
      </c>
      <c r="F700" s="17"/>
    </row>
    <row r="701" spans="1:6">
      <c r="A701" s="4" t="s">
        <v>219</v>
      </c>
      <c r="B701" s="39">
        <f>IF($B$134&gt;0,('Loads'!$B$317*B$672)/$B$134,0)</f>
        <v>0</v>
      </c>
      <c r="C701" s="39">
        <f>IF($B$134&gt;0,('Loads'!$B$317*C$672)/$B$134,0)</f>
        <v>0</v>
      </c>
      <c r="D701" s="39">
        <f>IF($B$134&gt;0,('Loads'!$B$317*D$672)/$B$134,0)</f>
        <v>0</v>
      </c>
      <c r="E701" s="37">
        <f>IF($C$646&gt;0,$B701*'Input'!$F$58*24/$C$646,0)</f>
        <v>0</v>
      </c>
      <c r="F701" s="17"/>
    </row>
    <row r="702" spans="1:6">
      <c r="A702" s="4" t="s">
        <v>220</v>
      </c>
      <c r="B702" s="39">
        <f>IF($B$135&gt;0,('Loads'!$B$318*B$673)/$B$135,0)</f>
        <v>0</v>
      </c>
      <c r="C702" s="39">
        <f>IF($B$135&gt;0,('Loads'!$B$318*C$673)/$B$135,0)</f>
        <v>0</v>
      </c>
      <c r="D702" s="39">
        <f>IF($B$135&gt;0,('Loads'!$B$318*D$673)/$B$135,0)</f>
        <v>0</v>
      </c>
      <c r="E702" s="37">
        <f>IF($C$646&gt;0,$B702*'Input'!$F$58*24/$C$646,0)</f>
        <v>0</v>
      </c>
      <c r="F702" s="17"/>
    </row>
    <row r="703" spans="1:6">
      <c r="A703" s="4" t="s">
        <v>221</v>
      </c>
      <c r="B703" s="39">
        <f>IF($B$136&gt;0,('Loads'!$B$319*B$674)/$B$136,0)</f>
        <v>0</v>
      </c>
      <c r="C703" s="39">
        <f>IF($B$136&gt;0,('Loads'!$B$319*C$674)/$B$136,0)</f>
        <v>0</v>
      </c>
      <c r="D703" s="39">
        <f>IF($B$136&gt;0,('Loads'!$B$319*D$674)/$B$136,0)</f>
        <v>0</v>
      </c>
      <c r="E703" s="37">
        <f>IF($C$646&gt;0,$B703*'Input'!$F$58*24/$C$646,0)</f>
        <v>0</v>
      </c>
      <c r="F703" s="17"/>
    </row>
    <row r="705" spans="1:5" ht="21" customHeight="1">
      <c r="A705" s="1" t="s">
        <v>731</v>
      </c>
    </row>
    <row r="706" spans="1:5">
      <c r="A706" s="2" t="s">
        <v>353</v>
      </c>
    </row>
    <row r="707" spans="1:5">
      <c r="A707" s="32" t="s">
        <v>576</v>
      </c>
    </row>
    <row r="708" spans="1:5">
      <c r="A708" s="32" t="s">
        <v>577</v>
      </c>
    </row>
    <row r="709" spans="1:5">
      <c r="A709" s="32" t="s">
        <v>726</v>
      </c>
    </row>
    <row r="710" spans="1:5">
      <c r="A710" s="32" t="s">
        <v>587</v>
      </c>
    </row>
    <row r="711" spans="1:5">
      <c r="A711" s="32" t="s">
        <v>732</v>
      </c>
    </row>
    <row r="712" spans="1:5">
      <c r="A712" s="32" t="s">
        <v>597</v>
      </c>
    </row>
    <row r="713" spans="1:5">
      <c r="A713" s="32" t="s">
        <v>733</v>
      </c>
    </row>
    <row r="714" spans="1:5">
      <c r="A714" s="32" t="s">
        <v>734</v>
      </c>
    </row>
    <row r="715" spans="1:5">
      <c r="A715" s="32" t="s">
        <v>735</v>
      </c>
    </row>
    <row r="716" spans="1:5">
      <c r="A716" s="32" t="s">
        <v>601</v>
      </c>
    </row>
    <row r="717" spans="1:5">
      <c r="A717" s="33" t="s">
        <v>356</v>
      </c>
      <c r="B717" s="33" t="s">
        <v>486</v>
      </c>
      <c r="C717" s="33"/>
      <c r="D717" s="33"/>
      <c r="E717" s="33" t="s">
        <v>486</v>
      </c>
    </row>
    <row r="718" spans="1:5">
      <c r="A718" s="33" t="s">
        <v>359</v>
      </c>
      <c r="B718" s="33" t="s">
        <v>602</v>
      </c>
      <c r="C718" s="33"/>
      <c r="D718" s="33"/>
      <c r="E718" s="33" t="s">
        <v>603</v>
      </c>
    </row>
    <row r="720" spans="1:5">
      <c r="B720" s="31" t="s">
        <v>736</v>
      </c>
      <c r="C720" s="31"/>
      <c r="D720" s="31"/>
    </row>
    <row r="721" spans="1:6">
      <c r="B721" s="15" t="s">
        <v>334</v>
      </c>
      <c r="C721" s="15" t="s">
        <v>335</v>
      </c>
      <c r="D721" s="15" t="s">
        <v>331</v>
      </c>
      <c r="E721" s="15" t="s">
        <v>737</v>
      </c>
    </row>
    <row r="722" spans="1:6">
      <c r="A722" s="4" t="s">
        <v>222</v>
      </c>
      <c r="B722" s="39">
        <f>IF($B$137&gt;0,('Loads'!$B$320*B$675+'Loads'!$C$320*B$680+'Loads'!$D$320*B$685)/$B$137,0)</f>
        <v>0</v>
      </c>
      <c r="C722" s="39">
        <f>IF($B$137&gt;0,('Loads'!$B$320*C$675+'Loads'!$C$320*C$680+'Loads'!$D$320*C$685)/$B$137,0)</f>
        <v>0</v>
      </c>
      <c r="D722" s="39">
        <f>IF($B$137&gt;0,('Loads'!$B$320*D$675+'Loads'!$C$320*D$680+'Loads'!$D$320*D$685)/$B$137,0)</f>
        <v>0</v>
      </c>
      <c r="E722" s="37">
        <f>IF($C$646&gt;0,$B722*'Input'!$F$58*24/$C$646,0)</f>
        <v>0</v>
      </c>
      <c r="F722" s="17"/>
    </row>
    <row r="724" spans="1:6" ht="21" customHeight="1">
      <c r="A724" s="1" t="s">
        <v>738</v>
      </c>
    </row>
    <row r="725" spans="1:6">
      <c r="A725" s="2" t="s">
        <v>353</v>
      </c>
    </row>
    <row r="726" spans="1:6">
      <c r="A726" s="32" t="s">
        <v>739</v>
      </c>
    </row>
    <row r="727" spans="1:6">
      <c r="A727" s="32" t="s">
        <v>740</v>
      </c>
    </row>
    <row r="728" spans="1:6">
      <c r="A728" s="32" t="s">
        <v>741</v>
      </c>
    </row>
    <row r="729" spans="1:6">
      <c r="A729" s="32" t="s">
        <v>742</v>
      </c>
    </row>
    <row r="730" spans="1:6">
      <c r="A730" s="32" t="s">
        <v>743</v>
      </c>
    </row>
    <row r="731" spans="1:6">
      <c r="A731" s="32" t="s">
        <v>744</v>
      </c>
    </row>
    <row r="732" spans="1:6">
      <c r="A732" s="33" t="s">
        <v>356</v>
      </c>
      <c r="B732" s="33" t="s">
        <v>520</v>
      </c>
      <c r="C732" s="33" t="s">
        <v>486</v>
      </c>
      <c r="D732" s="33" t="s">
        <v>486</v>
      </c>
    </row>
    <row r="733" spans="1:6">
      <c r="A733" s="33" t="s">
        <v>359</v>
      </c>
      <c r="B733" s="33" t="s">
        <v>745</v>
      </c>
      <c r="C733" s="33" t="s">
        <v>746</v>
      </c>
      <c r="D733" s="33" t="s">
        <v>747</v>
      </c>
    </row>
    <row r="735" spans="1:6">
      <c r="B735" s="15" t="s">
        <v>748</v>
      </c>
      <c r="C735" s="15" t="s">
        <v>749</v>
      </c>
      <c r="D735" s="15" t="s">
        <v>750</v>
      </c>
    </row>
    <row r="736" spans="1:6">
      <c r="A736" s="4" t="s">
        <v>218</v>
      </c>
      <c r="B736" s="38">
        <f>E$700</f>
        <v>0</v>
      </c>
      <c r="C736" s="21">
        <f>B736*$B$133/24/'Input'!$F$58*1000</f>
        <v>0</v>
      </c>
      <c r="D736" s="21">
        <f>'Loads'!B$60*B$133/24/'Input'!F$58*1000</f>
        <v>0</v>
      </c>
      <c r="E736" s="17"/>
    </row>
    <row r="737" spans="1:5">
      <c r="A737" s="4" t="s">
        <v>219</v>
      </c>
      <c r="B737" s="38">
        <f>E$701</f>
        <v>0</v>
      </c>
      <c r="C737" s="21">
        <f>B737*$B$134/24/'Input'!$F$58*1000</f>
        <v>0</v>
      </c>
      <c r="D737" s="21">
        <f>'Loads'!B$61*B$134/24/'Input'!F$58*1000</f>
        <v>0</v>
      </c>
      <c r="E737" s="17"/>
    </row>
    <row r="738" spans="1:5">
      <c r="A738" s="4" t="s">
        <v>220</v>
      </c>
      <c r="B738" s="38">
        <f>E$702</f>
        <v>0</v>
      </c>
      <c r="C738" s="21">
        <f>B738*$B$135/24/'Input'!$F$58*1000</f>
        <v>0</v>
      </c>
      <c r="D738" s="21">
        <f>'Loads'!B$62*B$135/24/'Input'!F$58*1000</f>
        <v>0</v>
      </c>
      <c r="E738" s="17"/>
    </row>
    <row r="739" spans="1:5">
      <c r="A739" s="4" t="s">
        <v>221</v>
      </c>
      <c r="B739" s="38">
        <f>E$703</f>
        <v>0</v>
      </c>
      <c r="C739" s="21">
        <f>B739*$B$136/24/'Input'!$F$58*1000</f>
        <v>0</v>
      </c>
      <c r="D739" s="21">
        <f>'Loads'!B$63*B$136/24/'Input'!F$58*1000</f>
        <v>0</v>
      </c>
      <c r="E739" s="17"/>
    </row>
    <row r="740" spans="1:5">
      <c r="A740" s="4" t="s">
        <v>222</v>
      </c>
      <c r="B740" s="38">
        <f>E$722</f>
        <v>0</v>
      </c>
      <c r="C740" s="21">
        <f>B740*$B$137/24/'Input'!$F$58*1000</f>
        <v>0</v>
      </c>
      <c r="D740" s="21">
        <f>'Loads'!B$64*B$137/24/'Input'!F$58*1000</f>
        <v>0</v>
      </c>
      <c r="E740" s="17"/>
    </row>
    <row r="742" spans="1:5" ht="21" customHeight="1">
      <c r="A742" s="1" t="s">
        <v>751</v>
      </c>
    </row>
    <row r="743" spans="1:5">
      <c r="A743" s="2" t="s">
        <v>353</v>
      </c>
    </row>
    <row r="744" spans="1:5">
      <c r="A744" s="32" t="s">
        <v>752</v>
      </c>
    </row>
    <row r="745" spans="1:5">
      <c r="A745" s="32" t="s">
        <v>753</v>
      </c>
    </row>
    <row r="746" spans="1:5">
      <c r="A746" s="2" t="s">
        <v>754</v>
      </c>
    </row>
    <row r="748" spans="1:5">
      <c r="B748" s="15" t="s">
        <v>755</v>
      </c>
    </row>
    <row r="749" spans="1:5">
      <c r="A749" s="4" t="s">
        <v>755</v>
      </c>
      <c r="B749" s="37">
        <f>IF(SUM($C$736:$C$740),SUM($D$736:$D$740)/SUM($C$736:$C$740),0)</f>
        <v>0</v>
      </c>
      <c r="C749" s="17"/>
    </row>
    <row r="751" spans="1:5" ht="21" customHeight="1">
      <c r="A751" s="1" t="s">
        <v>756</v>
      </c>
    </row>
    <row r="752" spans="1:5">
      <c r="A752" s="2" t="s">
        <v>353</v>
      </c>
    </row>
    <row r="753" spans="1:8">
      <c r="A753" s="32" t="s">
        <v>625</v>
      </c>
    </row>
    <row r="754" spans="1:8">
      <c r="A754" s="32" t="s">
        <v>757</v>
      </c>
    </row>
    <row r="755" spans="1:8">
      <c r="A755" s="32" t="s">
        <v>406</v>
      </c>
    </row>
    <row r="756" spans="1:8">
      <c r="A756" s="32" t="s">
        <v>579</v>
      </c>
    </row>
    <row r="757" spans="1:8">
      <c r="A757" s="32" t="s">
        <v>758</v>
      </c>
    </row>
    <row r="758" spans="1:8">
      <c r="A758" s="32" t="s">
        <v>759</v>
      </c>
    </row>
    <row r="759" spans="1:8">
      <c r="A759" s="32" t="s">
        <v>760</v>
      </c>
    </row>
    <row r="760" spans="1:8">
      <c r="A760" s="32" t="s">
        <v>734</v>
      </c>
    </row>
    <row r="761" spans="1:8">
      <c r="A761" s="32" t="s">
        <v>761</v>
      </c>
    </row>
    <row r="762" spans="1:8">
      <c r="A762" s="32" t="s">
        <v>762</v>
      </c>
    </row>
    <row r="763" spans="1:8">
      <c r="A763" s="33" t="s">
        <v>356</v>
      </c>
      <c r="B763" s="33" t="s">
        <v>415</v>
      </c>
      <c r="C763" s="33" t="s">
        <v>415</v>
      </c>
      <c r="D763" s="33" t="s">
        <v>415</v>
      </c>
      <c r="E763" s="33" t="s">
        <v>486</v>
      </c>
      <c r="F763" s="33" t="s">
        <v>486</v>
      </c>
      <c r="G763" s="33" t="s">
        <v>486</v>
      </c>
    </row>
    <row r="764" spans="1:8">
      <c r="A764" s="33" t="s">
        <v>359</v>
      </c>
      <c r="B764" s="33" t="s">
        <v>417</v>
      </c>
      <c r="C764" s="33" t="s">
        <v>417</v>
      </c>
      <c r="D764" s="33" t="s">
        <v>417</v>
      </c>
      <c r="E764" s="33" t="s">
        <v>763</v>
      </c>
      <c r="F764" s="33" t="s">
        <v>764</v>
      </c>
      <c r="G764" s="33" t="s">
        <v>765</v>
      </c>
    </row>
    <row r="766" spans="1:8">
      <c r="B766" s="15" t="s">
        <v>766</v>
      </c>
      <c r="C766" s="15" t="s">
        <v>767</v>
      </c>
      <c r="D766" s="15" t="s">
        <v>768</v>
      </c>
      <c r="E766" s="15" t="s">
        <v>769</v>
      </c>
      <c r="F766" s="15" t="s">
        <v>770</v>
      </c>
      <c r="G766" s="15" t="s">
        <v>344</v>
      </c>
    </row>
    <row r="767" spans="1:8">
      <c r="A767" s="4" t="s">
        <v>142</v>
      </c>
      <c r="B767" s="41">
        <f>$C247</f>
        <v>0</v>
      </c>
      <c r="C767" s="41">
        <f>$D247</f>
        <v>0</v>
      </c>
      <c r="D767" s="41">
        <f>$E247</f>
        <v>0</v>
      </c>
      <c r="E767" s="37">
        <f>C767*24*'Input'!$F$58/$D$13</f>
        <v>0</v>
      </c>
      <c r="F767" s="39">
        <f>IF('Input'!$E360,MAX(0,$C767+$B767-'Input'!$E360),$E767*$D$646/'Input'!$F$58/24)</f>
        <v>0</v>
      </c>
      <c r="G767" s="39">
        <f>1-$F767-$D767</f>
        <v>0</v>
      </c>
      <c r="H767" s="17"/>
    </row>
    <row r="768" spans="1:8">
      <c r="A768" s="4" t="s">
        <v>143</v>
      </c>
      <c r="B768" s="41">
        <f>$C248</f>
        <v>0</v>
      </c>
      <c r="C768" s="41">
        <f>$D248</f>
        <v>0</v>
      </c>
      <c r="D768" s="41">
        <f>$E248</f>
        <v>0</v>
      </c>
      <c r="E768" s="37">
        <f>C768*24*'Input'!$F$58/$D$13</f>
        <v>0</v>
      </c>
      <c r="F768" s="39">
        <f>IF('Input'!$E361,MAX(0,$C768+$B768-'Input'!$E361),$E768*$D$646/'Input'!$F$58/24)</f>
        <v>0</v>
      </c>
      <c r="G768" s="39">
        <f>1-$F768-$D768</f>
        <v>0</v>
      </c>
      <c r="H768" s="17"/>
    </row>
    <row r="769" spans="1:8">
      <c r="A769" s="4" t="s">
        <v>144</v>
      </c>
      <c r="B769" s="41">
        <f>$C249</f>
        <v>0</v>
      </c>
      <c r="C769" s="41">
        <f>$D249</f>
        <v>0</v>
      </c>
      <c r="D769" s="41">
        <f>$E249</f>
        <v>0</v>
      </c>
      <c r="E769" s="37">
        <f>C769*24*'Input'!$F$58/$D$13</f>
        <v>0</v>
      </c>
      <c r="F769" s="39">
        <f>IF('Input'!$E362,MAX(0,$C769+$B769-'Input'!$E362),$E769*$D$646/'Input'!$F$58/24)</f>
        <v>0</v>
      </c>
      <c r="G769" s="39">
        <f>1-$F769-$D769</f>
        <v>0</v>
      </c>
      <c r="H769" s="17"/>
    </row>
    <row r="770" spans="1:8">
      <c r="A770" s="4" t="s">
        <v>145</v>
      </c>
      <c r="B770" s="41">
        <f>$C250</f>
        <v>0</v>
      </c>
      <c r="C770" s="41">
        <f>$D250</f>
        <v>0</v>
      </c>
      <c r="D770" s="41">
        <f>$E250</f>
        <v>0</v>
      </c>
      <c r="E770" s="37">
        <f>C770*24*'Input'!$F$58/$D$13</f>
        <v>0</v>
      </c>
      <c r="F770" s="39">
        <f>IF('Input'!$E363,MAX(0,$C770+$B770-'Input'!$E363),$E770*$D$646/'Input'!$F$58/24)</f>
        <v>0</v>
      </c>
      <c r="G770" s="39">
        <f>1-$F770-$D770</f>
        <v>0</v>
      </c>
      <c r="H770" s="17"/>
    </row>
    <row r="771" spans="1:8">
      <c r="A771" s="4" t="s">
        <v>146</v>
      </c>
      <c r="B771" s="41">
        <f>$C251</f>
        <v>0</v>
      </c>
      <c r="C771" s="41">
        <f>$D251</f>
        <v>0</v>
      </c>
      <c r="D771" s="41">
        <f>$E251</f>
        <v>0</v>
      </c>
      <c r="E771" s="37">
        <f>C771*24*'Input'!$F$58/$D$13</f>
        <v>0</v>
      </c>
      <c r="F771" s="39">
        <f>IF('Input'!$E364,MAX(0,$C771+$B771-'Input'!$E364),$E771*$D$646/'Input'!$F$58/24)</f>
        <v>0</v>
      </c>
      <c r="G771" s="39">
        <f>1-$F771-$D771</f>
        <v>0</v>
      </c>
      <c r="H771" s="17"/>
    </row>
    <row r="772" spans="1:8">
      <c r="A772" s="4" t="s">
        <v>151</v>
      </c>
      <c r="B772" s="41">
        <f>$C252</f>
        <v>0</v>
      </c>
      <c r="C772" s="41">
        <f>$D252</f>
        <v>0</v>
      </c>
      <c r="D772" s="41">
        <f>$E252</f>
        <v>0</v>
      </c>
      <c r="E772" s="37">
        <f>C772*24*'Input'!$F$58/$D$13</f>
        <v>0</v>
      </c>
      <c r="F772" s="39">
        <f>IF('Input'!$E365,MAX(0,$C772+$B772-'Input'!$E365),$E772*$D$646/'Input'!$F$58/24)</f>
        <v>0</v>
      </c>
      <c r="G772" s="39">
        <f>1-$F772-$D772</f>
        <v>0</v>
      </c>
      <c r="H772" s="17"/>
    </row>
    <row r="773" spans="1:8">
      <c r="A773" s="4" t="s">
        <v>147</v>
      </c>
      <c r="B773" s="41">
        <f>$C253</f>
        <v>0</v>
      </c>
      <c r="C773" s="41">
        <f>$D253</f>
        <v>0</v>
      </c>
      <c r="D773" s="41">
        <f>$E253</f>
        <v>0</v>
      </c>
      <c r="E773" s="37">
        <f>C773*24*'Input'!$F$58/$D$13</f>
        <v>0</v>
      </c>
      <c r="F773" s="39">
        <f>IF('Input'!$E366,MAX(0,$C773+$B773-'Input'!$E366),$E773*$D$646/'Input'!$F$58/24)</f>
        <v>0</v>
      </c>
      <c r="G773" s="39">
        <f>1-$F773-$D773</f>
        <v>0</v>
      </c>
      <c r="H773" s="17"/>
    </row>
    <row r="774" spans="1:8">
      <c r="A774" s="4" t="s">
        <v>148</v>
      </c>
      <c r="B774" s="41">
        <f>$C254</f>
        <v>0</v>
      </c>
      <c r="C774" s="41">
        <f>$D254</f>
        <v>0</v>
      </c>
      <c r="D774" s="41">
        <f>$E254</f>
        <v>0</v>
      </c>
      <c r="E774" s="37">
        <f>C774*24*'Input'!$F$58/$D$13</f>
        <v>0</v>
      </c>
      <c r="F774" s="39">
        <f>IF('Input'!$E367,MAX(0,$C774+$B774-'Input'!$E367),$E774*$D$646/'Input'!$F$58/24)</f>
        <v>0</v>
      </c>
      <c r="G774" s="39">
        <f>1-$F774-$D774</f>
        <v>0</v>
      </c>
      <c r="H774" s="17"/>
    </row>
    <row r="775" spans="1:8">
      <c r="A775" s="4" t="s">
        <v>149</v>
      </c>
      <c r="B775" s="41">
        <f>$C255</f>
        <v>0</v>
      </c>
      <c r="C775" s="41">
        <f>$D255</f>
        <v>0</v>
      </c>
      <c r="D775" s="41">
        <f>$E255</f>
        <v>0</v>
      </c>
      <c r="E775" s="37">
        <f>C775*24*'Input'!$F$58/$D$13</f>
        <v>0</v>
      </c>
      <c r="F775" s="39">
        <f>IF('Input'!$E368,MAX(0,$C775+$B775-'Input'!$E368),$E775*$D$646/'Input'!$F$58/24)</f>
        <v>0</v>
      </c>
      <c r="G775" s="39">
        <f>1-$F775-$D775</f>
        <v>0</v>
      </c>
      <c r="H775" s="17"/>
    </row>
    <row r="777" spans="1:8" ht="21" customHeight="1">
      <c r="A777" s="1" t="s">
        <v>771</v>
      </c>
    </row>
    <row r="778" spans="1:8">
      <c r="A778" s="2" t="s">
        <v>353</v>
      </c>
    </row>
    <row r="779" spans="1:8">
      <c r="A779" s="32" t="s">
        <v>772</v>
      </c>
    </row>
    <row r="780" spans="1:8">
      <c r="A780" s="32" t="s">
        <v>773</v>
      </c>
    </row>
    <row r="781" spans="1:8">
      <c r="A781" s="32" t="s">
        <v>774</v>
      </c>
    </row>
    <row r="782" spans="1:8">
      <c r="A782" s="2" t="s">
        <v>396</v>
      </c>
    </row>
    <row r="784" spans="1:8">
      <c r="B784" s="15" t="s">
        <v>334</v>
      </c>
      <c r="C784" s="15" t="s">
        <v>335</v>
      </c>
      <c r="D784" s="15" t="s">
        <v>331</v>
      </c>
    </row>
    <row r="785" spans="1:37">
      <c r="A785" s="4" t="s">
        <v>142</v>
      </c>
      <c r="B785" s="41">
        <f>$G$767</f>
        <v>0</v>
      </c>
      <c r="C785" s="41">
        <f>$F$767</f>
        <v>0</v>
      </c>
      <c r="D785" s="41">
        <f>$D$767</f>
        <v>0</v>
      </c>
      <c r="E785" s="17"/>
    </row>
    <row r="786" spans="1:37">
      <c r="A786" s="4" t="s">
        <v>143</v>
      </c>
      <c r="B786" s="41">
        <f>$G$768</f>
        <v>0</v>
      </c>
      <c r="C786" s="41">
        <f>$F$768</f>
        <v>0</v>
      </c>
      <c r="D786" s="41">
        <f>$D$768</f>
        <v>0</v>
      </c>
      <c r="E786" s="17"/>
    </row>
    <row r="787" spans="1:37">
      <c r="A787" s="4" t="s">
        <v>144</v>
      </c>
      <c r="B787" s="41">
        <f>$G$769</f>
        <v>0</v>
      </c>
      <c r="C787" s="41">
        <f>$F$769</f>
        <v>0</v>
      </c>
      <c r="D787" s="41">
        <f>$D$769</f>
        <v>0</v>
      </c>
      <c r="E787" s="17"/>
    </row>
    <row r="788" spans="1:37">
      <c r="A788" s="4" t="s">
        <v>145</v>
      </c>
      <c r="B788" s="41">
        <f>$G$770</f>
        <v>0</v>
      </c>
      <c r="C788" s="41">
        <f>$F$770</f>
        <v>0</v>
      </c>
      <c r="D788" s="41">
        <f>$D$770</f>
        <v>0</v>
      </c>
      <c r="E788" s="17"/>
    </row>
    <row r="789" spans="1:37">
      <c r="A789" s="4" t="s">
        <v>146</v>
      </c>
      <c r="B789" s="41">
        <f>$G$771</f>
        <v>0</v>
      </c>
      <c r="C789" s="41">
        <f>$F$771</f>
        <v>0</v>
      </c>
      <c r="D789" s="41">
        <f>$D$771</f>
        <v>0</v>
      </c>
      <c r="E789" s="17"/>
    </row>
    <row r="790" spans="1:37">
      <c r="A790" s="4" t="s">
        <v>151</v>
      </c>
      <c r="B790" s="41">
        <f>$G$772</f>
        <v>0</v>
      </c>
      <c r="C790" s="41">
        <f>$F$772</f>
        <v>0</v>
      </c>
      <c r="D790" s="41">
        <f>$D$772</f>
        <v>0</v>
      </c>
      <c r="E790" s="17"/>
    </row>
    <row r="791" spans="1:37">
      <c r="A791" s="4" t="s">
        <v>147</v>
      </c>
      <c r="B791" s="41">
        <f>$G$773</f>
        <v>0</v>
      </c>
      <c r="C791" s="41">
        <f>$F$773</f>
        <v>0</v>
      </c>
      <c r="D791" s="41">
        <f>$D$773</f>
        <v>0</v>
      </c>
      <c r="E791" s="17"/>
    </row>
    <row r="792" spans="1:37">
      <c r="A792" s="4" t="s">
        <v>148</v>
      </c>
      <c r="B792" s="41">
        <f>$G$774</f>
        <v>0</v>
      </c>
      <c r="C792" s="41">
        <f>$F$774</f>
        <v>0</v>
      </c>
      <c r="D792" s="41">
        <f>$D$774</f>
        <v>0</v>
      </c>
      <c r="E792" s="17"/>
    </row>
    <row r="793" spans="1:37">
      <c r="A793" s="4" t="s">
        <v>149</v>
      </c>
      <c r="B793" s="41">
        <f>$G$775</f>
        <v>0</v>
      </c>
      <c r="C793" s="41">
        <f>$F$775</f>
        <v>0</v>
      </c>
      <c r="D793" s="41">
        <f>$D$775</f>
        <v>0</v>
      </c>
      <c r="E793" s="17"/>
    </row>
    <row r="795" spans="1:37" ht="21" customHeight="1">
      <c r="A795" s="1" t="s">
        <v>775</v>
      </c>
    </row>
    <row r="796" spans="1:37">
      <c r="A796" s="2" t="s">
        <v>353</v>
      </c>
    </row>
    <row r="797" spans="1:37">
      <c r="A797" s="32" t="s">
        <v>776</v>
      </c>
    </row>
    <row r="798" spans="1:37">
      <c r="A798" s="2" t="s">
        <v>626</v>
      </c>
    </row>
    <row r="800" spans="1:37">
      <c r="B800" s="29" t="s">
        <v>142</v>
      </c>
      <c r="C800" s="15" t="s">
        <v>334</v>
      </c>
      <c r="D800" s="15" t="s">
        <v>335</v>
      </c>
      <c r="E800" s="15" t="s">
        <v>331</v>
      </c>
      <c r="F800" s="29" t="s">
        <v>143</v>
      </c>
      <c r="G800" s="15" t="s">
        <v>334</v>
      </c>
      <c r="H800" s="15" t="s">
        <v>335</v>
      </c>
      <c r="I800" s="15" t="s">
        <v>331</v>
      </c>
      <c r="J800" s="29" t="s">
        <v>144</v>
      </c>
      <c r="K800" s="15" t="s">
        <v>334</v>
      </c>
      <c r="L800" s="15" t="s">
        <v>335</v>
      </c>
      <c r="M800" s="15" t="s">
        <v>331</v>
      </c>
      <c r="N800" s="29" t="s">
        <v>145</v>
      </c>
      <c r="O800" s="15" t="s">
        <v>334</v>
      </c>
      <c r="P800" s="15" t="s">
        <v>335</v>
      </c>
      <c r="Q800" s="15" t="s">
        <v>331</v>
      </c>
      <c r="R800" s="29" t="s">
        <v>146</v>
      </c>
      <c r="S800" s="15" t="s">
        <v>334</v>
      </c>
      <c r="T800" s="15" t="s">
        <v>335</v>
      </c>
      <c r="U800" s="15" t="s">
        <v>331</v>
      </c>
      <c r="V800" s="29" t="s">
        <v>151</v>
      </c>
      <c r="W800" s="15" t="s">
        <v>334</v>
      </c>
      <c r="X800" s="15" t="s">
        <v>335</v>
      </c>
      <c r="Y800" s="15" t="s">
        <v>331</v>
      </c>
      <c r="Z800" s="29" t="s">
        <v>147</v>
      </c>
      <c r="AA800" s="15" t="s">
        <v>334</v>
      </c>
      <c r="AB800" s="15" t="s">
        <v>335</v>
      </c>
      <c r="AC800" s="15" t="s">
        <v>331</v>
      </c>
      <c r="AD800" s="29" t="s">
        <v>148</v>
      </c>
      <c r="AE800" s="15" t="s">
        <v>334</v>
      </c>
      <c r="AF800" s="15" t="s">
        <v>335</v>
      </c>
      <c r="AG800" s="15" t="s">
        <v>331</v>
      </c>
      <c r="AH800" s="29" t="s">
        <v>149</v>
      </c>
      <c r="AI800" s="15" t="s">
        <v>334</v>
      </c>
      <c r="AJ800" s="15" t="s">
        <v>335</v>
      </c>
      <c r="AK800" s="15" t="s">
        <v>331</v>
      </c>
    </row>
    <row r="801" spans="1:38">
      <c r="A801" s="4" t="s">
        <v>627</v>
      </c>
      <c r="C801" s="41">
        <f>B$785</f>
        <v>0</v>
      </c>
      <c r="D801" s="41">
        <f>C$785</f>
        <v>0</v>
      </c>
      <c r="E801" s="41">
        <f>D$785</f>
        <v>0</v>
      </c>
      <c r="G801" s="41">
        <f>B$786</f>
        <v>0</v>
      </c>
      <c r="H801" s="41">
        <f>C$786</f>
        <v>0</v>
      </c>
      <c r="I801" s="41">
        <f>D$786</f>
        <v>0</v>
      </c>
      <c r="K801" s="41">
        <f>B$787</f>
        <v>0</v>
      </c>
      <c r="L801" s="41">
        <f>C$787</f>
        <v>0</v>
      </c>
      <c r="M801" s="41">
        <f>D$787</f>
        <v>0</v>
      </c>
      <c r="O801" s="41">
        <f>B$788</f>
        <v>0</v>
      </c>
      <c r="P801" s="41">
        <f>C$788</f>
        <v>0</v>
      </c>
      <c r="Q801" s="41">
        <f>D$788</f>
        <v>0</v>
      </c>
      <c r="S801" s="41">
        <f>B$789</f>
        <v>0</v>
      </c>
      <c r="T801" s="41">
        <f>C$789</f>
        <v>0</v>
      </c>
      <c r="U801" s="41">
        <f>D$789</f>
        <v>0</v>
      </c>
      <c r="W801" s="41">
        <f>B$790</f>
        <v>0</v>
      </c>
      <c r="X801" s="41">
        <f>C$790</f>
        <v>0</v>
      </c>
      <c r="Y801" s="41">
        <f>D$790</f>
        <v>0</v>
      </c>
      <c r="AA801" s="41">
        <f>B$791</f>
        <v>0</v>
      </c>
      <c r="AB801" s="41">
        <f>C$791</f>
        <v>0</v>
      </c>
      <c r="AC801" s="41">
        <f>D$791</f>
        <v>0</v>
      </c>
      <c r="AE801" s="41">
        <f>B$792</f>
        <v>0</v>
      </c>
      <c r="AF801" s="41">
        <f>C$792</f>
        <v>0</v>
      </c>
      <c r="AG801" s="41">
        <f>D$792</f>
        <v>0</v>
      </c>
      <c r="AI801" s="41">
        <f>B$793</f>
        <v>0</v>
      </c>
      <c r="AJ801" s="41">
        <f>C$793</f>
        <v>0</v>
      </c>
      <c r="AK801" s="41">
        <f>D$793</f>
        <v>0</v>
      </c>
      <c r="AL801" s="17"/>
    </row>
    <row r="803" spans="1:38" ht="21" customHeight="1">
      <c r="A803" s="1" t="s">
        <v>777</v>
      </c>
    </row>
    <row r="804" spans="1:38">
      <c r="A804" s="2" t="s">
        <v>353</v>
      </c>
    </row>
    <row r="805" spans="1:38">
      <c r="A805" s="32" t="s">
        <v>778</v>
      </c>
    </row>
    <row r="806" spans="1:38">
      <c r="A806" s="32" t="s">
        <v>779</v>
      </c>
    </row>
    <row r="807" spans="1:38">
      <c r="A807" s="32" t="s">
        <v>780</v>
      </c>
    </row>
    <row r="808" spans="1:38">
      <c r="A808" s="32" t="s">
        <v>554</v>
      </c>
    </row>
    <row r="809" spans="1:38">
      <c r="A809" s="2" t="s">
        <v>632</v>
      </c>
    </row>
    <row r="811" spans="1:38">
      <c r="B811" s="29" t="s">
        <v>142</v>
      </c>
      <c r="C811" s="15" t="s">
        <v>334</v>
      </c>
      <c r="D811" s="15" t="s">
        <v>335</v>
      </c>
      <c r="E811" s="15" t="s">
        <v>331</v>
      </c>
      <c r="F811" s="29" t="s">
        <v>143</v>
      </c>
      <c r="G811" s="15" t="s">
        <v>334</v>
      </c>
      <c r="H811" s="15" t="s">
        <v>335</v>
      </c>
      <c r="I811" s="15" t="s">
        <v>331</v>
      </c>
      <c r="J811" s="29" t="s">
        <v>144</v>
      </c>
      <c r="K811" s="15" t="s">
        <v>334</v>
      </c>
      <c r="L811" s="15" t="s">
        <v>335</v>
      </c>
      <c r="M811" s="15" t="s">
        <v>331</v>
      </c>
      <c r="N811" s="29" t="s">
        <v>145</v>
      </c>
      <c r="O811" s="15" t="s">
        <v>334</v>
      </c>
      <c r="P811" s="15" t="s">
        <v>335</v>
      </c>
      <c r="Q811" s="15" t="s">
        <v>331</v>
      </c>
      <c r="R811" s="29" t="s">
        <v>146</v>
      </c>
      <c r="S811" s="15" t="s">
        <v>334</v>
      </c>
      <c r="T811" s="15" t="s">
        <v>335</v>
      </c>
      <c r="U811" s="15" t="s">
        <v>331</v>
      </c>
      <c r="V811" s="29" t="s">
        <v>151</v>
      </c>
      <c r="W811" s="15" t="s">
        <v>334</v>
      </c>
      <c r="X811" s="15" t="s">
        <v>335</v>
      </c>
      <c r="Y811" s="15" t="s">
        <v>331</v>
      </c>
      <c r="Z811" s="29" t="s">
        <v>147</v>
      </c>
      <c r="AA811" s="15" t="s">
        <v>334</v>
      </c>
      <c r="AB811" s="15" t="s">
        <v>335</v>
      </c>
      <c r="AC811" s="15" t="s">
        <v>331</v>
      </c>
      <c r="AD811" s="29" t="s">
        <v>148</v>
      </c>
      <c r="AE811" s="15" t="s">
        <v>334</v>
      </c>
      <c r="AF811" s="15" t="s">
        <v>335</v>
      </c>
      <c r="AG811" s="15" t="s">
        <v>331</v>
      </c>
      <c r="AH811" s="29" t="s">
        <v>149</v>
      </c>
      <c r="AI811" s="15" t="s">
        <v>334</v>
      </c>
      <c r="AJ811" s="15" t="s">
        <v>335</v>
      </c>
      <c r="AK811" s="15" t="s">
        <v>331</v>
      </c>
    </row>
    <row r="812" spans="1:38">
      <c r="A812" s="4" t="s">
        <v>781</v>
      </c>
      <c r="C812" s="37">
        <f>IF(C646&gt;0,$B749*C801*24*'Input'!$F58/C646,0)</f>
        <v>0</v>
      </c>
      <c r="D812" s="37">
        <f>IF(D646&gt;0,$B749*D801*24*'Input'!$F58/D646,0)</f>
        <v>0</v>
      </c>
      <c r="E812" s="37">
        <f>IF(E646&gt;0,$B749*E801*24*'Input'!$F58/E646,0)</f>
        <v>0</v>
      </c>
      <c r="G812" s="37">
        <f>IF(C646&gt;0,$B749*G801*24*'Input'!$F58/C646,0)</f>
        <v>0</v>
      </c>
      <c r="H812" s="37">
        <f>IF(D646&gt;0,$B749*H801*24*'Input'!$F58/D646,0)</f>
        <v>0</v>
      </c>
      <c r="I812" s="37">
        <f>IF(E646&gt;0,$B749*I801*24*'Input'!$F58/E646,0)</f>
        <v>0</v>
      </c>
      <c r="K812" s="37">
        <f>IF(C646&gt;0,$B749*K801*24*'Input'!$F58/C646,0)</f>
        <v>0</v>
      </c>
      <c r="L812" s="37">
        <f>IF(D646&gt;0,$B749*L801*24*'Input'!$F58/D646,0)</f>
        <v>0</v>
      </c>
      <c r="M812" s="37">
        <f>IF(E646&gt;0,$B749*M801*24*'Input'!$F58/E646,0)</f>
        <v>0</v>
      </c>
      <c r="O812" s="37">
        <f>IF(C646&gt;0,$B749*O801*24*'Input'!$F58/C646,0)</f>
        <v>0</v>
      </c>
      <c r="P812" s="37">
        <f>IF(D646&gt;0,$B749*P801*24*'Input'!$F58/D646,0)</f>
        <v>0</v>
      </c>
      <c r="Q812" s="37">
        <f>IF(E646&gt;0,$B749*Q801*24*'Input'!$F58/E646,0)</f>
        <v>0</v>
      </c>
      <c r="S812" s="37">
        <f>IF(C646&gt;0,$B749*S801*24*'Input'!$F58/C646,0)</f>
        <v>0</v>
      </c>
      <c r="T812" s="37">
        <f>IF(D646&gt;0,$B749*T801*24*'Input'!$F58/D646,0)</f>
        <v>0</v>
      </c>
      <c r="U812" s="37">
        <f>IF(E646&gt;0,$B749*U801*24*'Input'!$F58/E646,0)</f>
        <v>0</v>
      </c>
      <c r="W812" s="37">
        <f>IF(C646&gt;0,$B749*W801*24*'Input'!$F58/C646,0)</f>
        <v>0</v>
      </c>
      <c r="X812" s="37">
        <f>IF(D646&gt;0,$B749*X801*24*'Input'!$F58/D646,0)</f>
        <v>0</v>
      </c>
      <c r="Y812" s="37">
        <f>IF(E646&gt;0,$B749*Y801*24*'Input'!$F58/E646,0)</f>
        <v>0</v>
      </c>
      <c r="AA812" s="37">
        <f>IF(C646&gt;0,$B749*AA801*24*'Input'!$F58/C646,0)</f>
        <v>0</v>
      </c>
      <c r="AB812" s="37">
        <f>IF(D646&gt;0,$B749*AB801*24*'Input'!$F58/D646,0)</f>
        <v>0</v>
      </c>
      <c r="AC812" s="37">
        <f>IF(E646&gt;0,$B749*AC801*24*'Input'!$F58/E646,0)</f>
        <v>0</v>
      </c>
      <c r="AE812" s="37">
        <f>IF(C646&gt;0,$B749*AE801*24*'Input'!$F58/C646,0)</f>
        <v>0</v>
      </c>
      <c r="AF812" s="37">
        <f>IF(D646&gt;0,$B749*AF801*24*'Input'!$F58/D646,0)</f>
        <v>0</v>
      </c>
      <c r="AG812" s="37">
        <f>IF(E646&gt;0,$B749*AG801*24*'Input'!$F58/E646,0)</f>
        <v>0</v>
      </c>
      <c r="AI812" s="37">
        <f>IF(C646&gt;0,$B749*AI801*24*'Input'!$F58/C646,0)</f>
        <v>0</v>
      </c>
      <c r="AJ812" s="37">
        <f>IF(D646&gt;0,$B749*AJ801*24*'Input'!$F58/D646,0)</f>
        <v>0</v>
      </c>
      <c r="AK812" s="37">
        <f>IF(E646&gt;0,$B749*AK801*24*'Input'!$F58/E646,0)</f>
        <v>0</v>
      </c>
      <c r="AL812" s="17"/>
    </row>
    <row r="814" spans="1:38" ht="21" customHeight="1">
      <c r="A814" s="1" t="s">
        <v>782</v>
      </c>
    </row>
    <row r="815" spans="1:38">
      <c r="A815" s="2" t="s">
        <v>353</v>
      </c>
    </row>
    <row r="816" spans="1:38">
      <c r="A816" s="32" t="s">
        <v>783</v>
      </c>
    </row>
    <row r="817" spans="1:11">
      <c r="A817" s="32" t="s">
        <v>784</v>
      </c>
    </row>
    <row r="818" spans="1:11">
      <c r="A818" s="2" t="s">
        <v>366</v>
      </c>
    </row>
    <row r="820" spans="1:11">
      <c r="B820" s="15" t="s">
        <v>142</v>
      </c>
      <c r="C820" s="15" t="s">
        <v>143</v>
      </c>
      <c r="D820" s="15" t="s">
        <v>144</v>
      </c>
      <c r="E820" s="15" t="s">
        <v>145</v>
      </c>
      <c r="F820" s="15" t="s">
        <v>146</v>
      </c>
      <c r="G820" s="15" t="s">
        <v>151</v>
      </c>
      <c r="H820" s="15" t="s">
        <v>147</v>
      </c>
      <c r="I820" s="15" t="s">
        <v>148</v>
      </c>
      <c r="J820" s="15" t="s">
        <v>149</v>
      </c>
    </row>
    <row r="821" spans="1:11">
      <c r="A821" s="4" t="s">
        <v>218</v>
      </c>
      <c r="B821" s="37">
        <f>SUMPRODUCT($C$812:$E$812,$B671:$D671)</f>
        <v>0</v>
      </c>
      <c r="C821" s="37">
        <f>SUMPRODUCT($G$812:$I$812,$B671:$D671)</f>
        <v>0</v>
      </c>
      <c r="D821" s="37">
        <f>SUMPRODUCT($K$812:$M$812,$B671:$D671)</f>
        <v>0</v>
      </c>
      <c r="E821" s="37">
        <f>SUMPRODUCT($O$812:$Q$812,$B671:$D671)</f>
        <v>0</v>
      </c>
      <c r="F821" s="37">
        <f>SUMPRODUCT($S$812:$U$812,$B671:$D671)</f>
        <v>0</v>
      </c>
      <c r="G821" s="37">
        <f>SUMPRODUCT($W$812:$Y$812,$B671:$D671)</f>
        <v>0</v>
      </c>
      <c r="H821" s="37">
        <f>SUMPRODUCT($AA$812:$AC$812,$B671:$D671)</f>
        <v>0</v>
      </c>
      <c r="I821" s="37">
        <f>SUMPRODUCT($AE$812:$AG$812,$B671:$D671)</f>
        <v>0</v>
      </c>
      <c r="J821" s="37">
        <f>SUMPRODUCT($AI$812:$AK$812,$B671:$D671)</f>
        <v>0</v>
      </c>
      <c r="K821" s="17"/>
    </row>
    <row r="822" spans="1:11">
      <c r="A822" s="4" t="s">
        <v>219</v>
      </c>
      <c r="B822" s="37">
        <f>SUMPRODUCT($C$812:$E$812,$B672:$D672)</f>
        <v>0</v>
      </c>
      <c r="C822" s="37">
        <f>SUMPRODUCT($G$812:$I$812,$B672:$D672)</f>
        <v>0</v>
      </c>
      <c r="D822" s="37">
        <f>SUMPRODUCT($K$812:$M$812,$B672:$D672)</f>
        <v>0</v>
      </c>
      <c r="E822" s="37">
        <f>SUMPRODUCT($O$812:$Q$812,$B672:$D672)</f>
        <v>0</v>
      </c>
      <c r="F822" s="37">
        <f>SUMPRODUCT($S$812:$U$812,$B672:$D672)</f>
        <v>0</v>
      </c>
      <c r="G822" s="37">
        <f>SUMPRODUCT($W$812:$Y$812,$B672:$D672)</f>
        <v>0</v>
      </c>
      <c r="H822" s="37">
        <f>SUMPRODUCT($AA$812:$AC$812,$B672:$D672)</f>
        <v>0</v>
      </c>
      <c r="I822" s="37">
        <f>SUMPRODUCT($AE$812:$AG$812,$B672:$D672)</f>
        <v>0</v>
      </c>
      <c r="J822" s="37">
        <f>SUMPRODUCT($AI$812:$AK$812,$B672:$D672)</f>
        <v>0</v>
      </c>
      <c r="K822" s="17"/>
    </row>
    <row r="823" spans="1:11">
      <c r="A823" s="4" t="s">
        <v>220</v>
      </c>
      <c r="B823" s="37">
        <f>SUMPRODUCT($C$812:$E$812,$B673:$D673)</f>
        <v>0</v>
      </c>
      <c r="C823" s="37">
        <f>SUMPRODUCT($G$812:$I$812,$B673:$D673)</f>
        <v>0</v>
      </c>
      <c r="D823" s="37">
        <f>SUMPRODUCT($K$812:$M$812,$B673:$D673)</f>
        <v>0</v>
      </c>
      <c r="E823" s="37">
        <f>SUMPRODUCT($O$812:$Q$812,$B673:$D673)</f>
        <v>0</v>
      </c>
      <c r="F823" s="37">
        <f>SUMPRODUCT($S$812:$U$812,$B673:$D673)</f>
        <v>0</v>
      </c>
      <c r="G823" s="37">
        <f>SUMPRODUCT($W$812:$Y$812,$B673:$D673)</f>
        <v>0</v>
      </c>
      <c r="H823" s="37">
        <f>SUMPRODUCT($AA$812:$AC$812,$B673:$D673)</f>
        <v>0</v>
      </c>
      <c r="I823" s="37">
        <f>SUMPRODUCT($AE$812:$AG$812,$B673:$D673)</f>
        <v>0</v>
      </c>
      <c r="J823" s="37">
        <f>SUMPRODUCT($AI$812:$AK$812,$B673:$D673)</f>
        <v>0</v>
      </c>
      <c r="K823" s="17"/>
    </row>
    <row r="824" spans="1:11">
      <c r="A824" s="4" t="s">
        <v>221</v>
      </c>
      <c r="B824" s="37">
        <f>SUMPRODUCT($C$812:$E$812,$B674:$D674)</f>
        <v>0</v>
      </c>
      <c r="C824" s="37">
        <f>SUMPRODUCT($G$812:$I$812,$B674:$D674)</f>
        <v>0</v>
      </c>
      <c r="D824" s="37">
        <f>SUMPRODUCT($K$812:$M$812,$B674:$D674)</f>
        <v>0</v>
      </c>
      <c r="E824" s="37">
        <f>SUMPRODUCT($O$812:$Q$812,$B674:$D674)</f>
        <v>0</v>
      </c>
      <c r="F824" s="37">
        <f>SUMPRODUCT($S$812:$U$812,$B674:$D674)</f>
        <v>0</v>
      </c>
      <c r="G824" s="37">
        <f>SUMPRODUCT($W$812:$Y$812,$B674:$D674)</f>
        <v>0</v>
      </c>
      <c r="H824" s="37">
        <f>SUMPRODUCT($AA$812:$AC$812,$B674:$D674)</f>
        <v>0</v>
      </c>
      <c r="I824" s="37">
        <f>SUMPRODUCT($AE$812:$AG$812,$B674:$D674)</f>
        <v>0</v>
      </c>
      <c r="J824" s="37">
        <f>SUMPRODUCT($AI$812:$AK$812,$B674:$D674)</f>
        <v>0</v>
      </c>
      <c r="K824" s="17"/>
    </row>
    <row r="825" spans="1:11">
      <c r="A825" s="4" t="s">
        <v>222</v>
      </c>
      <c r="B825" s="37">
        <f>SUMPRODUCT($C$812:$E$812,$B675:$D675)</f>
        <v>0</v>
      </c>
      <c r="C825" s="37">
        <f>SUMPRODUCT($G$812:$I$812,$B675:$D675)</f>
        <v>0</v>
      </c>
      <c r="D825" s="37">
        <f>SUMPRODUCT($K$812:$M$812,$B675:$D675)</f>
        <v>0</v>
      </c>
      <c r="E825" s="37">
        <f>SUMPRODUCT($O$812:$Q$812,$B675:$D675)</f>
        <v>0</v>
      </c>
      <c r="F825" s="37">
        <f>SUMPRODUCT($S$812:$U$812,$B675:$D675)</f>
        <v>0</v>
      </c>
      <c r="G825" s="37">
        <f>SUMPRODUCT($W$812:$Y$812,$B675:$D675)</f>
        <v>0</v>
      </c>
      <c r="H825" s="37">
        <f>SUMPRODUCT($AA$812:$AC$812,$B675:$D675)</f>
        <v>0</v>
      </c>
      <c r="I825" s="37">
        <f>SUMPRODUCT($AE$812:$AG$812,$B675:$D675)</f>
        <v>0</v>
      </c>
      <c r="J825" s="37">
        <f>SUMPRODUCT($AI$812:$AK$812,$B675:$D675)</f>
        <v>0</v>
      </c>
      <c r="K825" s="17"/>
    </row>
    <row r="827" spans="1:11" ht="21" customHeight="1">
      <c r="A827" s="1" t="s">
        <v>785</v>
      </c>
    </row>
    <row r="828" spans="1:11">
      <c r="A828" s="2" t="s">
        <v>353</v>
      </c>
    </row>
    <row r="829" spans="1:11">
      <c r="A829" s="32" t="s">
        <v>783</v>
      </c>
    </row>
    <row r="830" spans="1:11">
      <c r="A830" s="32" t="s">
        <v>786</v>
      </c>
    </row>
    <row r="831" spans="1:11">
      <c r="A831" s="2" t="s">
        <v>366</v>
      </c>
    </row>
    <row r="833" spans="1:11">
      <c r="B833" s="15" t="s">
        <v>142</v>
      </c>
      <c r="C833" s="15" t="s">
        <v>143</v>
      </c>
      <c r="D833" s="15" t="s">
        <v>144</v>
      </c>
      <c r="E833" s="15" t="s">
        <v>145</v>
      </c>
      <c r="F833" s="15" t="s">
        <v>146</v>
      </c>
      <c r="G833" s="15" t="s">
        <v>151</v>
      </c>
      <c r="H833" s="15" t="s">
        <v>147</v>
      </c>
      <c r="I833" s="15" t="s">
        <v>148</v>
      </c>
      <c r="J833" s="15" t="s">
        <v>149</v>
      </c>
    </row>
    <row r="834" spans="1:11">
      <c r="A834" s="4" t="s">
        <v>222</v>
      </c>
      <c r="B834" s="37">
        <f>SUMPRODUCT($C$812:$E$812,$B680:$D680)</f>
        <v>0</v>
      </c>
      <c r="C834" s="37">
        <f>SUMPRODUCT($G$812:$I$812,$B680:$D680)</f>
        <v>0</v>
      </c>
      <c r="D834" s="37">
        <f>SUMPRODUCT($K$812:$M$812,$B680:$D680)</f>
        <v>0</v>
      </c>
      <c r="E834" s="37">
        <f>SUMPRODUCT($O$812:$Q$812,$B680:$D680)</f>
        <v>0</v>
      </c>
      <c r="F834" s="37">
        <f>SUMPRODUCT($S$812:$U$812,$B680:$D680)</f>
        <v>0</v>
      </c>
      <c r="G834" s="37">
        <f>SUMPRODUCT($W$812:$Y$812,$B680:$D680)</f>
        <v>0</v>
      </c>
      <c r="H834" s="37">
        <f>SUMPRODUCT($AA$812:$AC$812,$B680:$D680)</f>
        <v>0</v>
      </c>
      <c r="I834" s="37">
        <f>SUMPRODUCT($AE$812:$AG$812,$B680:$D680)</f>
        <v>0</v>
      </c>
      <c r="J834" s="37">
        <f>SUMPRODUCT($AI$812:$AK$812,$B680:$D680)</f>
        <v>0</v>
      </c>
      <c r="K834" s="17"/>
    </row>
    <row r="836" spans="1:11" ht="21" customHeight="1">
      <c r="A836" s="1" t="s">
        <v>787</v>
      </c>
    </row>
    <row r="837" spans="1:11">
      <c r="A837" s="2" t="s">
        <v>353</v>
      </c>
    </row>
    <row r="838" spans="1:11">
      <c r="A838" s="32" t="s">
        <v>783</v>
      </c>
    </row>
    <row r="839" spans="1:11">
      <c r="A839" s="32" t="s">
        <v>788</v>
      </c>
    </row>
    <row r="840" spans="1:11">
      <c r="A840" s="2" t="s">
        <v>366</v>
      </c>
    </row>
    <row r="842" spans="1:11">
      <c r="B842" s="15" t="s">
        <v>142</v>
      </c>
      <c r="C842" s="15" t="s">
        <v>143</v>
      </c>
      <c r="D842" s="15" t="s">
        <v>144</v>
      </c>
      <c r="E842" s="15" t="s">
        <v>145</v>
      </c>
      <c r="F842" s="15" t="s">
        <v>146</v>
      </c>
      <c r="G842" s="15" t="s">
        <v>151</v>
      </c>
      <c r="H842" s="15" t="s">
        <v>147</v>
      </c>
      <c r="I842" s="15" t="s">
        <v>148</v>
      </c>
      <c r="J842" s="15" t="s">
        <v>149</v>
      </c>
    </row>
    <row r="843" spans="1:11">
      <c r="A843" s="4" t="s">
        <v>222</v>
      </c>
      <c r="B843" s="37">
        <f>SUMPRODUCT($C$812:$E$812,$B685:$D685)</f>
        <v>0</v>
      </c>
      <c r="C843" s="37">
        <f>SUMPRODUCT($G$812:$I$812,$B685:$D685)</f>
        <v>0</v>
      </c>
      <c r="D843" s="37">
        <f>SUMPRODUCT($K$812:$M$812,$B685:$D685)</f>
        <v>0</v>
      </c>
      <c r="E843" s="37">
        <f>SUMPRODUCT($O$812:$Q$812,$B685:$D685)</f>
        <v>0</v>
      </c>
      <c r="F843" s="37">
        <f>SUMPRODUCT($S$812:$U$812,$B685:$D685)</f>
        <v>0</v>
      </c>
      <c r="G843" s="37">
        <f>SUMPRODUCT($W$812:$Y$812,$B685:$D685)</f>
        <v>0</v>
      </c>
      <c r="H843" s="37">
        <f>SUMPRODUCT($AA$812:$AC$812,$B685:$D685)</f>
        <v>0</v>
      </c>
      <c r="I843" s="37">
        <f>SUMPRODUCT($AE$812:$AG$812,$B685:$D685)</f>
        <v>0</v>
      </c>
      <c r="J843" s="37">
        <f>SUMPRODUCT($AI$812:$AK$812,$B685:$D685)</f>
        <v>0</v>
      </c>
      <c r="K843" s="17"/>
    </row>
    <row r="845" spans="1:11" ht="21" customHeight="1">
      <c r="A845" s="1" t="s">
        <v>789</v>
      </c>
    </row>
    <row r="846" spans="1:11">
      <c r="A846" s="2" t="s">
        <v>353</v>
      </c>
    </row>
    <row r="847" spans="1:11">
      <c r="A847" s="32" t="s">
        <v>790</v>
      </c>
    </row>
    <row r="848" spans="1:11">
      <c r="A848" s="32" t="s">
        <v>791</v>
      </c>
    </row>
    <row r="849" spans="1:11">
      <c r="A849" s="2" t="s">
        <v>371</v>
      </c>
    </row>
    <row r="851" spans="1:11">
      <c r="B851" s="15" t="s">
        <v>142</v>
      </c>
      <c r="C851" s="15" t="s">
        <v>143</v>
      </c>
      <c r="D851" s="15" t="s">
        <v>144</v>
      </c>
      <c r="E851" s="15" t="s">
        <v>145</v>
      </c>
      <c r="F851" s="15" t="s">
        <v>146</v>
      </c>
      <c r="G851" s="15" t="s">
        <v>151</v>
      </c>
      <c r="H851" s="15" t="s">
        <v>147</v>
      </c>
      <c r="I851" s="15" t="s">
        <v>148</v>
      </c>
      <c r="J851" s="15" t="s">
        <v>149</v>
      </c>
    </row>
    <row r="852" spans="1:11">
      <c r="A852" s="4" t="s">
        <v>174</v>
      </c>
      <c r="B852" s="38">
        <f>$B$581</f>
        <v>0</v>
      </c>
      <c r="C852" s="38">
        <f>$C$581</f>
        <v>0</v>
      </c>
      <c r="D852" s="38">
        <f>$D$581</f>
        <v>0</v>
      </c>
      <c r="E852" s="38">
        <f>$E$581</f>
        <v>0</v>
      </c>
      <c r="F852" s="38">
        <f>$F$581</f>
        <v>0</v>
      </c>
      <c r="G852" s="38">
        <f>$G$581</f>
        <v>0</v>
      </c>
      <c r="H852" s="38">
        <f>$H$581</f>
        <v>0</v>
      </c>
      <c r="I852" s="38">
        <f>$I$581</f>
        <v>0</v>
      </c>
      <c r="J852" s="38">
        <f>$J$581</f>
        <v>0</v>
      </c>
      <c r="K852" s="17"/>
    </row>
    <row r="853" spans="1:11">
      <c r="A853" s="4" t="s">
        <v>175</v>
      </c>
      <c r="B853" s="38">
        <f>$B$582</f>
        <v>0</v>
      </c>
      <c r="C853" s="38">
        <f>$C$582</f>
        <v>0</v>
      </c>
      <c r="D853" s="38">
        <f>$D$582</f>
        <v>0</v>
      </c>
      <c r="E853" s="38">
        <f>$E$582</f>
        <v>0</v>
      </c>
      <c r="F853" s="38">
        <f>$F$582</f>
        <v>0</v>
      </c>
      <c r="G853" s="38">
        <f>$G$582</f>
        <v>0</v>
      </c>
      <c r="H853" s="38">
        <f>$H$582</f>
        <v>0</v>
      </c>
      <c r="I853" s="38">
        <f>$I$582</f>
        <v>0</v>
      </c>
      <c r="J853" s="38">
        <f>$J$582</f>
        <v>0</v>
      </c>
      <c r="K853" s="17"/>
    </row>
    <row r="854" spans="1:11">
      <c r="A854" s="4" t="s">
        <v>216</v>
      </c>
      <c r="B854" s="38">
        <f>$B$583</f>
        <v>0</v>
      </c>
      <c r="C854" s="38">
        <f>$C$583</f>
        <v>0</v>
      </c>
      <c r="D854" s="38">
        <f>$D$583</f>
        <v>0</v>
      </c>
      <c r="E854" s="38">
        <f>$E$583</f>
        <v>0</v>
      </c>
      <c r="F854" s="38">
        <f>$F$583</f>
        <v>0</v>
      </c>
      <c r="G854" s="38">
        <f>$G$583</f>
        <v>0</v>
      </c>
      <c r="H854" s="38">
        <f>$H$583</f>
        <v>0</v>
      </c>
      <c r="I854" s="38">
        <f>$I$583</f>
        <v>0</v>
      </c>
      <c r="J854" s="38">
        <f>$J$583</f>
        <v>0</v>
      </c>
      <c r="K854" s="17"/>
    </row>
    <row r="855" spans="1:11">
      <c r="A855" s="4" t="s">
        <v>176</v>
      </c>
      <c r="B855" s="38">
        <f>$B$584</f>
        <v>0</v>
      </c>
      <c r="C855" s="38">
        <f>$C$584</f>
        <v>0</v>
      </c>
      <c r="D855" s="38">
        <f>$D$584</f>
        <v>0</v>
      </c>
      <c r="E855" s="38">
        <f>$E$584</f>
        <v>0</v>
      </c>
      <c r="F855" s="38">
        <f>$F$584</f>
        <v>0</v>
      </c>
      <c r="G855" s="38">
        <f>$G$584</f>
        <v>0</v>
      </c>
      <c r="H855" s="38">
        <f>$H$584</f>
        <v>0</v>
      </c>
      <c r="I855" s="38">
        <f>$I$584</f>
        <v>0</v>
      </c>
      <c r="J855" s="38">
        <f>$J$584</f>
        <v>0</v>
      </c>
      <c r="K855" s="17"/>
    </row>
    <row r="856" spans="1:11">
      <c r="A856" s="4" t="s">
        <v>177</v>
      </c>
      <c r="B856" s="38">
        <f>$B$585</f>
        <v>0</v>
      </c>
      <c r="C856" s="38">
        <f>$C$585</f>
        <v>0</v>
      </c>
      <c r="D856" s="38">
        <f>$D$585</f>
        <v>0</v>
      </c>
      <c r="E856" s="38">
        <f>$E$585</f>
        <v>0</v>
      </c>
      <c r="F856" s="38">
        <f>$F$585</f>
        <v>0</v>
      </c>
      <c r="G856" s="38">
        <f>$G$585</f>
        <v>0</v>
      </c>
      <c r="H856" s="38">
        <f>$H$585</f>
        <v>0</v>
      </c>
      <c r="I856" s="38">
        <f>$I$585</f>
        <v>0</v>
      </c>
      <c r="J856" s="38">
        <f>$J$585</f>
        <v>0</v>
      </c>
      <c r="K856" s="17"/>
    </row>
    <row r="857" spans="1:11">
      <c r="A857" s="4" t="s">
        <v>217</v>
      </c>
      <c r="B857" s="38">
        <f>$B$586</f>
        <v>0</v>
      </c>
      <c r="C857" s="38">
        <f>$C$586</f>
        <v>0</v>
      </c>
      <c r="D857" s="38">
        <f>$D$586</f>
        <v>0</v>
      </c>
      <c r="E857" s="38">
        <f>$E$586</f>
        <v>0</v>
      </c>
      <c r="F857" s="38">
        <f>$F$586</f>
        <v>0</v>
      </c>
      <c r="G857" s="38">
        <f>$G$586</f>
        <v>0</v>
      </c>
      <c r="H857" s="38">
        <f>$H$586</f>
        <v>0</v>
      </c>
      <c r="I857" s="38">
        <f>$I$586</f>
        <v>0</v>
      </c>
      <c r="J857" s="38">
        <f>$J$586</f>
        <v>0</v>
      </c>
      <c r="K857" s="17"/>
    </row>
    <row r="858" spans="1:11">
      <c r="A858" s="4" t="s">
        <v>178</v>
      </c>
      <c r="B858" s="38">
        <f>$B$587</f>
        <v>0</v>
      </c>
      <c r="C858" s="38">
        <f>$C$587</f>
        <v>0</v>
      </c>
      <c r="D858" s="38">
        <f>$D$587</f>
        <v>0</v>
      </c>
      <c r="E858" s="38">
        <f>$E$587</f>
        <v>0</v>
      </c>
      <c r="F858" s="38">
        <f>$F$587</f>
        <v>0</v>
      </c>
      <c r="G858" s="38">
        <f>$G$587</f>
        <v>0</v>
      </c>
      <c r="H858" s="38">
        <f>$H$587</f>
        <v>0</v>
      </c>
      <c r="I858" s="38">
        <f>$I$587</f>
        <v>0</v>
      </c>
      <c r="J858" s="38">
        <f>$J$587</f>
        <v>0</v>
      </c>
      <c r="K858" s="17"/>
    </row>
    <row r="859" spans="1:11">
      <c r="A859" s="4" t="s">
        <v>179</v>
      </c>
      <c r="B859" s="38">
        <f>$B$588</f>
        <v>0</v>
      </c>
      <c r="C859" s="38">
        <f>$C$588</f>
        <v>0</v>
      </c>
      <c r="D859" s="38">
        <f>$D$588</f>
        <v>0</v>
      </c>
      <c r="E859" s="38">
        <f>$E$588</f>
        <v>0</v>
      </c>
      <c r="F859" s="38">
        <f>$F$588</f>
        <v>0</v>
      </c>
      <c r="G859" s="38">
        <f>$G$588</f>
        <v>0</v>
      </c>
      <c r="H859" s="38">
        <f>$H$588</f>
        <v>0</v>
      </c>
      <c r="I859" s="38">
        <f>$I$588</f>
        <v>0</v>
      </c>
      <c r="J859" s="38">
        <f>$J$588</f>
        <v>0</v>
      </c>
      <c r="K859" s="17"/>
    </row>
    <row r="860" spans="1:11">
      <c r="A860" s="4" t="s">
        <v>195</v>
      </c>
      <c r="B860" s="38">
        <f>$B$589</f>
        <v>0</v>
      </c>
      <c r="C860" s="38">
        <f>$C$589</f>
        <v>0</v>
      </c>
      <c r="D860" s="38">
        <f>$D$589</f>
        <v>0</v>
      </c>
      <c r="E860" s="38">
        <f>$E$589</f>
        <v>0</v>
      </c>
      <c r="F860" s="38">
        <f>$F$589</f>
        <v>0</v>
      </c>
      <c r="G860" s="38">
        <f>$G$589</f>
        <v>0</v>
      </c>
      <c r="H860" s="38">
        <f>$H$589</f>
        <v>0</v>
      </c>
      <c r="I860" s="38">
        <f>$I$589</f>
        <v>0</v>
      </c>
      <c r="J860" s="38">
        <f>$J$589</f>
        <v>0</v>
      </c>
      <c r="K860" s="17"/>
    </row>
    <row r="861" spans="1:11">
      <c r="A861" s="4" t="s">
        <v>180</v>
      </c>
      <c r="B861" s="38">
        <f>$B$590</f>
        <v>0</v>
      </c>
      <c r="C861" s="38">
        <f>$C$590</f>
        <v>0</v>
      </c>
      <c r="D861" s="38">
        <f>$D$590</f>
        <v>0</v>
      </c>
      <c r="E861" s="38">
        <f>$E$590</f>
        <v>0</v>
      </c>
      <c r="F861" s="38">
        <f>$F$590</f>
        <v>0</v>
      </c>
      <c r="G861" s="38">
        <f>$G$590</f>
        <v>0</v>
      </c>
      <c r="H861" s="38">
        <f>$H$590</f>
        <v>0</v>
      </c>
      <c r="I861" s="38">
        <f>$I$590</f>
        <v>0</v>
      </c>
      <c r="J861" s="38">
        <f>$J$590</f>
        <v>0</v>
      </c>
      <c r="K861" s="17"/>
    </row>
    <row r="862" spans="1:11">
      <c r="A862" s="4" t="s">
        <v>181</v>
      </c>
      <c r="B862" s="38">
        <f>$B$591</f>
        <v>0</v>
      </c>
      <c r="C862" s="38">
        <f>$C$591</f>
        <v>0</v>
      </c>
      <c r="D862" s="38">
        <f>$D$591</f>
        <v>0</v>
      </c>
      <c r="E862" s="38">
        <f>$E$591</f>
        <v>0</v>
      </c>
      <c r="F862" s="38">
        <f>$F$591</f>
        <v>0</v>
      </c>
      <c r="G862" s="38">
        <f>$G$591</f>
        <v>0</v>
      </c>
      <c r="H862" s="38">
        <f>$H$591</f>
        <v>0</v>
      </c>
      <c r="I862" s="38">
        <f>$I$591</f>
        <v>0</v>
      </c>
      <c r="J862" s="38">
        <f>$J$591</f>
        <v>0</v>
      </c>
      <c r="K862" s="17"/>
    </row>
    <row r="863" spans="1:11">
      <c r="A863" s="4" t="s">
        <v>182</v>
      </c>
      <c r="B863" s="38">
        <f>$B$592</f>
        <v>0</v>
      </c>
      <c r="C863" s="38">
        <f>$C$592</f>
        <v>0</v>
      </c>
      <c r="D863" s="38">
        <f>$D$592</f>
        <v>0</v>
      </c>
      <c r="E863" s="38">
        <f>$E$592</f>
        <v>0</v>
      </c>
      <c r="F863" s="38">
        <f>$F$592</f>
        <v>0</v>
      </c>
      <c r="G863" s="38">
        <f>$G$592</f>
        <v>0</v>
      </c>
      <c r="H863" s="38">
        <f>$H$592</f>
        <v>0</v>
      </c>
      <c r="I863" s="38">
        <f>$I$592</f>
        <v>0</v>
      </c>
      <c r="J863" s="38">
        <f>$J$592</f>
        <v>0</v>
      </c>
      <c r="K863" s="17"/>
    </row>
    <row r="864" spans="1:11">
      <c r="A864" s="4" t="s">
        <v>183</v>
      </c>
      <c r="B864" s="38">
        <f>$B$593</f>
        <v>0</v>
      </c>
      <c r="C864" s="38">
        <f>$C$593</f>
        <v>0</v>
      </c>
      <c r="D864" s="38">
        <f>$D$593</f>
        <v>0</v>
      </c>
      <c r="E864" s="38">
        <f>$E$593</f>
        <v>0</v>
      </c>
      <c r="F864" s="38">
        <f>$F$593</f>
        <v>0</v>
      </c>
      <c r="G864" s="38">
        <f>$G$593</f>
        <v>0</v>
      </c>
      <c r="H864" s="38">
        <f>$H$593</f>
        <v>0</v>
      </c>
      <c r="I864" s="38">
        <f>$I$593</f>
        <v>0</v>
      </c>
      <c r="J864" s="38">
        <f>$J$593</f>
        <v>0</v>
      </c>
      <c r="K864" s="17"/>
    </row>
    <row r="865" spans="1:11">
      <c r="A865" s="4" t="s">
        <v>196</v>
      </c>
      <c r="B865" s="38">
        <f>$B$594</f>
        <v>0</v>
      </c>
      <c r="C865" s="38">
        <f>$C$594</f>
        <v>0</v>
      </c>
      <c r="D865" s="38">
        <f>$D$594</f>
        <v>0</v>
      </c>
      <c r="E865" s="38">
        <f>$E$594</f>
        <v>0</v>
      </c>
      <c r="F865" s="38">
        <f>$F$594</f>
        <v>0</v>
      </c>
      <c r="G865" s="38">
        <f>$G$594</f>
        <v>0</v>
      </c>
      <c r="H865" s="38">
        <f>$H$594</f>
        <v>0</v>
      </c>
      <c r="I865" s="38">
        <f>$I$594</f>
        <v>0</v>
      </c>
      <c r="J865" s="38">
        <f>$J$594</f>
        <v>0</v>
      </c>
      <c r="K865" s="17"/>
    </row>
    <row r="866" spans="1:11">
      <c r="A866" s="4" t="s">
        <v>218</v>
      </c>
      <c r="B866" s="38">
        <f>$B$821</f>
        <v>0</v>
      </c>
      <c r="C866" s="38">
        <f>$C$821</f>
        <v>0</v>
      </c>
      <c r="D866" s="38">
        <f>$D$821</f>
        <v>0</v>
      </c>
      <c r="E866" s="38">
        <f>$E$821</f>
        <v>0</v>
      </c>
      <c r="F866" s="38">
        <f>$F$821</f>
        <v>0</v>
      </c>
      <c r="G866" s="38">
        <f>$G$821</f>
        <v>0</v>
      </c>
      <c r="H866" s="38">
        <f>$H$821</f>
        <v>0</v>
      </c>
      <c r="I866" s="38">
        <f>$I$821</f>
        <v>0</v>
      </c>
      <c r="J866" s="38">
        <f>$J$821</f>
        <v>0</v>
      </c>
      <c r="K866" s="17"/>
    </row>
    <row r="867" spans="1:11">
      <c r="A867" s="4" t="s">
        <v>219</v>
      </c>
      <c r="B867" s="38">
        <f>$B$822</f>
        <v>0</v>
      </c>
      <c r="C867" s="38">
        <f>$C$822</f>
        <v>0</v>
      </c>
      <c r="D867" s="38">
        <f>$D$822</f>
        <v>0</v>
      </c>
      <c r="E867" s="38">
        <f>$E$822</f>
        <v>0</v>
      </c>
      <c r="F867" s="38">
        <f>$F$822</f>
        <v>0</v>
      </c>
      <c r="G867" s="38">
        <f>$G$822</f>
        <v>0</v>
      </c>
      <c r="H867" s="38">
        <f>$H$822</f>
        <v>0</v>
      </c>
      <c r="I867" s="38">
        <f>$I$822</f>
        <v>0</v>
      </c>
      <c r="J867" s="38">
        <f>$J$822</f>
        <v>0</v>
      </c>
      <c r="K867" s="17"/>
    </row>
    <row r="868" spans="1:11">
      <c r="A868" s="4" t="s">
        <v>220</v>
      </c>
      <c r="B868" s="38">
        <f>$B$823</f>
        <v>0</v>
      </c>
      <c r="C868" s="38">
        <f>$C$823</f>
        <v>0</v>
      </c>
      <c r="D868" s="38">
        <f>$D$823</f>
        <v>0</v>
      </c>
      <c r="E868" s="38">
        <f>$E$823</f>
        <v>0</v>
      </c>
      <c r="F868" s="38">
        <f>$F$823</f>
        <v>0</v>
      </c>
      <c r="G868" s="38">
        <f>$G$823</f>
        <v>0</v>
      </c>
      <c r="H868" s="38">
        <f>$H$823</f>
        <v>0</v>
      </c>
      <c r="I868" s="38">
        <f>$I$823</f>
        <v>0</v>
      </c>
      <c r="J868" s="38">
        <f>$J$823</f>
        <v>0</v>
      </c>
      <c r="K868" s="17"/>
    </row>
    <row r="869" spans="1:11">
      <c r="A869" s="4" t="s">
        <v>221</v>
      </c>
      <c r="B869" s="38">
        <f>$B$824</f>
        <v>0</v>
      </c>
      <c r="C869" s="38">
        <f>$C$824</f>
        <v>0</v>
      </c>
      <c r="D869" s="38">
        <f>$D$824</f>
        <v>0</v>
      </c>
      <c r="E869" s="38">
        <f>$E$824</f>
        <v>0</v>
      </c>
      <c r="F869" s="38">
        <f>$F$824</f>
        <v>0</v>
      </c>
      <c r="G869" s="38">
        <f>$G$824</f>
        <v>0</v>
      </c>
      <c r="H869" s="38">
        <f>$H$824</f>
        <v>0</v>
      </c>
      <c r="I869" s="38">
        <f>$I$824</f>
        <v>0</v>
      </c>
      <c r="J869" s="38">
        <f>$J$824</f>
        <v>0</v>
      </c>
      <c r="K869" s="17"/>
    </row>
    <row r="870" spans="1:11">
      <c r="A870" s="4" t="s">
        <v>222</v>
      </c>
      <c r="B870" s="38">
        <f>$B$825</f>
        <v>0</v>
      </c>
      <c r="C870" s="38">
        <f>$C$825</f>
        <v>0</v>
      </c>
      <c r="D870" s="38">
        <f>$D$825</f>
        <v>0</v>
      </c>
      <c r="E870" s="38">
        <f>$E$825</f>
        <v>0</v>
      </c>
      <c r="F870" s="38">
        <f>$F$825</f>
        <v>0</v>
      </c>
      <c r="G870" s="38">
        <f>$G$825</f>
        <v>0</v>
      </c>
      <c r="H870" s="38">
        <f>$H$825</f>
        <v>0</v>
      </c>
      <c r="I870" s="38">
        <f>$I$825</f>
        <v>0</v>
      </c>
      <c r="J870" s="38">
        <f>$J$825</f>
        <v>0</v>
      </c>
      <c r="K870" s="17"/>
    </row>
    <row r="871" spans="1:11">
      <c r="A871" s="4" t="s">
        <v>187</v>
      </c>
      <c r="B871" s="38">
        <f>$B$595</f>
        <v>0</v>
      </c>
      <c r="C871" s="38">
        <f>$C$595</f>
        <v>0</v>
      </c>
      <c r="D871" s="38">
        <f>$D$595</f>
        <v>0</v>
      </c>
      <c r="E871" s="38">
        <f>$E$595</f>
        <v>0</v>
      </c>
      <c r="F871" s="38">
        <f>$F$595</f>
        <v>0</v>
      </c>
      <c r="G871" s="38">
        <f>$G$595</f>
        <v>0</v>
      </c>
      <c r="H871" s="38">
        <f>$H$595</f>
        <v>0</v>
      </c>
      <c r="I871" s="38">
        <f>$I$595</f>
        <v>0</v>
      </c>
      <c r="J871" s="38">
        <f>$J$595</f>
        <v>0</v>
      </c>
      <c r="K871" s="17"/>
    </row>
    <row r="872" spans="1:11">
      <c r="A872" s="4" t="s">
        <v>189</v>
      </c>
      <c r="B872" s="38">
        <f>$B$596</f>
        <v>0</v>
      </c>
      <c r="C872" s="38">
        <f>$C$596</f>
        <v>0</v>
      </c>
      <c r="D872" s="38">
        <f>$D$596</f>
        <v>0</v>
      </c>
      <c r="E872" s="38">
        <f>$E$596</f>
        <v>0</v>
      </c>
      <c r="F872" s="38">
        <f>$F$596</f>
        <v>0</v>
      </c>
      <c r="G872" s="38">
        <f>$G$596</f>
        <v>0</v>
      </c>
      <c r="H872" s="38">
        <f>$H$596</f>
        <v>0</v>
      </c>
      <c r="I872" s="38">
        <f>$I$596</f>
        <v>0</v>
      </c>
      <c r="J872" s="38">
        <f>$J$596</f>
        <v>0</v>
      </c>
      <c r="K872" s="17"/>
    </row>
    <row r="873" spans="1:11">
      <c r="A873" s="4" t="s">
        <v>198</v>
      </c>
      <c r="B873" s="38">
        <f>$B$597</f>
        <v>0</v>
      </c>
      <c r="C873" s="38">
        <f>$C$597</f>
        <v>0</v>
      </c>
      <c r="D873" s="38">
        <f>$D$597</f>
        <v>0</v>
      </c>
      <c r="E873" s="38">
        <f>$E$597</f>
        <v>0</v>
      </c>
      <c r="F873" s="38">
        <f>$F$597</f>
        <v>0</v>
      </c>
      <c r="G873" s="38">
        <f>$G$597</f>
        <v>0</v>
      </c>
      <c r="H873" s="38">
        <f>$H$597</f>
        <v>0</v>
      </c>
      <c r="I873" s="38">
        <f>$I$597</f>
        <v>0</v>
      </c>
      <c r="J873" s="38">
        <f>$J$597</f>
        <v>0</v>
      </c>
      <c r="K873" s="17"/>
    </row>
    <row r="875" spans="1:11" ht="21" customHeight="1">
      <c r="A875" s="1" t="s">
        <v>792</v>
      </c>
    </row>
    <row r="876" spans="1:11">
      <c r="A876" s="2" t="s">
        <v>353</v>
      </c>
    </row>
    <row r="877" spans="1:11">
      <c r="A877" s="32" t="s">
        <v>793</v>
      </c>
    </row>
    <row r="878" spans="1:11">
      <c r="A878" s="32" t="s">
        <v>794</v>
      </c>
    </row>
    <row r="879" spans="1:11">
      <c r="A879" s="2" t="s">
        <v>371</v>
      </c>
    </row>
    <row r="881" spans="1:11">
      <c r="B881" s="15" t="s">
        <v>142</v>
      </c>
      <c r="C881" s="15" t="s">
        <v>143</v>
      </c>
      <c r="D881" s="15" t="s">
        <v>144</v>
      </c>
      <c r="E881" s="15" t="s">
        <v>145</v>
      </c>
      <c r="F881" s="15" t="s">
        <v>146</v>
      </c>
      <c r="G881" s="15" t="s">
        <v>151</v>
      </c>
      <c r="H881" s="15" t="s">
        <v>147</v>
      </c>
      <c r="I881" s="15" t="s">
        <v>148</v>
      </c>
      <c r="J881" s="15" t="s">
        <v>149</v>
      </c>
    </row>
    <row r="882" spans="1:11">
      <c r="A882" s="4" t="s">
        <v>175</v>
      </c>
      <c r="B882" s="38">
        <f>$B$606</f>
        <v>0</v>
      </c>
      <c r="C882" s="38">
        <f>$C$606</f>
        <v>0</v>
      </c>
      <c r="D882" s="38">
        <f>$D$606</f>
        <v>0</v>
      </c>
      <c r="E882" s="38">
        <f>$E$606</f>
        <v>0</v>
      </c>
      <c r="F882" s="38">
        <f>$F$606</f>
        <v>0</v>
      </c>
      <c r="G882" s="38">
        <f>$G$606</f>
        <v>0</v>
      </c>
      <c r="H882" s="38">
        <f>$H$606</f>
        <v>0</v>
      </c>
      <c r="I882" s="38">
        <f>$I$606</f>
        <v>0</v>
      </c>
      <c r="J882" s="38">
        <f>$J$606</f>
        <v>0</v>
      </c>
      <c r="K882" s="17"/>
    </row>
    <row r="883" spans="1:11">
      <c r="A883" s="4" t="s">
        <v>177</v>
      </c>
      <c r="B883" s="38">
        <f>$B$607</f>
        <v>0</v>
      </c>
      <c r="C883" s="38">
        <f>$C$607</f>
        <v>0</v>
      </c>
      <c r="D883" s="38">
        <f>$D$607</f>
        <v>0</v>
      </c>
      <c r="E883" s="38">
        <f>$E$607</f>
        <v>0</v>
      </c>
      <c r="F883" s="38">
        <f>$F$607</f>
        <v>0</v>
      </c>
      <c r="G883" s="38">
        <f>$G$607</f>
        <v>0</v>
      </c>
      <c r="H883" s="38">
        <f>$H$607</f>
        <v>0</v>
      </c>
      <c r="I883" s="38">
        <f>$I$607</f>
        <v>0</v>
      </c>
      <c r="J883" s="38">
        <f>$J$607</f>
        <v>0</v>
      </c>
      <c r="K883" s="17"/>
    </row>
    <row r="884" spans="1:11">
      <c r="A884" s="4" t="s">
        <v>178</v>
      </c>
      <c r="B884" s="38">
        <f>$B$608</f>
        <v>0</v>
      </c>
      <c r="C884" s="38">
        <f>$C$608</f>
        <v>0</v>
      </c>
      <c r="D884" s="38">
        <f>$D$608</f>
        <v>0</v>
      </c>
      <c r="E884" s="38">
        <f>$E$608</f>
        <v>0</v>
      </c>
      <c r="F884" s="38">
        <f>$F$608</f>
        <v>0</v>
      </c>
      <c r="G884" s="38">
        <f>$G$608</f>
        <v>0</v>
      </c>
      <c r="H884" s="38">
        <f>$H$608</f>
        <v>0</v>
      </c>
      <c r="I884" s="38">
        <f>$I$608</f>
        <v>0</v>
      </c>
      <c r="J884" s="38">
        <f>$J$608</f>
        <v>0</v>
      </c>
      <c r="K884" s="17"/>
    </row>
    <row r="885" spans="1:11">
      <c r="A885" s="4" t="s">
        <v>179</v>
      </c>
      <c r="B885" s="38">
        <f>$B$609</f>
        <v>0</v>
      </c>
      <c r="C885" s="38">
        <f>$C$609</f>
        <v>0</v>
      </c>
      <c r="D885" s="38">
        <f>$D$609</f>
        <v>0</v>
      </c>
      <c r="E885" s="38">
        <f>$E$609</f>
        <v>0</v>
      </c>
      <c r="F885" s="38">
        <f>$F$609</f>
        <v>0</v>
      </c>
      <c r="G885" s="38">
        <f>$G$609</f>
        <v>0</v>
      </c>
      <c r="H885" s="38">
        <f>$H$609</f>
        <v>0</v>
      </c>
      <c r="I885" s="38">
        <f>$I$609</f>
        <v>0</v>
      </c>
      <c r="J885" s="38">
        <f>$J$609</f>
        <v>0</v>
      </c>
      <c r="K885" s="17"/>
    </row>
    <row r="886" spans="1:11">
      <c r="A886" s="4" t="s">
        <v>195</v>
      </c>
      <c r="B886" s="38">
        <f>$B$610</f>
        <v>0</v>
      </c>
      <c r="C886" s="38">
        <f>$C$610</f>
        <v>0</v>
      </c>
      <c r="D886" s="38">
        <f>$D$610</f>
        <v>0</v>
      </c>
      <c r="E886" s="38">
        <f>$E$610</f>
        <v>0</v>
      </c>
      <c r="F886" s="38">
        <f>$F$610</f>
        <v>0</v>
      </c>
      <c r="G886" s="38">
        <f>$G$610</f>
        <v>0</v>
      </c>
      <c r="H886" s="38">
        <f>$H$610</f>
        <v>0</v>
      </c>
      <c r="I886" s="38">
        <f>$I$610</f>
        <v>0</v>
      </c>
      <c r="J886" s="38">
        <f>$J$610</f>
        <v>0</v>
      </c>
      <c r="K886" s="17"/>
    </row>
    <row r="887" spans="1:11">
      <c r="A887" s="4" t="s">
        <v>180</v>
      </c>
      <c r="B887" s="38">
        <f>$B$611</f>
        <v>0</v>
      </c>
      <c r="C887" s="38">
        <f>$C$611</f>
        <v>0</v>
      </c>
      <c r="D887" s="38">
        <f>$D$611</f>
        <v>0</v>
      </c>
      <c r="E887" s="38">
        <f>$E$611</f>
        <v>0</v>
      </c>
      <c r="F887" s="38">
        <f>$F$611</f>
        <v>0</v>
      </c>
      <c r="G887" s="38">
        <f>$G$611</f>
        <v>0</v>
      </c>
      <c r="H887" s="38">
        <f>$H$611</f>
        <v>0</v>
      </c>
      <c r="I887" s="38">
        <f>$I$611</f>
        <v>0</v>
      </c>
      <c r="J887" s="38">
        <f>$J$611</f>
        <v>0</v>
      </c>
      <c r="K887" s="17"/>
    </row>
    <row r="888" spans="1:11">
      <c r="A888" s="4" t="s">
        <v>181</v>
      </c>
      <c r="B888" s="38">
        <f>$B$612</f>
        <v>0</v>
      </c>
      <c r="C888" s="38">
        <f>$C$612</f>
        <v>0</v>
      </c>
      <c r="D888" s="38">
        <f>$D$612</f>
        <v>0</v>
      </c>
      <c r="E888" s="38">
        <f>$E$612</f>
        <v>0</v>
      </c>
      <c r="F888" s="38">
        <f>$F$612</f>
        <v>0</v>
      </c>
      <c r="G888" s="38">
        <f>$G$612</f>
        <v>0</v>
      </c>
      <c r="H888" s="38">
        <f>$H$612</f>
        <v>0</v>
      </c>
      <c r="I888" s="38">
        <f>$I$612</f>
        <v>0</v>
      </c>
      <c r="J888" s="38">
        <f>$J$612</f>
        <v>0</v>
      </c>
      <c r="K888" s="17"/>
    </row>
    <row r="889" spans="1:11">
      <c r="A889" s="4" t="s">
        <v>182</v>
      </c>
      <c r="B889" s="38">
        <f>$B$613</f>
        <v>0</v>
      </c>
      <c r="C889" s="38">
        <f>$C$613</f>
        <v>0</v>
      </c>
      <c r="D889" s="38">
        <f>$D$613</f>
        <v>0</v>
      </c>
      <c r="E889" s="38">
        <f>$E$613</f>
        <v>0</v>
      </c>
      <c r="F889" s="38">
        <f>$F$613</f>
        <v>0</v>
      </c>
      <c r="G889" s="38">
        <f>$G$613</f>
        <v>0</v>
      </c>
      <c r="H889" s="38">
        <f>$H$613</f>
        <v>0</v>
      </c>
      <c r="I889" s="38">
        <f>$I$613</f>
        <v>0</v>
      </c>
      <c r="J889" s="38">
        <f>$J$613</f>
        <v>0</v>
      </c>
      <c r="K889" s="17"/>
    </row>
    <row r="890" spans="1:11">
      <c r="A890" s="4" t="s">
        <v>183</v>
      </c>
      <c r="B890" s="38">
        <f>$B$614</f>
        <v>0</v>
      </c>
      <c r="C890" s="38">
        <f>$C$614</f>
        <v>0</v>
      </c>
      <c r="D890" s="38">
        <f>$D$614</f>
        <v>0</v>
      </c>
      <c r="E890" s="38">
        <f>$E$614</f>
        <v>0</v>
      </c>
      <c r="F890" s="38">
        <f>$F$614</f>
        <v>0</v>
      </c>
      <c r="G890" s="38">
        <f>$G$614</f>
        <v>0</v>
      </c>
      <c r="H890" s="38">
        <f>$H$614</f>
        <v>0</v>
      </c>
      <c r="I890" s="38">
        <f>$I$614</f>
        <v>0</v>
      </c>
      <c r="J890" s="38">
        <f>$J$614</f>
        <v>0</v>
      </c>
      <c r="K890" s="17"/>
    </row>
    <row r="891" spans="1:11">
      <c r="A891" s="4" t="s">
        <v>196</v>
      </c>
      <c r="B891" s="38">
        <f>$B$615</f>
        <v>0</v>
      </c>
      <c r="C891" s="38">
        <f>$C$615</f>
        <v>0</v>
      </c>
      <c r="D891" s="38">
        <f>$D$615</f>
        <v>0</v>
      </c>
      <c r="E891" s="38">
        <f>$E$615</f>
        <v>0</v>
      </c>
      <c r="F891" s="38">
        <f>$F$615</f>
        <v>0</v>
      </c>
      <c r="G891" s="38">
        <f>$G$615</f>
        <v>0</v>
      </c>
      <c r="H891" s="38">
        <f>$H$615</f>
        <v>0</v>
      </c>
      <c r="I891" s="38">
        <f>$I$615</f>
        <v>0</v>
      </c>
      <c r="J891" s="38">
        <f>$J$615</f>
        <v>0</v>
      </c>
      <c r="K891" s="17"/>
    </row>
    <row r="892" spans="1:11">
      <c r="A892" s="4" t="s">
        <v>222</v>
      </c>
      <c r="B892" s="38">
        <f>$B$834</f>
        <v>0</v>
      </c>
      <c r="C892" s="38">
        <f>$C$834</f>
        <v>0</v>
      </c>
      <c r="D892" s="38">
        <f>$D$834</f>
        <v>0</v>
      </c>
      <c r="E892" s="38">
        <f>$E$834</f>
        <v>0</v>
      </c>
      <c r="F892" s="38">
        <f>$F$834</f>
        <v>0</v>
      </c>
      <c r="G892" s="38">
        <f>$G$834</f>
        <v>0</v>
      </c>
      <c r="H892" s="38">
        <f>$H$834</f>
        <v>0</v>
      </c>
      <c r="I892" s="38">
        <f>$I$834</f>
        <v>0</v>
      </c>
      <c r="J892" s="38">
        <f>$J$834</f>
        <v>0</v>
      </c>
      <c r="K892" s="17"/>
    </row>
    <row r="893" spans="1:11">
      <c r="A893" s="4" t="s">
        <v>187</v>
      </c>
      <c r="B893" s="38">
        <f>$B$616</f>
        <v>0</v>
      </c>
      <c r="C893" s="38">
        <f>$C$616</f>
        <v>0</v>
      </c>
      <c r="D893" s="38">
        <f>$D$616</f>
        <v>0</v>
      </c>
      <c r="E893" s="38">
        <f>$E$616</f>
        <v>0</v>
      </c>
      <c r="F893" s="38">
        <f>$F$616</f>
        <v>0</v>
      </c>
      <c r="G893" s="38">
        <f>$G$616</f>
        <v>0</v>
      </c>
      <c r="H893" s="38">
        <f>$H$616</f>
        <v>0</v>
      </c>
      <c r="I893" s="38">
        <f>$I$616</f>
        <v>0</v>
      </c>
      <c r="J893" s="38">
        <f>$J$616</f>
        <v>0</v>
      </c>
      <c r="K893" s="17"/>
    </row>
    <row r="894" spans="1:11">
      <c r="A894" s="4" t="s">
        <v>189</v>
      </c>
      <c r="B894" s="38">
        <f>$B$617</f>
        <v>0</v>
      </c>
      <c r="C894" s="38">
        <f>$C$617</f>
        <v>0</v>
      </c>
      <c r="D894" s="38">
        <f>$D$617</f>
        <v>0</v>
      </c>
      <c r="E894" s="38">
        <f>$E$617</f>
        <v>0</v>
      </c>
      <c r="F894" s="38">
        <f>$F$617</f>
        <v>0</v>
      </c>
      <c r="G894" s="38">
        <f>$G$617</f>
        <v>0</v>
      </c>
      <c r="H894" s="38">
        <f>$H$617</f>
        <v>0</v>
      </c>
      <c r="I894" s="38">
        <f>$I$617</f>
        <v>0</v>
      </c>
      <c r="J894" s="38">
        <f>$J$617</f>
        <v>0</v>
      </c>
      <c r="K894" s="17"/>
    </row>
    <row r="895" spans="1:11">
      <c r="A895" s="4" t="s">
        <v>198</v>
      </c>
      <c r="B895" s="38">
        <f>$B$618</f>
        <v>0</v>
      </c>
      <c r="C895" s="38">
        <f>$C$618</f>
        <v>0</v>
      </c>
      <c r="D895" s="38">
        <f>$D$618</f>
        <v>0</v>
      </c>
      <c r="E895" s="38">
        <f>$E$618</f>
        <v>0</v>
      </c>
      <c r="F895" s="38">
        <f>$F$618</f>
        <v>0</v>
      </c>
      <c r="G895" s="38">
        <f>$G$618</f>
        <v>0</v>
      </c>
      <c r="H895" s="38">
        <f>$H$618</f>
        <v>0</v>
      </c>
      <c r="I895" s="38">
        <f>$I$618</f>
        <v>0</v>
      </c>
      <c r="J895" s="38">
        <f>$J$618</f>
        <v>0</v>
      </c>
      <c r="K895" s="17"/>
    </row>
    <row r="897" spans="1:11" ht="21" customHeight="1">
      <c r="A897" s="1" t="s">
        <v>795</v>
      </c>
    </row>
    <row r="898" spans="1:11">
      <c r="A898" s="2" t="s">
        <v>353</v>
      </c>
    </row>
    <row r="899" spans="1:11">
      <c r="A899" s="32" t="s">
        <v>796</v>
      </c>
    </row>
    <row r="900" spans="1:11">
      <c r="A900" s="32" t="s">
        <v>797</v>
      </c>
    </row>
    <row r="901" spans="1:11">
      <c r="A901" s="2" t="s">
        <v>371</v>
      </c>
    </row>
    <row r="903" spans="1:11">
      <c r="B903" s="15" t="s">
        <v>142</v>
      </c>
      <c r="C903" s="15" t="s">
        <v>143</v>
      </c>
      <c r="D903" s="15" t="s">
        <v>144</v>
      </c>
      <c r="E903" s="15" t="s">
        <v>145</v>
      </c>
      <c r="F903" s="15" t="s">
        <v>146</v>
      </c>
      <c r="G903" s="15" t="s">
        <v>151</v>
      </c>
      <c r="H903" s="15" t="s">
        <v>147</v>
      </c>
      <c r="I903" s="15" t="s">
        <v>148</v>
      </c>
      <c r="J903" s="15" t="s">
        <v>149</v>
      </c>
    </row>
    <row r="904" spans="1:11">
      <c r="A904" s="4" t="s">
        <v>180</v>
      </c>
      <c r="B904" s="38">
        <f>$B$627</f>
        <v>0</v>
      </c>
      <c r="C904" s="38">
        <f>$C$627</f>
        <v>0</v>
      </c>
      <c r="D904" s="38">
        <f>$D$627</f>
        <v>0</v>
      </c>
      <c r="E904" s="38">
        <f>$E$627</f>
        <v>0</v>
      </c>
      <c r="F904" s="38">
        <f>$F$627</f>
        <v>0</v>
      </c>
      <c r="G904" s="38">
        <f>$G$627</f>
        <v>0</v>
      </c>
      <c r="H904" s="38">
        <f>$H$627</f>
        <v>0</v>
      </c>
      <c r="I904" s="38">
        <f>$I$627</f>
        <v>0</v>
      </c>
      <c r="J904" s="38">
        <f>$J$627</f>
        <v>0</v>
      </c>
      <c r="K904" s="17"/>
    </row>
    <row r="905" spans="1:11">
      <c r="A905" s="4" t="s">
        <v>181</v>
      </c>
      <c r="B905" s="38">
        <f>$B$628</f>
        <v>0</v>
      </c>
      <c r="C905" s="38">
        <f>$C$628</f>
        <v>0</v>
      </c>
      <c r="D905" s="38">
        <f>$D$628</f>
        <v>0</v>
      </c>
      <c r="E905" s="38">
        <f>$E$628</f>
        <v>0</v>
      </c>
      <c r="F905" s="38">
        <f>$F$628</f>
        <v>0</v>
      </c>
      <c r="G905" s="38">
        <f>$G$628</f>
        <v>0</v>
      </c>
      <c r="H905" s="38">
        <f>$H$628</f>
        <v>0</v>
      </c>
      <c r="I905" s="38">
        <f>$I$628</f>
        <v>0</v>
      </c>
      <c r="J905" s="38">
        <f>$J$628</f>
        <v>0</v>
      </c>
      <c r="K905" s="17"/>
    </row>
    <row r="906" spans="1:11">
      <c r="A906" s="4" t="s">
        <v>182</v>
      </c>
      <c r="B906" s="38">
        <f>$B$629</f>
        <v>0</v>
      </c>
      <c r="C906" s="38">
        <f>$C$629</f>
        <v>0</v>
      </c>
      <c r="D906" s="38">
        <f>$D$629</f>
        <v>0</v>
      </c>
      <c r="E906" s="38">
        <f>$E$629</f>
        <v>0</v>
      </c>
      <c r="F906" s="38">
        <f>$F$629</f>
        <v>0</v>
      </c>
      <c r="G906" s="38">
        <f>$G$629</f>
        <v>0</v>
      </c>
      <c r="H906" s="38">
        <f>$H$629</f>
        <v>0</v>
      </c>
      <c r="I906" s="38">
        <f>$I$629</f>
        <v>0</v>
      </c>
      <c r="J906" s="38">
        <f>$J$629</f>
        <v>0</v>
      </c>
      <c r="K906" s="17"/>
    </row>
    <row r="907" spans="1:11">
      <c r="A907" s="4" t="s">
        <v>183</v>
      </c>
      <c r="B907" s="38">
        <f>$B$630</f>
        <v>0</v>
      </c>
      <c r="C907" s="38">
        <f>$C$630</f>
        <v>0</v>
      </c>
      <c r="D907" s="38">
        <f>$D$630</f>
        <v>0</v>
      </c>
      <c r="E907" s="38">
        <f>$E$630</f>
        <v>0</v>
      </c>
      <c r="F907" s="38">
        <f>$F$630</f>
        <v>0</v>
      </c>
      <c r="G907" s="38">
        <f>$G$630</f>
        <v>0</v>
      </c>
      <c r="H907" s="38">
        <f>$H$630</f>
        <v>0</v>
      </c>
      <c r="I907" s="38">
        <f>$I$630</f>
        <v>0</v>
      </c>
      <c r="J907" s="38">
        <f>$J$630</f>
        <v>0</v>
      </c>
      <c r="K907" s="17"/>
    </row>
    <row r="908" spans="1:11">
      <c r="A908" s="4" t="s">
        <v>196</v>
      </c>
      <c r="B908" s="38">
        <f>$B$631</f>
        <v>0</v>
      </c>
      <c r="C908" s="38">
        <f>$C$631</f>
        <v>0</v>
      </c>
      <c r="D908" s="38">
        <f>$D$631</f>
        <v>0</v>
      </c>
      <c r="E908" s="38">
        <f>$E$631</f>
        <v>0</v>
      </c>
      <c r="F908" s="38">
        <f>$F$631</f>
        <v>0</v>
      </c>
      <c r="G908" s="38">
        <f>$G$631</f>
        <v>0</v>
      </c>
      <c r="H908" s="38">
        <f>$H$631</f>
        <v>0</v>
      </c>
      <c r="I908" s="38">
        <f>$I$631</f>
        <v>0</v>
      </c>
      <c r="J908" s="38">
        <f>$J$631</f>
        <v>0</v>
      </c>
      <c r="K908" s="17"/>
    </row>
    <row r="909" spans="1:11">
      <c r="A909" s="4" t="s">
        <v>222</v>
      </c>
      <c r="B909" s="38">
        <f>$B$843</f>
        <v>0</v>
      </c>
      <c r="C909" s="38">
        <f>$C$843</f>
        <v>0</v>
      </c>
      <c r="D909" s="38">
        <f>$D$843</f>
        <v>0</v>
      </c>
      <c r="E909" s="38">
        <f>$E$843</f>
        <v>0</v>
      </c>
      <c r="F909" s="38">
        <f>$F$843</f>
        <v>0</v>
      </c>
      <c r="G909" s="38">
        <f>$G$843</f>
        <v>0</v>
      </c>
      <c r="H909" s="38">
        <f>$H$843</f>
        <v>0</v>
      </c>
      <c r="I909" s="38">
        <f>$I$843</f>
        <v>0</v>
      </c>
      <c r="J909" s="38">
        <f>$J$843</f>
        <v>0</v>
      </c>
      <c r="K909" s="17"/>
    </row>
    <row r="910" spans="1:11">
      <c r="A910" s="4" t="s">
        <v>187</v>
      </c>
      <c r="B910" s="38">
        <f>$B$632</f>
        <v>0</v>
      </c>
      <c r="C910" s="38">
        <f>$C$632</f>
        <v>0</v>
      </c>
      <c r="D910" s="38">
        <f>$D$632</f>
        <v>0</v>
      </c>
      <c r="E910" s="38">
        <f>$E$632</f>
        <v>0</v>
      </c>
      <c r="F910" s="38">
        <f>$F$632</f>
        <v>0</v>
      </c>
      <c r="G910" s="38">
        <f>$G$632</f>
        <v>0</v>
      </c>
      <c r="H910" s="38">
        <f>$H$632</f>
        <v>0</v>
      </c>
      <c r="I910" s="38">
        <f>$I$632</f>
        <v>0</v>
      </c>
      <c r="J910" s="38">
        <f>$J$632</f>
        <v>0</v>
      </c>
      <c r="K910" s="17"/>
    </row>
    <row r="911" spans="1:11">
      <c r="A911" s="4" t="s">
        <v>189</v>
      </c>
      <c r="B911" s="38">
        <f>$B$633</f>
        <v>0</v>
      </c>
      <c r="C911" s="38">
        <f>$C$633</f>
        <v>0</v>
      </c>
      <c r="D911" s="38">
        <f>$D$633</f>
        <v>0</v>
      </c>
      <c r="E911" s="38">
        <f>$E$633</f>
        <v>0</v>
      </c>
      <c r="F911" s="38">
        <f>$F$633</f>
        <v>0</v>
      </c>
      <c r="G911" s="38">
        <f>$G$633</f>
        <v>0</v>
      </c>
      <c r="H911" s="38">
        <f>$H$633</f>
        <v>0</v>
      </c>
      <c r="I911" s="38">
        <f>$I$633</f>
        <v>0</v>
      </c>
      <c r="J911" s="38">
        <f>$J$633</f>
        <v>0</v>
      </c>
      <c r="K911" s="17"/>
    </row>
    <row r="912" spans="1:11">
      <c r="A912" s="4" t="s">
        <v>198</v>
      </c>
      <c r="B912" s="38">
        <f>$B$634</f>
        <v>0</v>
      </c>
      <c r="C912" s="38">
        <f>$C$634</f>
        <v>0</v>
      </c>
      <c r="D912" s="38">
        <f>$D$634</f>
        <v>0</v>
      </c>
      <c r="E912" s="38">
        <f>$E$634</f>
        <v>0</v>
      </c>
      <c r="F912" s="38">
        <f>$F$634</f>
        <v>0</v>
      </c>
      <c r="G912" s="38">
        <f>$G$634</f>
        <v>0</v>
      </c>
      <c r="H912" s="38">
        <f>$H$634</f>
        <v>0</v>
      </c>
      <c r="I912" s="38">
        <f>$I$634</f>
        <v>0</v>
      </c>
      <c r="J912" s="38">
        <f>$J$634</f>
        <v>0</v>
      </c>
      <c r="K912" s="17"/>
    </row>
  </sheetData>
  <sheetProtection sheet="1" objects="1" scenarios="1"/>
  <hyperlinks>
    <hyperlink ref="A5" location="'Input'!B352" display="x1 = 1068. Typical annual hours by distribution time band"/>
    <hyperlink ref="A6" location="'Input'!F57" display="x2 = 1010. Days in the charging year (in Financial and general assumptions)"/>
    <hyperlink ref="A7" location="'Multi'!B12" display="x3 = Total hours in the year according to time band hours input data (in Adjust annual hours by distribution time band to match days in year)"/>
    <hyperlink ref="A17" location="'Input'!B313" display="x1 = 1061. Average split of rate 1 units by distribution time band"/>
    <hyperlink ref="A18" location="'Multi'!B25" display="x2 = Total split (in Normalisation of split of rate 1 units by time band)"/>
    <hyperlink ref="A19" location="'Multi'!C12" display="x3 = 2401. Annual hours by distribution time band (reconciled to days in year) (in Adjust annual hours by distribution time band to match days in year)"/>
    <hyperlink ref="A20" location="'Input'!F57" display="x4 = 1010. Days in the charging year (in Financial and general assumptions)"/>
    <hyperlink ref="A38" location="'Multi'!C25" display="x1 = 2402. Normalised split of rate 1 units by distribution time band (in Normalisation of split of rate 1 units by time band)"/>
    <hyperlink ref="A63" location="'Input'!B326" display="x1 = 1062. Average split of rate 2 units by distribution time band"/>
    <hyperlink ref="A64" location="'Multi'!B71" display="x2 = Total split (in Normalisation of split of rate 2 units by time band)"/>
    <hyperlink ref="A65" location="'Multi'!C12" display="x3 = 2401. Annual hours by distribution time band (reconciled to days in year) (in Adjust annual hours by distribution time band to match days in year)"/>
    <hyperlink ref="A66" location="'Input'!F57" display="x4 = 1010. Days in the charging year (in Financial and general assumptions)"/>
    <hyperlink ref="A80" location="'Multi'!C71" display="x1 = 2404. Normalised split of rate 2 units by distribution time band (in Normalisation of split of rate 2 units by time band)"/>
    <hyperlink ref="A113" location="'Loads'!B301" display="x1 = 2305. Rate 1 units (MWh) (in Equivalent volume for each end user)"/>
    <hyperlink ref="A114" location="'Loads'!C301" display="x2 = 2305. Rate 2 units (MWh) (in Equivalent volume for each end user)"/>
    <hyperlink ref="A115" location="'Loads'!D301" display="x3 = 2305. Rate 3 units (MWh) (in Equivalent volume for each end user)"/>
    <hyperlink ref="A149" location="'Multi'!B118" display="x1 = 2407. All units (MWh)"/>
    <hyperlink ref="A150" location="'Loads'!B301" display="x2 = 2305. Rate 1 units (MWh) (in Equivalent volume for each end user)"/>
    <hyperlink ref="A151" location="'Multi'!B42" display="x3 = 2403. Split of rate 1 units between distribution time bands"/>
    <hyperlink ref="A152" location="'Multi'!C12" display="x4 = 2401. Annual hours by distribution time band (reconciled to days in year) (in Adjust annual hours by distribution time band to match days in year)"/>
    <hyperlink ref="A153" location="'Multi'!B159" display="x5 = Use of distribution time bands by units in demand forecast for one-rate tariffs (in Calculation of implied load coefficients for one-rate users)"/>
    <hyperlink ref="A154" location="'Input'!F57" display="x6 = 1010. Days in the charging year (in Financial and general assumptions)"/>
    <hyperlink ref="A165" location="'Multi'!B118" display="x1 = 2407. All units (MWh)"/>
    <hyperlink ref="A166" location="'Loads'!B301" display="x2 = 2305. Rate 1 units (MWh) (in Equivalent volume for each end user)"/>
    <hyperlink ref="A167" location="'Multi'!B42" display="x3 = 2403. Split of rate 1 units between distribution time bands"/>
    <hyperlink ref="A168" location="'Loads'!C301" display="x4 = 2305. Rate 2 units (MWh) (in Equivalent volume for each end user)"/>
    <hyperlink ref="A169" location="'Multi'!B84" display="x5 = 2405. Split of rate 2 units between distribution time bands"/>
    <hyperlink ref="A170" location="'Multi'!C12" display="x6 = 2401. Annual hours by distribution time band (reconciled to days in year) (in Adjust annual hours by distribution time band to match days in year)"/>
    <hyperlink ref="A171" location="'Multi'!B177" display="x7 = Use of distribution time bands by units in demand forecast for two-rate tariffs (in Calculation of implied load coefficients for two-rate users)"/>
    <hyperlink ref="A172" location="'Input'!F57" display="x8 = 1010. Days in the charging year (in Financial and general assumptions)"/>
    <hyperlink ref="A186" location="'Multi'!B118" display="x1 = 2407. All units (MWh)"/>
    <hyperlink ref="A187" location="'Loads'!B301" display="x2 = 2305. Rate 1 units (MWh) (in Equivalent volume for each end user)"/>
    <hyperlink ref="A188" location="'Multi'!B42" display="x3 = 2403. Split of rate 1 units between distribution time bands"/>
    <hyperlink ref="A189" location="'Loads'!C301" display="x4 = 2305. Rate 2 units (MWh) (in Equivalent volume for each end user)"/>
    <hyperlink ref="A190" location="'Multi'!B84" display="x5 = 2405. Split of rate 2 units between distribution time bands"/>
    <hyperlink ref="A191" location="'Loads'!D301" display="x6 = 2305. Rate 3 units (MWh) (in Equivalent volume for each end user)"/>
    <hyperlink ref="A192" location="'Multi'!B101" display="x7 = 2406. Split of rate 3 units between distribution time bands (default)"/>
    <hyperlink ref="A193" location="'Multi'!C12" display="x8 = 2401. Annual hours by distribution time band (reconciled to days in year) (in Adjust annual hours by distribution time band to match days in year)"/>
    <hyperlink ref="A194" location="'Multi'!B200" display="x9 = Use of distribution time bands by units in demand forecast for three-rate tariffs (in Calculation of implied load coefficients for three-rate users)"/>
    <hyperlink ref="A195" location="'Input'!F57" display="x10 = 1010. Days in the charging year (in Financial and general assumptions)"/>
    <hyperlink ref="A209" location="'Multi'!E159" display="x1 = 2408. Peak band load coefficient for one-rate tariffs (in Calculation of implied load coefficients for one-rate users)"/>
    <hyperlink ref="A210" location="'Multi'!E177" display="x2 = 2409. Peak band load coefficient for two-rate tariffs (in Calculation of implied load coefficients for two-rate users)"/>
    <hyperlink ref="A211" location="'Multi'!E200" display="x3 = 2410. Peak band load coefficient for three-rate tariffs (in Calculation of implied load coefficients for three-rate users)"/>
    <hyperlink ref="A212" location="'Multi'!B217" display="x4 = Peak band load coefficient (in Calculation of adjusted time band load coefficients)"/>
    <hyperlink ref="A213" location="'Loads'!B45" display="x5 = 2302. Load coefficient"/>
    <hyperlink ref="A238" location="'Input'!B359" display="x1 = 1069. Red, amber and green peaking probabilities (in Peaking probabilities by network level)"/>
    <hyperlink ref="A239" location="'Multi'!B246" display="x2 = Total probability (should be 100%) (in Normalisation of peaking probabilities)"/>
    <hyperlink ref="A240" location="'Input'!B352" display="x3 = 1068. Typical annual hours by distribution time band"/>
    <hyperlink ref="A241" location="'Multi'!B12" display="x4 = 2401. Total hours in the year according to time band hours input data (in Adjust annual hours by distribution time band to match days in year)"/>
    <hyperlink ref="A259" location="'Multi'!C246" display="x1 = 2412. Normalised peaking probabilities (in Normalisation of peaking probabilities)"/>
    <hyperlink ref="A267" location="'Multi'!C12" display="x1 = 2401. Annual hours by distribution time band (reconciled to days in year) (in Adjust annual hours by distribution time band to match days in year)"/>
    <hyperlink ref="A268" location="'Multi'!C217" display="x2 = 2411. Load coefficient correction factor (kW at peak in band / band average kW) (in Calculation of adjusted time band load coefficients)"/>
    <hyperlink ref="A269" location="'Multi'!B262" display="x3 = 2413. Peaking probabilities by network level (reshaped)"/>
    <hyperlink ref="A270" location="'Input'!F57" display="x4 = 1010. Days in the charging year (in Financial and general assumptions)"/>
    <hyperlink ref="A294" location="'Multi'!B273" display="x1 = 2414. Pseudo load coefficient by time band and network level"/>
    <hyperlink ref="A303" location="'Multi'!B118" display="x1 = 2407. All units (MWh)"/>
    <hyperlink ref="A312" location="'Multi'!B42" display="x1 = 2403. Split of rate 1 units between distribution time bands"/>
    <hyperlink ref="A321" location="'Multi'!B297" display="x1 = 2415. Single rate non half hourly pseudo timeband load coefficients"/>
    <hyperlink ref="A322" location="'Multi'!B315" display="x2 = 2417. Single rate non half hourly timeband use"/>
    <hyperlink ref="A331" location="'Multi'!B118" display="x1 = 2407. All units (MWh)"/>
    <hyperlink ref="A340" location="'Multi'!B273" display="x1 = 2414. Pseudo load coefficient by time band and network level"/>
    <hyperlink ref="A349" location="'Multi'!B177" display="x1 = 2409. Use of distribution time bands by units in demand forecast for two-rate tariffs (in Calculation of implied load coefficients for two-rate users)"/>
    <hyperlink ref="A358" location="'Multi'!B343" display="x1 = 2420. Multi rate non half hourly pseudo timeband load coefficients"/>
    <hyperlink ref="A359" location="'Multi'!B352" display="x2 = 2421. Multi rate non half hourly timeband use"/>
    <hyperlink ref="A368" location="'Multi'!B118" display="x1 = 2407. All units (MWh)"/>
    <hyperlink ref="A377" location="'Multi'!B273" display="x1 = 2414. Pseudo load coefficient by time band and network level"/>
    <hyperlink ref="A386" location="'Multi'!B42" display="x1 = 2403. Split of rate 1 units between distribution time bands"/>
    <hyperlink ref="A395" location="'Multi'!B380" display="x1 = 2424. Off-peak non half hourly pseudo timeband load coefficients"/>
    <hyperlink ref="A396" location="'Multi'!B389" display="x2 = 2425. Off-peak non half hourly timeband use"/>
    <hyperlink ref="A405" location="'Multi'!B118" display="x1 = 2407. All units (MWh)"/>
    <hyperlink ref="A414" location="'Multi'!B273" display="x1 = 2414. Pseudo load coefficient by time band and network level"/>
    <hyperlink ref="A423" location="'Multi'!B200" display="x1 = 2410. Use of distribution time bands by units in demand forecast for three-rate tariffs (in Calculation of implied load coefficients for three-rate users)"/>
    <hyperlink ref="A432" location="'Multi'!B417" display="x1 = 2428. Aggregated half hourly pseudo timeband load coefficients"/>
    <hyperlink ref="A433" location="'Multi'!B426" display="x2 = 2429. Aggregated half hourly timeband use"/>
    <hyperlink ref="A442" location="'Multi'!B306" display="x1 = 2416. Single rate non half hourly units (MWh)"/>
    <hyperlink ref="A443" location="'Multi'!B325" display="x2 = 2418. Single rate non half hourly tariff pseudo load coefficient"/>
    <hyperlink ref="A444" location="'Multi'!B334" display="x3 = 2419. Multi rate non half hourly units (MWh)"/>
    <hyperlink ref="A445" location="'Multi'!B362" display="x4 = 2422. Multi rate non half hourly tariff pseudo load coefficient"/>
    <hyperlink ref="A446" location="'Multi'!B371" display="x5 = 2423. Off-peak non half hourly units (MWh)"/>
    <hyperlink ref="A447" location="'Multi'!B399" display="x6 = 2426. Off-peak non half hourly tariff pseudo load coefficient"/>
    <hyperlink ref="A456" location="'Multi'!B306" display="x1 = 2416. Single rate non half hourly units (MWh)"/>
    <hyperlink ref="A457" location="'Multi'!B315" display="x2 = 2417. Single rate non half hourly timeband use"/>
    <hyperlink ref="A458" location="'Multi'!B334" display="x3 = 2419. Multi rate non half hourly units (MWh)"/>
    <hyperlink ref="A459" location="'Multi'!B352" display="x4 = 2421. Multi rate non half hourly timeband use"/>
    <hyperlink ref="A460" location="'Multi'!B371" display="x5 = 2423. Off-peak non half hourly units (MWh)"/>
    <hyperlink ref="A461" location="'Multi'!B389" display="x6 = 2425. Off-peak non half hourly timeband use"/>
    <hyperlink ref="A470" location="'Multi'!B417" display="x1 = 2428. Aggregated half hourly pseudo timeband load coefficients"/>
    <hyperlink ref="A471" location="'Multi'!B464" display="x2 = 2432. Average non half hourly timeband use"/>
    <hyperlink ref="A480" location="'Multi'!B450" display="x1 = 2431. Average non half hourly tariff pseudo load coefficient"/>
    <hyperlink ref="A481" location="'Multi'!B474" display="x2 = 2433. Aggregated half hourly tariff pseudo load coefficient using average non half hourly unit mix"/>
    <hyperlink ref="A490" location="'Multi'!B306" display="x1 = 2416. Single rate non half hourly units (MWh)"/>
    <hyperlink ref="A491" location="'Multi'!B325" display="x2 = 2418. Single rate non half hourly tariff pseudo load coefficient"/>
    <hyperlink ref="A492" location="'Multi'!B334" display="x3 = 2419. Multi rate non half hourly units (MWh)"/>
    <hyperlink ref="A493" location="'Multi'!B362" display="x4 = 2422. Multi rate non half hourly tariff pseudo load coefficient"/>
    <hyperlink ref="A494" location="'Multi'!B371" display="x5 = 2423. Off-peak non half hourly units (MWh)"/>
    <hyperlink ref="A495" location="'Multi'!B399" display="x6 = 2426. Off-peak non half hourly tariff pseudo load coefficient"/>
    <hyperlink ref="A496" location="'Multi'!B408" display="x7 = 2427. Aggregated half hourly units (MWh)"/>
    <hyperlink ref="A497" location="'Multi'!B436" display="x8 = 2430. Aggregated half hourly tariff pseudo load coefficient"/>
    <hyperlink ref="A498" location="'Multi'!B484" display="x9 = 2434. Relative correction factor for aggregated half hourly tariff"/>
    <hyperlink ref="A507" location="'Multi'!B297" display="x1 = 2415. Single rate non half hourly pseudo timeband load coefficients"/>
    <hyperlink ref="A508" location="'Multi'!B501" display="x2 = 2435. Correction factor for non half hourly tariffs"/>
    <hyperlink ref="A517" location="'Multi'!B343" display="x1 = 2420. Multi rate non half hourly pseudo timeband load coefficients"/>
    <hyperlink ref="A518" location="'Multi'!B501" display="x2 = 2435. Correction factor for non half hourly tariffs"/>
    <hyperlink ref="A527" location="'Multi'!B380" display="x1 = 2424. Off-peak non half hourly pseudo timeband load coefficients"/>
    <hyperlink ref="A528" location="'Multi'!B501" display="x2 = 2435. Correction factor for non half hourly tariffs"/>
    <hyperlink ref="A537" location="'Multi'!B417" display="x1 = 2428. Aggregated half hourly pseudo timeband load coefficients"/>
    <hyperlink ref="A538" location="'Multi'!B501" display="x2 = 2435. Correction factor for non half hourly tariffs"/>
    <hyperlink ref="A539" location="'Multi'!B484" display="x3 = 2434. Relative correction factor for aggregated half hourly tariff"/>
    <hyperlink ref="A548" location="'Multi'!B511" display="x1 = 2436. Single rate non half hourly corrected pseudo timeband load coefficient"/>
    <hyperlink ref="A549" location="'Multi'!B521" display="x2 = 2437. Multi rate non half hourly corrected pseudo timeband load coefficient"/>
    <hyperlink ref="A550" location="'Multi'!B531" display="x3 = 2438. Off-peak non half hourly corrected pseudo timeband load coefficient"/>
    <hyperlink ref="A551" location="'Multi'!B542" display="x4 = 2439. Aggregated half hourly corrected pseudo timeband load coefficient"/>
    <hyperlink ref="A552" location="'Multi'!B273" display="x5 = 2414. Pseudo load coefficient by time band and network level"/>
    <hyperlink ref="A576" location="'Multi'!B555" display="x1 = 2440. Pseudo load coefficient by time band and network level (equalised)"/>
    <hyperlink ref="A577" location="'Multi'!B42" display="x2 = 2403. Split of rate 1 units between distribution time bands"/>
    <hyperlink ref="A601" location="'Multi'!B555" display="x1 = 2440. Pseudo load coefficient by time band and network level (equalised)"/>
    <hyperlink ref="A602" location="'Multi'!B84" display="x2 = 2405. Split of rate 2 units between distribution time bands"/>
    <hyperlink ref="A622" location="'Multi'!B555" display="x1 = 2440. Pseudo load coefficient by time band and network level (equalised)"/>
    <hyperlink ref="A623" location="'Multi'!B101" display="x2 = 2406. Split of rate 3 units between distribution time bands (default)"/>
    <hyperlink ref="A638" location="'Input'!B345" display="x1 = 1066. Typical annual hours by special distribution time band"/>
    <hyperlink ref="A639" location="'Input'!F57" display="x2 = 1010. Days in the charging year (in Financial and general assumptions)"/>
    <hyperlink ref="A640" location="'Multi'!B645" display="x3 = Total hours in the year according to special time band hours input data (in Adjust annual hours by special distribution time band to match days in year)"/>
    <hyperlink ref="A650" location="'Input'!B335" display="x1 = 1064. Average split of rate 1 units by special distribution time band"/>
    <hyperlink ref="A651" location="'Multi'!B658" display="x2 = Total split (in Normalisation of split of rate 1 units by special time band)"/>
    <hyperlink ref="A652" location="'Multi'!C645" display="x3 = 2444. Annual hours by special distribution time band (reconciled to days in year) (in Adjust annual hours by special distribution time band to match days in year)"/>
    <hyperlink ref="A653" location="'Input'!F57" display="x4 = 1010. Days in the charging year (in Financial and general assumptions)"/>
    <hyperlink ref="A666" location="'Multi'!C658" display="x1 = 2445. Normalised split of rate 1 units by special distribution time band (in Normalisation of split of rate 1 units by special time band)"/>
    <hyperlink ref="A689" location="'Multi'!B118" display="x1 = 2407. All units (MWh)"/>
    <hyperlink ref="A690" location="'Loads'!B301" display="x2 = 2305. Rate 1 units (MWh) (in Equivalent volume for each end user)"/>
    <hyperlink ref="A691" location="'Multi'!B670" display="x3 = 2446. Split of rate 1 units between special distribution time bands"/>
    <hyperlink ref="A692" location="'Multi'!C645" display="x4 = 2444. Annual hours by special distribution time band (reconciled to days in year) (in Adjust annual hours by special distribution time band to match days in year)"/>
    <hyperlink ref="A693" location="'Multi'!B699" display="x5 = Use of special distribution time bands by units in demand forecast for one-rate tariffs (in Calculation of implied special load coefficients for one-rate users)"/>
    <hyperlink ref="A694" location="'Input'!F57" display="x6 = 1010. Days in the charging year (in Financial and general assumptions)"/>
    <hyperlink ref="A707" location="'Multi'!B118" display="x1 = 2407. All units (MWh)"/>
    <hyperlink ref="A708" location="'Loads'!B301" display="x2 = 2305. Rate 1 units (MWh) (in Equivalent volume for each end user)"/>
    <hyperlink ref="A709" location="'Multi'!B670" display="x3 = 2446. Split of rate 1 units between special distribution time bands"/>
    <hyperlink ref="A710" location="'Loads'!C301" display="x4 = 2305. Rate 2 units (MWh) (in Equivalent volume for each end user)"/>
    <hyperlink ref="A711" location="'Multi'!B679" display="x5 = 2447. Split of rate 2 units between special distribution time bands (default)"/>
    <hyperlink ref="A712" location="'Loads'!D301" display="x6 = 2305. Rate 3 units (MWh) (in Equivalent volume for each end user)"/>
    <hyperlink ref="A713" location="'Multi'!B684" display="x7 = 2448. Split of rate 3 units between special distribution time bands (default)"/>
    <hyperlink ref="A714" location="'Multi'!C645" display="x8 = 2444. Annual hours by special distribution time band (reconciled to days in year) (in Adjust annual hours by special distribution time band to match days in year)"/>
    <hyperlink ref="A715" location="'Multi'!B721" display="x9 = Use of special distribution time bands by units in demand forecast for three-rate tariffs (in Calculation of implied special load coefficients for three-rate users)"/>
    <hyperlink ref="A716" location="'Input'!F57" display="x10 = 1010. Days in the charging year (in Financial and general assumptions)"/>
    <hyperlink ref="A726" location="'Multi'!E699" display="x1 = 2449. Peak band special load coefficient for one-rate tariffs (in Calculation of implied special load coefficients for one-rate users)"/>
    <hyperlink ref="A727" location="'Multi'!E721" display="x2 = 2450. Peak band special load coefficient for three-rate tariffs (in Calculation of implied special load coefficients for three-rate users)"/>
    <hyperlink ref="A728" location="'Multi'!B735" display="x3 = Peak band special load coefficient (in Estimated contributions to peak demand)"/>
    <hyperlink ref="A729" location="'Multi'!B118" display="x4 = 2407. All units (MWh)"/>
    <hyperlink ref="A730" location="'Input'!F57" display="x5 = 1010. Days in the charging year (in Financial and general assumptions)"/>
    <hyperlink ref="A731" location="'Loads'!B45" display="x6 = 2302. Load coefficient"/>
    <hyperlink ref="A744" location="'Multi'!C735" display="x1 = 2451. Contribution to peak band kW (in Estimated contributions to peak demand)"/>
    <hyperlink ref="A745" location="'Multi'!D735" display="x2 = 2451. Contribution to system-peak-time kW (in Estimated contributions to peak demand)"/>
    <hyperlink ref="A753" location="'Multi'!C246" display="x1 = 2412. Normalised peaking probabilities (in Normalisation of peaking probabilities)"/>
    <hyperlink ref="A754" location="'Multi'!C766" display="x2 = Amber peaking probabilities (in Calculation of special peaking probabilities)"/>
    <hyperlink ref="A755" location="'Input'!F57" display="x3 = 1010. Days in the charging year (in Financial and general assumptions)"/>
    <hyperlink ref="A756" location="'Multi'!C12" display="x4 = 2401. Annual hours by distribution time band (reconciled to days in year) (in Adjust annual hours by distribution time band to match days in year)"/>
    <hyperlink ref="A757" location="'Input'!E359" display="x5 = 1069. Black peaking probabilities (in Peaking probabilities by network level)"/>
    <hyperlink ref="A758" location="'Multi'!B766" display="x6 = Red peaking probabilities (in Calculation of special peaking probabilities)"/>
    <hyperlink ref="A759" location="'Multi'!E766" display="x7 = Amber peaking rates (in Calculation of special peaking probabilities)"/>
    <hyperlink ref="A760" location="'Multi'!C645" display="x8 = 2444. Annual hours by special distribution time band (reconciled to days in year) (in Adjust annual hours by special distribution time band to match days in year)"/>
    <hyperlink ref="A761" location="'Multi'!F766" display="x9 = Yellow peaking probabilities (in Calculation of special peaking probabilities)"/>
    <hyperlink ref="A762" location="'Multi'!D766" display="x10 = Green peaking probabilities (in Calculation of special peaking probabilities)"/>
    <hyperlink ref="A779" location="'Multi'!D766" display="x1 = 2453. Green peaking probabilities (in Calculation of special peaking probabilities)"/>
    <hyperlink ref="A780" location="'Multi'!F766" display="x2 = 2453. Yellow peaking probabilities (in Calculation of special peaking probabilities)"/>
    <hyperlink ref="A781" location="'Multi'!G766" display="x3 = 2453. Black peaking probabilities (in Calculation of special peaking probabilities)"/>
    <hyperlink ref="A797" location="'Multi'!B784" display="x1 = 2454. Special peaking probabilities by network level"/>
    <hyperlink ref="A805" location="'Multi'!C645" display="x1 = 2444. Annual hours by special distribution time band (reconciled to days in year) (in Adjust annual hours by special distribution time band to match days in year)"/>
    <hyperlink ref="A806" location="'Multi'!B748" display="x2 = 2452. Load coefficient correction factor for the group"/>
    <hyperlink ref="A807" location="'Multi'!B800" display="x3 = 2455. Special peaking probabilities by network level (reshaped)"/>
    <hyperlink ref="A808" location="'Input'!F57" display="x4 = 1010. Days in the charging year (in Financial and general assumptions)"/>
    <hyperlink ref="A816" location="'Multi'!B811" display="x1 = 2456. Pseudo load coefficient by special time band and network level"/>
    <hyperlink ref="A817" location="'Multi'!B670" display="x2 = 2446. Split of rate 1 units between special distribution time bands"/>
    <hyperlink ref="A829" location="'Multi'!B811" display="x1 = 2456. Pseudo load coefficient by special time band and network level"/>
    <hyperlink ref="A830" location="'Multi'!B679" display="x2 = 2447. Split of rate 2 units between special distribution time bands (default)"/>
    <hyperlink ref="A838" location="'Multi'!B811" display="x1 = 2456. Pseudo load coefficient by special time band and network level"/>
    <hyperlink ref="A839" location="'Multi'!B684" display="x2 = 2448. Split of rate 3 units between special distribution time bands (default)"/>
    <hyperlink ref="A847" location="'Multi'!B580" display="x1 = 2441. Unit rate 1 pseudo load coefficient by network level"/>
    <hyperlink ref="A848" location="'Multi'!B820" display="x2 = 2457. Unit rate 1 pseudo load coefficient by network level (special)"/>
    <hyperlink ref="A877" location="'Multi'!B605" display="x1 = 2442. Unit rate 2 pseudo load coefficient by network level"/>
    <hyperlink ref="A878" location="'Multi'!B833" display="x2 = 2458. Unit rate 2 pseudo load coefficient by network level (special)"/>
    <hyperlink ref="A899" location="'Multi'!B626" display="x1 = 2443. Unit rate 3 pseudo load coefficient by network level"/>
    <hyperlink ref="A900" location="'Multi'!B842" display="x2 = 2459. Unit rate 3 pseudo load coefficient by network level (special)"/>
  </hyperlinks>
  <pageMargins left="0.7" right="0.7" top="0.75" bottom="0.75" header="0.3" footer="0.3"/>
  <pageSetup paperSize="9" fitToHeight="0" orientation="landscape"/>
  <headerFooter>
    <oddHeader>&amp;L&amp;A&amp;C&amp;R&amp;P of &amp;N</oddHeader>
    <oddFooter>&amp;F</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K141"/>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11" ht="21" customHeight="1">
      <c r="A1" s="1">
        <f>"Forecast simultaneous maximum load for "&amp;'Input'!B7&amp;" in "&amp;'Input'!C7&amp;" ("&amp;'Input'!D7&amp;")"</f>
        <v>0</v>
      </c>
    </row>
    <row r="3" spans="1:11" ht="21" customHeight="1">
      <c r="A3" s="1" t="s">
        <v>798</v>
      </c>
    </row>
    <row r="4" spans="1:11">
      <c r="A4" s="2" t="s">
        <v>353</v>
      </c>
    </row>
    <row r="5" spans="1:11">
      <c r="A5" s="32" t="s">
        <v>570</v>
      </c>
    </row>
    <row r="6" spans="1:11">
      <c r="A6" s="32" t="s">
        <v>799</v>
      </c>
    </row>
    <row r="7" spans="1:11">
      <c r="A7" s="32" t="s">
        <v>800</v>
      </c>
    </row>
    <row r="8" spans="1:11">
      <c r="A8" s="32" t="s">
        <v>554</v>
      </c>
    </row>
    <row r="9" spans="1:11">
      <c r="A9" s="2" t="s">
        <v>801</v>
      </c>
    </row>
    <row r="11" spans="1:11">
      <c r="B11" s="15" t="s">
        <v>142</v>
      </c>
      <c r="C11" s="15" t="s">
        <v>143</v>
      </c>
      <c r="D11" s="15" t="s">
        <v>144</v>
      </c>
      <c r="E11" s="15" t="s">
        <v>145</v>
      </c>
      <c r="F11" s="15" t="s">
        <v>146</v>
      </c>
      <c r="G11" s="15" t="s">
        <v>151</v>
      </c>
      <c r="H11" s="15" t="s">
        <v>147</v>
      </c>
      <c r="I11" s="15" t="s">
        <v>148</v>
      </c>
      <c r="J11" s="15" t="s">
        <v>149</v>
      </c>
    </row>
    <row r="12" spans="1:11">
      <c r="A12" s="4" t="s">
        <v>174</v>
      </c>
      <c r="B12" s="21">
        <f>('Loads'!$B$302*'Multi'!B$852)*'LAFs'!B$237/(24*'Input'!$F$58)*1000</f>
        <v>0</v>
      </c>
      <c r="C12" s="21">
        <f>('Loads'!$B$302*'Multi'!C$852)*'LAFs'!C$237/(24*'Input'!$F$58)*1000</f>
        <v>0</v>
      </c>
      <c r="D12" s="21">
        <f>('Loads'!$B$302*'Multi'!D$852)*'LAFs'!D$237/(24*'Input'!$F$58)*1000</f>
        <v>0</v>
      </c>
      <c r="E12" s="21">
        <f>('Loads'!$B$302*'Multi'!E$852)*'LAFs'!E$237/(24*'Input'!$F$58)*1000</f>
        <v>0</v>
      </c>
      <c r="F12" s="21">
        <f>('Loads'!$B$302*'Multi'!F$852)*'LAFs'!F$237/(24*'Input'!$F$58)*1000</f>
        <v>0</v>
      </c>
      <c r="G12" s="21">
        <f>('Loads'!$B$302*'Multi'!G$852)*'LAFs'!G$237/(24*'Input'!$F$58)*1000</f>
        <v>0</v>
      </c>
      <c r="H12" s="21">
        <f>('Loads'!$B$302*'Multi'!H$852)*'LAFs'!H$237/(24*'Input'!$F$58)*1000</f>
        <v>0</v>
      </c>
      <c r="I12" s="21">
        <f>('Loads'!$B$302*'Multi'!I$852)*'LAFs'!I$237/(24*'Input'!$F$58)*1000</f>
        <v>0</v>
      </c>
      <c r="J12" s="21">
        <f>('Loads'!$B$302*'Multi'!J$852)*'LAFs'!J$237/(24*'Input'!$F$58)*1000</f>
        <v>0</v>
      </c>
      <c r="K12" s="17"/>
    </row>
    <row r="13" spans="1:11">
      <c r="A13" s="4" t="s">
        <v>216</v>
      </c>
      <c r="B13" s="21">
        <f>('Loads'!$B$304*'Multi'!B$854)*'LAFs'!B$239/(24*'Input'!$F$58)*1000</f>
        <v>0</v>
      </c>
      <c r="C13" s="21">
        <f>('Loads'!$B$304*'Multi'!C$854)*'LAFs'!C$239/(24*'Input'!$F$58)*1000</f>
        <v>0</v>
      </c>
      <c r="D13" s="21">
        <f>('Loads'!$B$304*'Multi'!D$854)*'LAFs'!D$239/(24*'Input'!$F$58)*1000</f>
        <v>0</v>
      </c>
      <c r="E13" s="21">
        <f>('Loads'!$B$304*'Multi'!E$854)*'LAFs'!E$239/(24*'Input'!$F$58)*1000</f>
        <v>0</v>
      </c>
      <c r="F13" s="21">
        <f>('Loads'!$B$304*'Multi'!F$854)*'LAFs'!F$239/(24*'Input'!$F$58)*1000</f>
        <v>0</v>
      </c>
      <c r="G13" s="21">
        <f>('Loads'!$B$304*'Multi'!G$854)*'LAFs'!G$239/(24*'Input'!$F$58)*1000</f>
        <v>0</v>
      </c>
      <c r="H13" s="21">
        <f>('Loads'!$B$304*'Multi'!H$854)*'LAFs'!H$239/(24*'Input'!$F$58)*1000</f>
        <v>0</v>
      </c>
      <c r="I13" s="21">
        <f>('Loads'!$B$304*'Multi'!I$854)*'LAFs'!I$239/(24*'Input'!$F$58)*1000</f>
        <v>0</v>
      </c>
      <c r="J13" s="21">
        <f>('Loads'!$B$304*'Multi'!J$854)*'LAFs'!J$239/(24*'Input'!$F$58)*1000</f>
        <v>0</v>
      </c>
      <c r="K13" s="17"/>
    </row>
    <row r="14" spans="1:11">
      <c r="A14" s="4" t="s">
        <v>176</v>
      </c>
      <c r="B14" s="21">
        <f>('Loads'!$B$305*'Multi'!B$855)*'LAFs'!B$240/(24*'Input'!$F$58)*1000</f>
        <v>0</v>
      </c>
      <c r="C14" s="21">
        <f>('Loads'!$B$305*'Multi'!C$855)*'LAFs'!C$240/(24*'Input'!$F$58)*1000</f>
        <v>0</v>
      </c>
      <c r="D14" s="21">
        <f>('Loads'!$B$305*'Multi'!D$855)*'LAFs'!D$240/(24*'Input'!$F$58)*1000</f>
        <v>0</v>
      </c>
      <c r="E14" s="21">
        <f>('Loads'!$B$305*'Multi'!E$855)*'LAFs'!E$240/(24*'Input'!$F$58)*1000</f>
        <v>0</v>
      </c>
      <c r="F14" s="21">
        <f>('Loads'!$B$305*'Multi'!F$855)*'LAFs'!F$240/(24*'Input'!$F$58)*1000</f>
        <v>0</v>
      </c>
      <c r="G14" s="21">
        <f>('Loads'!$B$305*'Multi'!G$855)*'LAFs'!G$240/(24*'Input'!$F$58)*1000</f>
        <v>0</v>
      </c>
      <c r="H14" s="21">
        <f>('Loads'!$B$305*'Multi'!H$855)*'LAFs'!H$240/(24*'Input'!$F$58)*1000</f>
        <v>0</v>
      </c>
      <c r="I14" s="21">
        <f>('Loads'!$B$305*'Multi'!I$855)*'LAFs'!I$240/(24*'Input'!$F$58)*1000</f>
        <v>0</v>
      </c>
      <c r="J14" s="21">
        <f>('Loads'!$B$305*'Multi'!J$855)*'LAFs'!J$240/(24*'Input'!$F$58)*1000</f>
        <v>0</v>
      </c>
      <c r="K14" s="17"/>
    </row>
    <row r="15" spans="1:11">
      <c r="A15" s="4" t="s">
        <v>217</v>
      </c>
      <c r="B15" s="21">
        <f>('Loads'!$B$307*'Multi'!B$857)*'LAFs'!B$242/(24*'Input'!$F$58)*1000</f>
        <v>0</v>
      </c>
      <c r="C15" s="21">
        <f>('Loads'!$B$307*'Multi'!C$857)*'LAFs'!C$242/(24*'Input'!$F$58)*1000</f>
        <v>0</v>
      </c>
      <c r="D15" s="21">
        <f>('Loads'!$B$307*'Multi'!D$857)*'LAFs'!D$242/(24*'Input'!$F$58)*1000</f>
        <v>0</v>
      </c>
      <c r="E15" s="21">
        <f>('Loads'!$B$307*'Multi'!E$857)*'LAFs'!E$242/(24*'Input'!$F$58)*1000</f>
        <v>0</v>
      </c>
      <c r="F15" s="21">
        <f>('Loads'!$B$307*'Multi'!F$857)*'LAFs'!F$242/(24*'Input'!$F$58)*1000</f>
        <v>0</v>
      </c>
      <c r="G15" s="21">
        <f>('Loads'!$B$307*'Multi'!G$857)*'LAFs'!G$242/(24*'Input'!$F$58)*1000</f>
        <v>0</v>
      </c>
      <c r="H15" s="21">
        <f>('Loads'!$B$307*'Multi'!H$857)*'LAFs'!H$242/(24*'Input'!$F$58)*1000</f>
        <v>0</v>
      </c>
      <c r="I15" s="21">
        <f>('Loads'!$B$307*'Multi'!I$857)*'LAFs'!I$242/(24*'Input'!$F$58)*1000</f>
        <v>0</v>
      </c>
      <c r="J15" s="21">
        <f>('Loads'!$B$307*'Multi'!J$857)*'LAFs'!J$242/(24*'Input'!$F$58)*1000</f>
        <v>0</v>
      </c>
      <c r="K15" s="17"/>
    </row>
    <row r="16" spans="1:11">
      <c r="A16" s="4" t="s">
        <v>218</v>
      </c>
      <c r="B16" s="21">
        <f>('Loads'!$B$316*'Multi'!B$866)*'LAFs'!B$251/(24*'Input'!$F$58)*1000</f>
        <v>0</v>
      </c>
      <c r="C16" s="21">
        <f>('Loads'!$B$316*'Multi'!C$866)*'LAFs'!C$251/(24*'Input'!$F$58)*1000</f>
        <v>0</v>
      </c>
      <c r="D16" s="21">
        <f>('Loads'!$B$316*'Multi'!D$866)*'LAFs'!D$251/(24*'Input'!$F$58)*1000</f>
        <v>0</v>
      </c>
      <c r="E16" s="21">
        <f>('Loads'!$B$316*'Multi'!E$866)*'LAFs'!E$251/(24*'Input'!$F$58)*1000</f>
        <v>0</v>
      </c>
      <c r="F16" s="21">
        <f>('Loads'!$B$316*'Multi'!F$866)*'LAFs'!F$251/(24*'Input'!$F$58)*1000</f>
        <v>0</v>
      </c>
      <c r="G16" s="21">
        <f>('Loads'!$B$316*'Multi'!G$866)*'LAFs'!G$251/(24*'Input'!$F$58)*1000</f>
        <v>0</v>
      </c>
      <c r="H16" s="21">
        <f>('Loads'!$B$316*'Multi'!H$866)*'LAFs'!H$251/(24*'Input'!$F$58)*1000</f>
        <v>0</v>
      </c>
      <c r="I16" s="21">
        <f>('Loads'!$B$316*'Multi'!I$866)*'LAFs'!I$251/(24*'Input'!$F$58)*1000</f>
        <v>0</v>
      </c>
      <c r="J16" s="21">
        <f>('Loads'!$B$316*'Multi'!J$866)*'LAFs'!J$251/(24*'Input'!$F$58)*1000</f>
        <v>0</v>
      </c>
      <c r="K16" s="17"/>
    </row>
    <row r="17" spans="1:11">
      <c r="A17" s="4" t="s">
        <v>219</v>
      </c>
      <c r="B17" s="21">
        <f>('Loads'!$B$317*'Multi'!B$867)*'LAFs'!B$252/(24*'Input'!$F$58)*1000</f>
        <v>0</v>
      </c>
      <c r="C17" s="21">
        <f>('Loads'!$B$317*'Multi'!C$867)*'LAFs'!C$252/(24*'Input'!$F$58)*1000</f>
        <v>0</v>
      </c>
      <c r="D17" s="21">
        <f>('Loads'!$B$317*'Multi'!D$867)*'LAFs'!D$252/(24*'Input'!$F$58)*1000</f>
        <v>0</v>
      </c>
      <c r="E17" s="21">
        <f>('Loads'!$B$317*'Multi'!E$867)*'LAFs'!E$252/(24*'Input'!$F$58)*1000</f>
        <v>0</v>
      </c>
      <c r="F17" s="21">
        <f>('Loads'!$B$317*'Multi'!F$867)*'LAFs'!F$252/(24*'Input'!$F$58)*1000</f>
        <v>0</v>
      </c>
      <c r="G17" s="21">
        <f>('Loads'!$B$317*'Multi'!G$867)*'LAFs'!G$252/(24*'Input'!$F$58)*1000</f>
        <v>0</v>
      </c>
      <c r="H17" s="21">
        <f>('Loads'!$B$317*'Multi'!H$867)*'LAFs'!H$252/(24*'Input'!$F$58)*1000</f>
        <v>0</v>
      </c>
      <c r="I17" s="21">
        <f>('Loads'!$B$317*'Multi'!I$867)*'LAFs'!I$252/(24*'Input'!$F$58)*1000</f>
        <v>0</v>
      </c>
      <c r="J17" s="21">
        <f>('Loads'!$B$317*'Multi'!J$867)*'LAFs'!J$252/(24*'Input'!$F$58)*1000</f>
        <v>0</v>
      </c>
      <c r="K17" s="17"/>
    </row>
    <row r="18" spans="1:11">
      <c r="A18" s="4" t="s">
        <v>220</v>
      </c>
      <c r="B18" s="21">
        <f>('Loads'!$B$318*'Multi'!B$868)*'LAFs'!B$253/(24*'Input'!$F$58)*1000</f>
        <v>0</v>
      </c>
      <c r="C18" s="21">
        <f>('Loads'!$B$318*'Multi'!C$868)*'LAFs'!C$253/(24*'Input'!$F$58)*1000</f>
        <v>0</v>
      </c>
      <c r="D18" s="21">
        <f>('Loads'!$B$318*'Multi'!D$868)*'LAFs'!D$253/(24*'Input'!$F$58)*1000</f>
        <v>0</v>
      </c>
      <c r="E18" s="21">
        <f>('Loads'!$B$318*'Multi'!E$868)*'LAFs'!E$253/(24*'Input'!$F$58)*1000</f>
        <v>0</v>
      </c>
      <c r="F18" s="21">
        <f>('Loads'!$B$318*'Multi'!F$868)*'LAFs'!F$253/(24*'Input'!$F$58)*1000</f>
        <v>0</v>
      </c>
      <c r="G18" s="21">
        <f>('Loads'!$B$318*'Multi'!G$868)*'LAFs'!G$253/(24*'Input'!$F$58)*1000</f>
        <v>0</v>
      </c>
      <c r="H18" s="21">
        <f>('Loads'!$B$318*'Multi'!H$868)*'LAFs'!H$253/(24*'Input'!$F$58)*1000</f>
        <v>0</v>
      </c>
      <c r="I18" s="21">
        <f>('Loads'!$B$318*'Multi'!I$868)*'LAFs'!I$253/(24*'Input'!$F$58)*1000</f>
        <v>0</v>
      </c>
      <c r="J18" s="21">
        <f>('Loads'!$B$318*'Multi'!J$868)*'LAFs'!J$253/(24*'Input'!$F$58)*1000</f>
        <v>0</v>
      </c>
      <c r="K18" s="17"/>
    </row>
    <row r="19" spans="1:11">
      <c r="A19" s="4" t="s">
        <v>221</v>
      </c>
      <c r="B19" s="21">
        <f>('Loads'!$B$319*'Multi'!B$869)*'LAFs'!B$254/(24*'Input'!$F$58)*1000</f>
        <v>0</v>
      </c>
      <c r="C19" s="21">
        <f>('Loads'!$B$319*'Multi'!C$869)*'LAFs'!C$254/(24*'Input'!$F$58)*1000</f>
        <v>0</v>
      </c>
      <c r="D19" s="21">
        <f>('Loads'!$B$319*'Multi'!D$869)*'LAFs'!D$254/(24*'Input'!$F$58)*1000</f>
        <v>0</v>
      </c>
      <c r="E19" s="21">
        <f>('Loads'!$B$319*'Multi'!E$869)*'LAFs'!E$254/(24*'Input'!$F$58)*1000</f>
        <v>0</v>
      </c>
      <c r="F19" s="21">
        <f>('Loads'!$B$319*'Multi'!F$869)*'LAFs'!F$254/(24*'Input'!$F$58)*1000</f>
        <v>0</v>
      </c>
      <c r="G19" s="21">
        <f>('Loads'!$B$319*'Multi'!G$869)*'LAFs'!G$254/(24*'Input'!$F$58)*1000</f>
        <v>0</v>
      </c>
      <c r="H19" s="21">
        <f>('Loads'!$B$319*'Multi'!H$869)*'LAFs'!H$254/(24*'Input'!$F$58)*1000</f>
        <v>0</v>
      </c>
      <c r="I19" s="21">
        <f>('Loads'!$B$319*'Multi'!I$869)*'LAFs'!I$254/(24*'Input'!$F$58)*1000</f>
        <v>0</v>
      </c>
      <c r="J19" s="21">
        <f>('Loads'!$B$319*'Multi'!J$869)*'LAFs'!J$254/(24*'Input'!$F$58)*1000</f>
        <v>0</v>
      </c>
      <c r="K19" s="17"/>
    </row>
    <row r="21" spans="1:11" ht="21" customHeight="1">
      <c r="A21" s="1" t="s">
        <v>802</v>
      </c>
    </row>
    <row r="22" spans="1:11">
      <c r="A22" s="2" t="s">
        <v>353</v>
      </c>
    </row>
    <row r="23" spans="1:11">
      <c r="A23" s="32" t="s">
        <v>570</v>
      </c>
    </row>
    <row r="24" spans="1:11">
      <c r="A24" s="32" t="s">
        <v>799</v>
      </c>
    </row>
    <row r="25" spans="1:11">
      <c r="A25" s="32" t="s">
        <v>803</v>
      </c>
    </row>
    <row r="26" spans="1:11">
      <c r="A26" s="32" t="s">
        <v>804</v>
      </c>
    </row>
    <row r="27" spans="1:11">
      <c r="A27" s="32" t="s">
        <v>805</v>
      </c>
    </row>
    <row r="28" spans="1:11">
      <c r="A28" s="32" t="s">
        <v>581</v>
      </c>
    </row>
    <row r="29" spans="1:11">
      <c r="A29" s="2" t="s">
        <v>806</v>
      </c>
    </row>
    <row r="31" spans="1:11">
      <c r="B31" s="15" t="s">
        <v>142</v>
      </c>
      <c r="C31" s="15" t="s">
        <v>143</v>
      </c>
      <c r="D31" s="15" t="s">
        <v>144</v>
      </c>
      <c r="E31" s="15" t="s">
        <v>145</v>
      </c>
      <c r="F31" s="15" t="s">
        <v>146</v>
      </c>
      <c r="G31" s="15" t="s">
        <v>151</v>
      </c>
      <c r="H31" s="15" t="s">
        <v>147</v>
      </c>
      <c r="I31" s="15" t="s">
        <v>148</v>
      </c>
      <c r="J31" s="15" t="s">
        <v>149</v>
      </c>
    </row>
    <row r="32" spans="1:11">
      <c r="A32" s="4" t="s">
        <v>175</v>
      </c>
      <c r="B32" s="21">
        <f>('Loads'!$B$303*'Multi'!B$853+'Loads'!$C$303*'Multi'!B$882)*'LAFs'!B$238/(24*'Input'!$F$58)*1000</f>
        <v>0</v>
      </c>
      <c r="C32" s="21">
        <f>('Loads'!$B$303*'Multi'!C$853+'Loads'!$C$303*'Multi'!C$882)*'LAFs'!C$238/(24*'Input'!$F$58)*1000</f>
        <v>0</v>
      </c>
      <c r="D32" s="21">
        <f>('Loads'!$B$303*'Multi'!D$853+'Loads'!$C$303*'Multi'!D$882)*'LAFs'!D$238/(24*'Input'!$F$58)*1000</f>
        <v>0</v>
      </c>
      <c r="E32" s="21">
        <f>('Loads'!$B$303*'Multi'!E$853+'Loads'!$C$303*'Multi'!E$882)*'LAFs'!E$238/(24*'Input'!$F$58)*1000</f>
        <v>0</v>
      </c>
      <c r="F32" s="21">
        <f>('Loads'!$B$303*'Multi'!F$853+'Loads'!$C$303*'Multi'!F$882)*'LAFs'!F$238/(24*'Input'!$F$58)*1000</f>
        <v>0</v>
      </c>
      <c r="G32" s="21">
        <f>('Loads'!$B$303*'Multi'!G$853+'Loads'!$C$303*'Multi'!G$882)*'LAFs'!G$238/(24*'Input'!$F$58)*1000</f>
        <v>0</v>
      </c>
      <c r="H32" s="21">
        <f>('Loads'!$B$303*'Multi'!H$853+'Loads'!$C$303*'Multi'!H$882)*'LAFs'!H$238/(24*'Input'!$F$58)*1000</f>
        <v>0</v>
      </c>
      <c r="I32" s="21">
        <f>('Loads'!$B$303*'Multi'!I$853+'Loads'!$C$303*'Multi'!I$882)*'LAFs'!I$238/(24*'Input'!$F$58)*1000</f>
        <v>0</v>
      </c>
      <c r="J32" s="21">
        <f>('Loads'!$B$303*'Multi'!J$853+'Loads'!$C$303*'Multi'!J$882)*'LAFs'!J$238/(24*'Input'!$F$58)*1000</f>
        <v>0</v>
      </c>
      <c r="K32" s="17"/>
    </row>
    <row r="33" spans="1:11">
      <c r="A33" s="4" t="s">
        <v>177</v>
      </c>
      <c r="B33" s="21">
        <f>('Loads'!$B$306*'Multi'!B$856+'Loads'!$C$306*'Multi'!B$883)*'LAFs'!B$241/(24*'Input'!$F$58)*1000</f>
        <v>0</v>
      </c>
      <c r="C33" s="21">
        <f>('Loads'!$B$306*'Multi'!C$856+'Loads'!$C$306*'Multi'!C$883)*'LAFs'!C$241/(24*'Input'!$F$58)*1000</f>
        <v>0</v>
      </c>
      <c r="D33" s="21">
        <f>('Loads'!$B$306*'Multi'!D$856+'Loads'!$C$306*'Multi'!D$883)*'LAFs'!D$241/(24*'Input'!$F$58)*1000</f>
        <v>0</v>
      </c>
      <c r="E33" s="21">
        <f>('Loads'!$B$306*'Multi'!E$856+'Loads'!$C$306*'Multi'!E$883)*'LAFs'!E$241/(24*'Input'!$F$58)*1000</f>
        <v>0</v>
      </c>
      <c r="F33" s="21">
        <f>('Loads'!$B$306*'Multi'!F$856+'Loads'!$C$306*'Multi'!F$883)*'LAFs'!F$241/(24*'Input'!$F$58)*1000</f>
        <v>0</v>
      </c>
      <c r="G33" s="21">
        <f>('Loads'!$B$306*'Multi'!G$856+'Loads'!$C$306*'Multi'!G$883)*'LAFs'!G$241/(24*'Input'!$F$58)*1000</f>
        <v>0</v>
      </c>
      <c r="H33" s="21">
        <f>('Loads'!$B$306*'Multi'!H$856+'Loads'!$C$306*'Multi'!H$883)*'LAFs'!H$241/(24*'Input'!$F$58)*1000</f>
        <v>0</v>
      </c>
      <c r="I33" s="21">
        <f>('Loads'!$B$306*'Multi'!I$856+'Loads'!$C$306*'Multi'!I$883)*'LAFs'!I$241/(24*'Input'!$F$58)*1000</f>
        <v>0</v>
      </c>
      <c r="J33" s="21">
        <f>('Loads'!$B$306*'Multi'!J$856+'Loads'!$C$306*'Multi'!J$883)*'LAFs'!J$241/(24*'Input'!$F$58)*1000</f>
        <v>0</v>
      </c>
      <c r="K33" s="17"/>
    </row>
    <row r="34" spans="1:11">
      <c r="A34" s="4" t="s">
        <v>178</v>
      </c>
      <c r="B34" s="21">
        <f>('Loads'!$B$308*'Multi'!B$858+'Loads'!$C$308*'Multi'!B$884)*'LAFs'!B$243/(24*'Input'!$F$58)*1000</f>
        <v>0</v>
      </c>
      <c r="C34" s="21">
        <f>('Loads'!$B$308*'Multi'!C$858+'Loads'!$C$308*'Multi'!C$884)*'LAFs'!C$243/(24*'Input'!$F$58)*1000</f>
        <v>0</v>
      </c>
      <c r="D34" s="21">
        <f>('Loads'!$B$308*'Multi'!D$858+'Loads'!$C$308*'Multi'!D$884)*'LAFs'!D$243/(24*'Input'!$F$58)*1000</f>
        <v>0</v>
      </c>
      <c r="E34" s="21">
        <f>('Loads'!$B$308*'Multi'!E$858+'Loads'!$C$308*'Multi'!E$884)*'LAFs'!E$243/(24*'Input'!$F$58)*1000</f>
        <v>0</v>
      </c>
      <c r="F34" s="21">
        <f>('Loads'!$B$308*'Multi'!F$858+'Loads'!$C$308*'Multi'!F$884)*'LAFs'!F$243/(24*'Input'!$F$58)*1000</f>
        <v>0</v>
      </c>
      <c r="G34" s="21">
        <f>('Loads'!$B$308*'Multi'!G$858+'Loads'!$C$308*'Multi'!G$884)*'LAFs'!G$243/(24*'Input'!$F$58)*1000</f>
        <v>0</v>
      </c>
      <c r="H34" s="21">
        <f>('Loads'!$B$308*'Multi'!H$858+'Loads'!$C$308*'Multi'!H$884)*'LAFs'!H$243/(24*'Input'!$F$58)*1000</f>
        <v>0</v>
      </c>
      <c r="I34" s="21">
        <f>('Loads'!$B$308*'Multi'!I$858+'Loads'!$C$308*'Multi'!I$884)*'LAFs'!I$243/(24*'Input'!$F$58)*1000</f>
        <v>0</v>
      </c>
      <c r="J34" s="21">
        <f>('Loads'!$B$308*'Multi'!J$858+'Loads'!$C$308*'Multi'!J$884)*'LAFs'!J$243/(24*'Input'!$F$58)*1000</f>
        <v>0</v>
      </c>
      <c r="K34" s="17"/>
    </row>
    <row r="35" spans="1:11">
      <c r="A35" s="4" t="s">
        <v>179</v>
      </c>
      <c r="B35" s="21">
        <f>('Loads'!$B$309*'Multi'!B$859+'Loads'!$C$309*'Multi'!B$885)*'LAFs'!B$244/(24*'Input'!$F$58)*1000</f>
        <v>0</v>
      </c>
      <c r="C35" s="21">
        <f>('Loads'!$B$309*'Multi'!C$859+'Loads'!$C$309*'Multi'!C$885)*'LAFs'!C$244/(24*'Input'!$F$58)*1000</f>
        <v>0</v>
      </c>
      <c r="D35" s="21">
        <f>('Loads'!$B$309*'Multi'!D$859+'Loads'!$C$309*'Multi'!D$885)*'LAFs'!D$244/(24*'Input'!$F$58)*1000</f>
        <v>0</v>
      </c>
      <c r="E35" s="21">
        <f>('Loads'!$B$309*'Multi'!E$859+'Loads'!$C$309*'Multi'!E$885)*'LAFs'!E$244/(24*'Input'!$F$58)*1000</f>
        <v>0</v>
      </c>
      <c r="F35" s="21">
        <f>('Loads'!$B$309*'Multi'!F$859+'Loads'!$C$309*'Multi'!F$885)*'LAFs'!F$244/(24*'Input'!$F$58)*1000</f>
        <v>0</v>
      </c>
      <c r="G35" s="21">
        <f>('Loads'!$B$309*'Multi'!G$859+'Loads'!$C$309*'Multi'!G$885)*'LAFs'!G$244/(24*'Input'!$F$58)*1000</f>
        <v>0</v>
      </c>
      <c r="H35" s="21">
        <f>('Loads'!$B$309*'Multi'!H$859+'Loads'!$C$309*'Multi'!H$885)*'LAFs'!H$244/(24*'Input'!$F$58)*1000</f>
        <v>0</v>
      </c>
      <c r="I35" s="21">
        <f>('Loads'!$B$309*'Multi'!I$859+'Loads'!$C$309*'Multi'!I$885)*'LAFs'!I$244/(24*'Input'!$F$58)*1000</f>
        <v>0</v>
      </c>
      <c r="J35" s="21">
        <f>('Loads'!$B$309*'Multi'!J$859+'Loads'!$C$309*'Multi'!J$885)*'LAFs'!J$244/(24*'Input'!$F$58)*1000</f>
        <v>0</v>
      </c>
      <c r="K35" s="17"/>
    </row>
    <row r="36" spans="1:11">
      <c r="A36" s="4" t="s">
        <v>195</v>
      </c>
      <c r="B36" s="21">
        <f>('Loads'!$B$310*'Multi'!B$860+'Loads'!$C$310*'Multi'!B$886)*'LAFs'!B$245/(24*'Input'!$F$58)*1000</f>
        <v>0</v>
      </c>
      <c r="C36" s="21">
        <f>('Loads'!$B$310*'Multi'!C$860+'Loads'!$C$310*'Multi'!C$886)*'LAFs'!C$245/(24*'Input'!$F$58)*1000</f>
        <v>0</v>
      </c>
      <c r="D36" s="21">
        <f>('Loads'!$B$310*'Multi'!D$860+'Loads'!$C$310*'Multi'!D$886)*'LAFs'!D$245/(24*'Input'!$F$58)*1000</f>
        <v>0</v>
      </c>
      <c r="E36" s="21">
        <f>('Loads'!$B$310*'Multi'!E$860+'Loads'!$C$310*'Multi'!E$886)*'LAFs'!E$245/(24*'Input'!$F$58)*1000</f>
        <v>0</v>
      </c>
      <c r="F36" s="21">
        <f>('Loads'!$B$310*'Multi'!F$860+'Loads'!$C$310*'Multi'!F$886)*'LAFs'!F$245/(24*'Input'!$F$58)*1000</f>
        <v>0</v>
      </c>
      <c r="G36" s="21">
        <f>('Loads'!$B$310*'Multi'!G$860+'Loads'!$C$310*'Multi'!G$886)*'LAFs'!G$245/(24*'Input'!$F$58)*1000</f>
        <v>0</v>
      </c>
      <c r="H36" s="21">
        <f>('Loads'!$B$310*'Multi'!H$860+'Loads'!$C$310*'Multi'!H$886)*'LAFs'!H$245/(24*'Input'!$F$58)*1000</f>
        <v>0</v>
      </c>
      <c r="I36" s="21">
        <f>('Loads'!$B$310*'Multi'!I$860+'Loads'!$C$310*'Multi'!I$886)*'LAFs'!I$245/(24*'Input'!$F$58)*1000</f>
        <v>0</v>
      </c>
      <c r="J36" s="21">
        <f>('Loads'!$B$310*'Multi'!J$860+'Loads'!$C$310*'Multi'!J$886)*'LAFs'!J$245/(24*'Input'!$F$58)*1000</f>
        <v>0</v>
      </c>
      <c r="K36" s="17"/>
    </row>
    <row r="38" spans="1:11" ht="21" customHeight="1">
      <c r="A38" s="1" t="s">
        <v>807</v>
      </c>
    </row>
    <row r="39" spans="1:11">
      <c r="A39" s="2" t="s">
        <v>353</v>
      </c>
    </row>
    <row r="40" spans="1:11">
      <c r="A40" s="32" t="s">
        <v>570</v>
      </c>
    </row>
    <row r="41" spans="1:11">
      <c r="A41" s="32" t="s">
        <v>799</v>
      </c>
    </row>
    <row r="42" spans="1:11">
      <c r="A42" s="32" t="s">
        <v>803</v>
      </c>
    </row>
    <row r="43" spans="1:11">
      <c r="A43" s="32" t="s">
        <v>804</v>
      </c>
    </row>
    <row r="44" spans="1:11">
      <c r="A44" s="32" t="s">
        <v>808</v>
      </c>
    </row>
    <row r="45" spans="1:11">
      <c r="A45" s="32" t="s">
        <v>809</v>
      </c>
    </row>
    <row r="46" spans="1:11">
      <c r="A46" s="32" t="s">
        <v>810</v>
      </c>
    </row>
    <row r="47" spans="1:11">
      <c r="A47" s="32" t="s">
        <v>591</v>
      </c>
    </row>
    <row r="48" spans="1:11">
      <c r="A48" s="2" t="s">
        <v>811</v>
      </c>
    </row>
    <row r="50" spans="1:11">
      <c r="B50" s="15" t="s">
        <v>142</v>
      </c>
      <c r="C50" s="15" t="s">
        <v>143</v>
      </c>
      <c r="D50" s="15" t="s">
        <v>144</v>
      </c>
      <c r="E50" s="15" t="s">
        <v>145</v>
      </c>
      <c r="F50" s="15" t="s">
        <v>146</v>
      </c>
      <c r="G50" s="15" t="s">
        <v>151</v>
      </c>
      <c r="H50" s="15" t="s">
        <v>147</v>
      </c>
      <c r="I50" s="15" t="s">
        <v>148</v>
      </c>
      <c r="J50" s="15" t="s">
        <v>149</v>
      </c>
    </row>
    <row r="51" spans="1:11">
      <c r="A51" s="4" t="s">
        <v>180</v>
      </c>
      <c r="B51" s="21">
        <f>('Loads'!$B$311*'Multi'!B$861+'Loads'!$C$311*'Multi'!B$887+'Loads'!$D$311*'Multi'!B$904)*'LAFs'!B$246/(24*'Input'!$F$58)*1000</f>
        <v>0</v>
      </c>
      <c r="C51" s="21">
        <f>('Loads'!$B$311*'Multi'!C$861+'Loads'!$C$311*'Multi'!C$887+'Loads'!$D$311*'Multi'!C$904)*'LAFs'!C$246/(24*'Input'!$F$58)*1000</f>
        <v>0</v>
      </c>
      <c r="D51" s="21">
        <f>('Loads'!$B$311*'Multi'!D$861+'Loads'!$C$311*'Multi'!D$887+'Loads'!$D$311*'Multi'!D$904)*'LAFs'!D$246/(24*'Input'!$F$58)*1000</f>
        <v>0</v>
      </c>
      <c r="E51" s="21">
        <f>('Loads'!$B$311*'Multi'!E$861+'Loads'!$C$311*'Multi'!E$887+'Loads'!$D$311*'Multi'!E$904)*'LAFs'!E$246/(24*'Input'!$F$58)*1000</f>
        <v>0</v>
      </c>
      <c r="F51" s="21">
        <f>('Loads'!$B$311*'Multi'!F$861+'Loads'!$C$311*'Multi'!F$887+'Loads'!$D$311*'Multi'!F$904)*'LAFs'!F$246/(24*'Input'!$F$58)*1000</f>
        <v>0</v>
      </c>
      <c r="G51" s="21">
        <f>('Loads'!$B$311*'Multi'!G$861+'Loads'!$C$311*'Multi'!G$887+'Loads'!$D$311*'Multi'!G$904)*'LAFs'!G$246/(24*'Input'!$F$58)*1000</f>
        <v>0</v>
      </c>
      <c r="H51" s="21">
        <f>('Loads'!$B$311*'Multi'!H$861+'Loads'!$C$311*'Multi'!H$887+'Loads'!$D$311*'Multi'!H$904)*'LAFs'!H$246/(24*'Input'!$F$58)*1000</f>
        <v>0</v>
      </c>
      <c r="I51" s="21">
        <f>('Loads'!$B$311*'Multi'!I$861+'Loads'!$C$311*'Multi'!I$887+'Loads'!$D$311*'Multi'!I$904)*'LAFs'!I$246/(24*'Input'!$F$58)*1000</f>
        <v>0</v>
      </c>
      <c r="J51" s="21">
        <f>('Loads'!$B$311*'Multi'!J$861+'Loads'!$C$311*'Multi'!J$887+'Loads'!$D$311*'Multi'!J$904)*'LAFs'!J$246/(24*'Input'!$F$58)*1000</f>
        <v>0</v>
      </c>
      <c r="K51" s="17"/>
    </row>
    <row r="52" spans="1:11">
      <c r="A52" s="4" t="s">
        <v>181</v>
      </c>
      <c r="B52" s="21">
        <f>('Loads'!$B$312*'Multi'!B$862+'Loads'!$C$312*'Multi'!B$888+'Loads'!$D$312*'Multi'!B$905)*'LAFs'!B$247/(24*'Input'!$F$58)*1000</f>
        <v>0</v>
      </c>
      <c r="C52" s="21">
        <f>('Loads'!$B$312*'Multi'!C$862+'Loads'!$C$312*'Multi'!C$888+'Loads'!$D$312*'Multi'!C$905)*'LAFs'!C$247/(24*'Input'!$F$58)*1000</f>
        <v>0</v>
      </c>
      <c r="D52" s="21">
        <f>('Loads'!$B$312*'Multi'!D$862+'Loads'!$C$312*'Multi'!D$888+'Loads'!$D$312*'Multi'!D$905)*'LAFs'!D$247/(24*'Input'!$F$58)*1000</f>
        <v>0</v>
      </c>
      <c r="E52" s="21">
        <f>('Loads'!$B$312*'Multi'!E$862+'Loads'!$C$312*'Multi'!E$888+'Loads'!$D$312*'Multi'!E$905)*'LAFs'!E$247/(24*'Input'!$F$58)*1000</f>
        <v>0</v>
      </c>
      <c r="F52" s="21">
        <f>('Loads'!$B$312*'Multi'!F$862+'Loads'!$C$312*'Multi'!F$888+'Loads'!$D$312*'Multi'!F$905)*'LAFs'!F$247/(24*'Input'!$F$58)*1000</f>
        <v>0</v>
      </c>
      <c r="G52" s="21">
        <f>('Loads'!$B$312*'Multi'!G$862+'Loads'!$C$312*'Multi'!G$888+'Loads'!$D$312*'Multi'!G$905)*'LAFs'!G$247/(24*'Input'!$F$58)*1000</f>
        <v>0</v>
      </c>
      <c r="H52" s="21">
        <f>('Loads'!$B$312*'Multi'!H$862+'Loads'!$C$312*'Multi'!H$888+'Loads'!$D$312*'Multi'!H$905)*'LAFs'!H$247/(24*'Input'!$F$58)*1000</f>
        <v>0</v>
      </c>
      <c r="I52" s="21">
        <f>('Loads'!$B$312*'Multi'!I$862+'Loads'!$C$312*'Multi'!I$888+'Loads'!$D$312*'Multi'!I$905)*'LAFs'!I$247/(24*'Input'!$F$58)*1000</f>
        <v>0</v>
      </c>
      <c r="J52" s="21">
        <f>('Loads'!$B$312*'Multi'!J$862+'Loads'!$C$312*'Multi'!J$888+'Loads'!$D$312*'Multi'!J$905)*'LAFs'!J$247/(24*'Input'!$F$58)*1000</f>
        <v>0</v>
      </c>
      <c r="K52" s="17"/>
    </row>
    <row r="53" spans="1:11">
      <c r="A53" s="4" t="s">
        <v>182</v>
      </c>
      <c r="B53" s="21">
        <f>('Loads'!$B$313*'Multi'!B$863+'Loads'!$C$313*'Multi'!B$889+'Loads'!$D$313*'Multi'!B$906)*'LAFs'!B$248/(24*'Input'!$F$58)*1000</f>
        <v>0</v>
      </c>
      <c r="C53" s="21">
        <f>('Loads'!$B$313*'Multi'!C$863+'Loads'!$C$313*'Multi'!C$889+'Loads'!$D$313*'Multi'!C$906)*'LAFs'!C$248/(24*'Input'!$F$58)*1000</f>
        <v>0</v>
      </c>
      <c r="D53" s="21">
        <f>('Loads'!$B$313*'Multi'!D$863+'Loads'!$C$313*'Multi'!D$889+'Loads'!$D$313*'Multi'!D$906)*'LAFs'!D$248/(24*'Input'!$F$58)*1000</f>
        <v>0</v>
      </c>
      <c r="E53" s="21">
        <f>('Loads'!$B$313*'Multi'!E$863+'Loads'!$C$313*'Multi'!E$889+'Loads'!$D$313*'Multi'!E$906)*'LAFs'!E$248/(24*'Input'!$F$58)*1000</f>
        <v>0</v>
      </c>
      <c r="F53" s="21">
        <f>('Loads'!$B$313*'Multi'!F$863+'Loads'!$C$313*'Multi'!F$889+'Loads'!$D$313*'Multi'!F$906)*'LAFs'!F$248/(24*'Input'!$F$58)*1000</f>
        <v>0</v>
      </c>
      <c r="G53" s="21">
        <f>('Loads'!$B$313*'Multi'!G$863+'Loads'!$C$313*'Multi'!G$889+'Loads'!$D$313*'Multi'!G$906)*'LAFs'!G$248/(24*'Input'!$F$58)*1000</f>
        <v>0</v>
      </c>
      <c r="H53" s="21">
        <f>('Loads'!$B$313*'Multi'!H$863+'Loads'!$C$313*'Multi'!H$889+'Loads'!$D$313*'Multi'!H$906)*'LAFs'!H$248/(24*'Input'!$F$58)*1000</f>
        <v>0</v>
      </c>
      <c r="I53" s="21">
        <f>('Loads'!$B$313*'Multi'!I$863+'Loads'!$C$313*'Multi'!I$889+'Loads'!$D$313*'Multi'!I$906)*'LAFs'!I$248/(24*'Input'!$F$58)*1000</f>
        <v>0</v>
      </c>
      <c r="J53" s="21">
        <f>('Loads'!$B$313*'Multi'!J$863+'Loads'!$C$313*'Multi'!J$889+'Loads'!$D$313*'Multi'!J$906)*'LAFs'!J$248/(24*'Input'!$F$58)*1000</f>
        <v>0</v>
      </c>
      <c r="K53" s="17"/>
    </row>
    <row r="54" spans="1:11">
      <c r="A54" s="4" t="s">
        <v>183</v>
      </c>
      <c r="B54" s="21">
        <f>('Loads'!$B$314*'Multi'!B$864+'Loads'!$C$314*'Multi'!B$890+'Loads'!$D$314*'Multi'!B$907)*'LAFs'!B$249/(24*'Input'!$F$58)*1000</f>
        <v>0</v>
      </c>
      <c r="C54" s="21">
        <f>('Loads'!$B$314*'Multi'!C$864+'Loads'!$C$314*'Multi'!C$890+'Loads'!$D$314*'Multi'!C$907)*'LAFs'!C$249/(24*'Input'!$F$58)*1000</f>
        <v>0</v>
      </c>
      <c r="D54" s="21">
        <f>('Loads'!$B$314*'Multi'!D$864+'Loads'!$C$314*'Multi'!D$890+'Loads'!$D$314*'Multi'!D$907)*'LAFs'!D$249/(24*'Input'!$F$58)*1000</f>
        <v>0</v>
      </c>
      <c r="E54" s="21">
        <f>('Loads'!$B$314*'Multi'!E$864+'Loads'!$C$314*'Multi'!E$890+'Loads'!$D$314*'Multi'!E$907)*'LAFs'!E$249/(24*'Input'!$F$58)*1000</f>
        <v>0</v>
      </c>
      <c r="F54" s="21">
        <f>('Loads'!$B$314*'Multi'!F$864+'Loads'!$C$314*'Multi'!F$890+'Loads'!$D$314*'Multi'!F$907)*'LAFs'!F$249/(24*'Input'!$F$58)*1000</f>
        <v>0</v>
      </c>
      <c r="G54" s="21">
        <f>('Loads'!$B$314*'Multi'!G$864+'Loads'!$C$314*'Multi'!G$890+'Loads'!$D$314*'Multi'!G$907)*'LAFs'!G$249/(24*'Input'!$F$58)*1000</f>
        <v>0</v>
      </c>
      <c r="H54" s="21">
        <f>('Loads'!$B$314*'Multi'!H$864+'Loads'!$C$314*'Multi'!H$890+'Loads'!$D$314*'Multi'!H$907)*'LAFs'!H$249/(24*'Input'!$F$58)*1000</f>
        <v>0</v>
      </c>
      <c r="I54" s="21">
        <f>('Loads'!$B$314*'Multi'!I$864+'Loads'!$C$314*'Multi'!I$890+'Loads'!$D$314*'Multi'!I$907)*'LAFs'!I$249/(24*'Input'!$F$58)*1000</f>
        <v>0</v>
      </c>
      <c r="J54" s="21">
        <f>('Loads'!$B$314*'Multi'!J$864+'Loads'!$C$314*'Multi'!J$890+'Loads'!$D$314*'Multi'!J$907)*'LAFs'!J$249/(24*'Input'!$F$58)*1000</f>
        <v>0</v>
      </c>
      <c r="K54" s="17"/>
    </row>
    <row r="55" spans="1:11">
      <c r="A55" s="4" t="s">
        <v>196</v>
      </c>
      <c r="B55" s="21">
        <f>('Loads'!$B$315*'Multi'!B$865+'Loads'!$C$315*'Multi'!B$891+'Loads'!$D$315*'Multi'!B$908)*'LAFs'!B$250/(24*'Input'!$F$58)*1000</f>
        <v>0</v>
      </c>
      <c r="C55" s="21">
        <f>('Loads'!$B$315*'Multi'!C$865+'Loads'!$C$315*'Multi'!C$891+'Loads'!$D$315*'Multi'!C$908)*'LAFs'!C$250/(24*'Input'!$F$58)*1000</f>
        <v>0</v>
      </c>
      <c r="D55" s="21">
        <f>('Loads'!$B$315*'Multi'!D$865+'Loads'!$C$315*'Multi'!D$891+'Loads'!$D$315*'Multi'!D$908)*'LAFs'!D$250/(24*'Input'!$F$58)*1000</f>
        <v>0</v>
      </c>
      <c r="E55" s="21">
        <f>('Loads'!$B$315*'Multi'!E$865+'Loads'!$C$315*'Multi'!E$891+'Loads'!$D$315*'Multi'!E$908)*'LAFs'!E$250/(24*'Input'!$F$58)*1000</f>
        <v>0</v>
      </c>
      <c r="F55" s="21">
        <f>('Loads'!$B$315*'Multi'!F$865+'Loads'!$C$315*'Multi'!F$891+'Loads'!$D$315*'Multi'!F$908)*'LAFs'!F$250/(24*'Input'!$F$58)*1000</f>
        <v>0</v>
      </c>
      <c r="G55" s="21">
        <f>('Loads'!$B$315*'Multi'!G$865+'Loads'!$C$315*'Multi'!G$891+'Loads'!$D$315*'Multi'!G$908)*'LAFs'!G$250/(24*'Input'!$F$58)*1000</f>
        <v>0</v>
      </c>
      <c r="H55" s="21">
        <f>('Loads'!$B$315*'Multi'!H$865+'Loads'!$C$315*'Multi'!H$891+'Loads'!$D$315*'Multi'!H$908)*'LAFs'!H$250/(24*'Input'!$F$58)*1000</f>
        <v>0</v>
      </c>
      <c r="I55" s="21">
        <f>('Loads'!$B$315*'Multi'!I$865+'Loads'!$C$315*'Multi'!I$891+'Loads'!$D$315*'Multi'!I$908)*'LAFs'!I$250/(24*'Input'!$F$58)*1000</f>
        <v>0</v>
      </c>
      <c r="J55" s="21">
        <f>('Loads'!$B$315*'Multi'!J$865+'Loads'!$C$315*'Multi'!J$891+'Loads'!$D$315*'Multi'!J$908)*'LAFs'!J$250/(24*'Input'!$F$58)*1000</f>
        <v>0</v>
      </c>
      <c r="K55" s="17"/>
    </row>
    <row r="56" spans="1:11">
      <c r="A56" s="4" t="s">
        <v>222</v>
      </c>
      <c r="B56" s="21">
        <f>('Loads'!$B$320*'Multi'!B$870+'Loads'!$C$320*'Multi'!B$892+'Loads'!$D$320*'Multi'!B$909)*'LAFs'!B$255/(24*'Input'!$F$58)*1000</f>
        <v>0</v>
      </c>
      <c r="C56" s="21">
        <f>('Loads'!$B$320*'Multi'!C$870+'Loads'!$C$320*'Multi'!C$892+'Loads'!$D$320*'Multi'!C$909)*'LAFs'!C$255/(24*'Input'!$F$58)*1000</f>
        <v>0</v>
      </c>
      <c r="D56" s="21">
        <f>('Loads'!$B$320*'Multi'!D$870+'Loads'!$C$320*'Multi'!D$892+'Loads'!$D$320*'Multi'!D$909)*'LAFs'!D$255/(24*'Input'!$F$58)*1000</f>
        <v>0</v>
      </c>
      <c r="E56" s="21">
        <f>('Loads'!$B$320*'Multi'!E$870+'Loads'!$C$320*'Multi'!E$892+'Loads'!$D$320*'Multi'!E$909)*'LAFs'!E$255/(24*'Input'!$F$58)*1000</f>
        <v>0</v>
      </c>
      <c r="F56" s="21">
        <f>('Loads'!$B$320*'Multi'!F$870+'Loads'!$C$320*'Multi'!F$892+'Loads'!$D$320*'Multi'!F$909)*'LAFs'!F$255/(24*'Input'!$F$58)*1000</f>
        <v>0</v>
      </c>
      <c r="G56" s="21">
        <f>('Loads'!$B$320*'Multi'!G$870+'Loads'!$C$320*'Multi'!G$892+'Loads'!$D$320*'Multi'!G$909)*'LAFs'!G$255/(24*'Input'!$F$58)*1000</f>
        <v>0</v>
      </c>
      <c r="H56" s="21">
        <f>('Loads'!$B$320*'Multi'!H$870+'Loads'!$C$320*'Multi'!H$892+'Loads'!$D$320*'Multi'!H$909)*'LAFs'!H$255/(24*'Input'!$F$58)*1000</f>
        <v>0</v>
      </c>
      <c r="I56" s="21">
        <f>('Loads'!$B$320*'Multi'!I$870+'Loads'!$C$320*'Multi'!I$892+'Loads'!$D$320*'Multi'!I$909)*'LAFs'!I$255/(24*'Input'!$F$58)*1000</f>
        <v>0</v>
      </c>
      <c r="J56" s="21">
        <f>('Loads'!$B$320*'Multi'!J$870+'Loads'!$C$320*'Multi'!J$892+'Loads'!$D$320*'Multi'!J$909)*'LAFs'!J$255/(24*'Input'!$F$58)*1000</f>
        <v>0</v>
      </c>
      <c r="K56" s="17"/>
    </row>
    <row r="57" spans="1:11">
      <c r="A57" s="4" t="s">
        <v>187</v>
      </c>
      <c r="B57" s="21">
        <f>('Loads'!$B$324*'Multi'!B$871+'Loads'!$C$324*'Multi'!B$893+'Loads'!$D$324*'Multi'!B$910)*'LAFs'!B$259/(24*'Input'!$F$58)*1000</f>
        <v>0</v>
      </c>
      <c r="C57" s="21">
        <f>('Loads'!$B$324*'Multi'!C$871+'Loads'!$C$324*'Multi'!C$893+'Loads'!$D$324*'Multi'!C$910)*'LAFs'!C$259/(24*'Input'!$F$58)*1000</f>
        <v>0</v>
      </c>
      <c r="D57" s="21">
        <f>('Loads'!$B$324*'Multi'!D$871+'Loads'!$C$324*'Multi'!D$893+'Loads'!$D$324*'Multi'!D$910)*'LAFs'!D$259/(24*'Input'!$F$58)*1000</f>
        <v>0</v>
      </c>
      <c r="E57" s="21">
        <f>('Loads'!$B$324*'Multi'!E$871+'Loads'!$C$324*'Multi'!E$893+'Loads'!$D$324*'Multi'!E$910)*'LAFs'!E$259/(24*'Input'!$F$58)*1000</f>
        <v>0</v>
      </c>
      <c r="F57" s="21">
        <f>('Loads'!$B$324*'Multi'!F$871+'Loads'!$C$324*'Multi'!F$893+'Loads'!$D$324*'Multi'!F$910)*'LAFs'!F$259/(24*'Input'!$F$58)*1000</f>
        <v>0</v>
      </c>
      <c r="G57" s="21">
        <f>('Loads'!$B$324*'Multi'!G$871+'Loads'!$C$324*'Multi'!G$893+'Loads'!$D$324*'Multi'!G$910)*'LAFs'!G$259/(24*'Input'!$F$58)*1000</f>
        <v>0</v>
      </c>
      <c r="H57" s="21">
        <f>('Loads'!$B$324*'Multi'!H$871+'Loads'!$C$324*'Multi'!H$893+'Loads'!$D$324*'Multi'!H$910)*'LAFs'!H$259/(24*'Input'!$F$58)*1000</f>
        <v>0</v>
      </c>
      <c r="I57" s="21">
        <f>('Loads'!$B$324*'Multi'!I$871+'Loads'!$C$324*'Multi'!I$893+'Loads'!$D$324*'Multi'!I$910)*'LAFs'!I$259/(24*'Input'!$F$58)*1000</f>
        <v>0</v>
      </c>
      <c r="J57" s="21">
        <f>('Loads'!$B$324*'Multi'!J$871+'Loads'!$C$324*'Multi'!J$893+'Loads'!$D$324*'Multi'!J$910)*'LAFs'!J$259/(24*'Input'!$F$58)*1000</f>
        <v>0</v>
      </c>
      <c r="K57" s="17"/>
    </row>
    <row r="58" spans="1:11">
      <c r="A58" s="4" t="s">
        <v>189</v>
      </c>
      <c r="B58" s="21">
        <f>('Loads'!$B$326*'Multi'!B$872+'Loads'!$C$326*'Multi'!B$894+'Loads'!$D$326*'Multi'!B$911)*'LAFs'!B$261/(24*'Input'!$F$58)*1000</f>
        <v>0</v>
      </c>
      <c r="C58" s="21">
        <f>('Loads'!$B$326*'Multi'!C$872+'Loads'!$C$326*'Multi'!C$894+'Loads'!$D$326*'Multi'!C$911)*'LAFs'!C$261/(24*'Input'!$F$58)*1000</f>
        <v>0</v>
      </c>
      <c r="D58" s="21">
        <f>('Loads'!$B$326*'Multi'!D$872+'Loads'!$C$326*'Multi'!D$894+'Loads'!$D$326*'Multi'!D$911)*'LAFs'!D$261/(24*'Input'!$F$58)*1000</f>
        <v>0</v>
      </c>
      <c r="E58" s="21">
        <f>('Loads'!$B$326*'Multi'!E$872+'Loads'!$C$326*'Multi'!E$894+'Loads'!$D$326*'Multi'!E$911)*'LAFs'!E$261/(24*'Input'!$F$58)*1000</f>
        <v>0</v>
      </c>
      <c r="F58" s="21">
        <f>('Loads'!$B$326*'Multi'!F$872+'Loads'!$C$326*'Multi'!F$894+'Loads'!$D$326*'Multi'!F$911)*'LAFs'!F$261/(24*'Input'!$F$58)*1000</f>
        <v>0</v>
      </c>
      <c r="G58" s="21">
        <f>('Loads'!$B$326*'Multi'!G$872+'Loads'!$C$326*'Multi'!G$894+'Loads'!$D$326*'Multi'!G$911)*'LAFs'!G$261/(24*'Input'!$F$58)*1000</f>
        <v>0</v>
      </c>
      <c r="H58" s="21">
        <f>('Loads'!$B$326*'Multi'!H$872+'Loads'!$C$326*'Multi'!H$894+'Loads'!$D$326*'Multi'!H$911)*'LAFs'!H$261/(24*'Input'!$F$58)*1000</f>
        <v>0</v>
      </c>
      <c r="I58" s="21">
        <f>('Loads'!$B$326*'Multi'!I$872+'Loads'!$C$326*'Multi'!I$894+'Loads'!$D$326*'Multi'!I$911)*'LAFs'!I$261/(24*'Input'!$F$58)*1000</f>
        <v>0</v>
      </c>
      <c r="J58" s="21">
        <f>('Loads'!$B$326*'Multi'!J$872+'Loads'!$C$326*'Multi'!J$894+'Loads'!$D$326*'Multi'!J$911)*'LAFs'!J$261/(24*'Input'!$F$58)*1000</f>
        <v>0</v>
      </c>
      <c r="K58" s="17"/>
    </row>
    <row r="59" spans="1:11">
      <c r="A59" s="4" t="s">
        <v>198</v>
      </c>
      <c r="B59" s="21">
        <f>('Loads'!$B$328*'Multi'!B$873+'Loads'!$C$328*'Multi'!B$895+'Loads'!$D$328*'Multi'!B$912)*'LAFs'!B$263/(24*'Input'!$F$58)*1000</f>
        <v>0</v>
      </c>
      <c r="C59" s="21">
        <f>('Loads'!$B$328*'Multi'!C$873+'Loads'!$C$328*'Multi'!C$895+'Loads'!$D$328*'Multi'!C$912)*'LAFs'!C$263/(24*'Input'!$F$58)*1000</f>
        <v>0</v>
      </c>
      <c r="D59" s="21">
        <f>('Loads'!$B$328*'Multi'!D$873+'Loads'!$C$328*'Multi'!D$895+'Loads'!$D$328*'Multi'!D$912)*'LAFs'!D$263/(24*'Input'!$F$58)*1000</f>
        <v>0</v>
      </c>
      <c r="E59" s="21">
        <f>('Loads'!$B$328*'Multi'!E$873+'Loads'!$C$328*'Multi'!E$895+'Loads'!$D$328*'Multi'!E$912)*'LAFs'!E$263/(24*'Input'!$F$58)*1000</f>
        <v>0</v>
      </c>
      <c r="F59" s="21">
        <f>('Loads'!$B$328*'Multi'!F$873+'Loads'!$C$328*'Multi'!F$895+'Loads'!$D$328*'Multi'!F$912)*'LAFs'!F$263/(24*'Input'!$F$58)*1000</f>
        <v>0</v>
      </c>
      <c r="G59" s="21">
        <f>('Loads'!$B$328*'Multi'!G$873+'Loads'!$C$328*'Multi'!G$895+'Loads'!$D$328*'Multi'!G$912)*'LAFs'!G$263/(24*'Input'!$F$58)*1000</f>
        <v>0</v>
      </c>
      <c r="H59" s="21">
        <f>('Loads'!$B$328*'Multi'!H$873+'Loads'!$C$328*'Multi'!H$895+'Loads'!$D$328*'Multi'!H$912)*'LAFs'!H$263/(24*'Input'!$F$58)*1000</f>
        <v>0</v>
      </c>
      <c r="I59" s="21">
        <f>('Loads'!$B$328*'Multi'!I$873+'Loads'!$C$328*'Multi'!I$895+'Loads'!$D$328*'Multi'!I$912)*'LAFs'!I$263/(24*'Input'!$F$58)*1000</f>
        <v>0</v>
      </c>
      <c r="J59" s="21">
        <f>('Loads'!$B$328*'Multi'!J$873+'Loads'!$C$328*'Multi'!J$895+'Loads'!$D$328*'Multi'!J$912)*'LAFs'!J$263/(24*'Input'!$F$58)*1000</f>
        <v>0</v>
      </c>
      <c r="K59" s="17"/>
    </row>
    <row r="61" spans="1:11" ht="21" customHeight="1">
      <c r="A61" s="1" t="s">
        <v>812</v>
      </c>
    </row>
    <row r="62" spans="1:11">
      <c r="A62" s="2" t="s">
        <v>353</v>
      </c>
    </row>
    <row r="63" spans="1:11">
      <c r="A63" s="32" t="s">
        <v>576</v>
      </c>
    </row>
    <row r="64" spans="1:11">
      <c r="A64" s="32" t="s">
        <v>813</v>
      </c>
    </row>
    <row r="65" spans="1:11">
      <c r="A65" s="32" t="s">
        <v>800</v>
      </c>
    </row>
    <row r="66" spans="1:11">
      <c r="A66" s="32" t="s">
        <v>554</v>
      </c>
    </row>
    <row r="67" spans="1:11">
      <c r="A67" s="2" t="s">
        <v>814</v>
      </c>
    </row>
    <row r="69" spans="1:11">
      <c r="B69" s="15" t="s">
        <v>142</v>
      </c>
      <c r="C69" s="15" t="s">
        <v>143</v>
      </c>
      <c r="D69" s="15" t="s">
        <v>144</v>
      </c>
      <c r="E69" s="15" t="s">
        <v>145</v>
      </c>
      <c r="F69" s="15" t="s">
        <v>146</v>
      </c>
      <c r="G69" s="15" t="s">
        <v>151</v>
      </c>
      <c r="H69" s="15" t="s">
        <v>147</v>
      </c>
      <c r="I69" s="15" t="s">
        <v>148</v>
      </c>
      <c r="J69" s="15" t="s">
        <v>149</v>
      </c>
    </row>
    <row r="70" spans="1:11">
      <c r="A70" s="4" t="s">
        <v>174</v>
      </c>
      <c r="B70" s="21">
        <f>'Multi'!$B119*'Loads'!$B46*'LAFs'!B237/(24*'Input'!$F$58)*1000</f>
        <v>0</v>
      </c>
      <c r="C70" s="21">
        <f>'Multi'!$B119*'Loads'!$B46*'LAFs'!C237/(24*'Input'!$F$58)*1000</f>
        <v>0</v>
      </c>
      <c r="D70" s="21">
        <f>'Multi'!$B119*'Loads'!$B46*'LAFs'!D237/(24*'Input'!$F$58)*1000</f>
        <v>0</v>
      </c>
      <c r="E70" s="21">
        <f>'Multi'!$B119*'Loads'!$B46*'LAFs'!E237/(24*'Input'!$F$58)*1000</f>
        <v>0</v>
      </c>
      <c r="F70" s="21">
        <f>'Multi'!$B119*'Loads'!$B46*'LAFs'!F237/(24*'Input'!$F$58)*1000</f>
        <v>0</v>
      </c>
      <c r="G70" s="21">
        <f>'Multi'!$B119*'Loads'!$B46*'LAFs'!G237/(24*'Input'!$F$58)*1000</f>
        <v>0</v>
      </c>
      <c r="H70" s="21">
        <f>'Multi'!$B119*'Loads'!$B46*'LAFs'!H237/(24*'Input'!$F$58)*1000</f>
        <v>0</v>
      </c>
      <c r="I70" s="21">
        <f>'Multi'!$B119*'Loads'!$B46*'LAFs'!I237/(24*'Input'!$F$58)*1000</f>
        <v>0</v>
      </c>
      <c r="J70" s="21">
        <f>'Multi'!$B119*'Loads'!$B46*'LAFs'!J237/(24*'Input'!$F$58)*1000</f>
        <v>0</v>
      </c>
      <c r="K70" s="17"/>
    </row>
    <row r="71" spans="1:11">
      <c r="A71" s="4" t="s">
        <v>175</v>
      </c>
      <c r="B71" s="21">
        <f>'Multi'!$B120*'Loads'!$B47*'LAFs'!B238/(24*'Input'!$F$58)*1000</f>
        <v>0</v>
      </c>
      <c r="C71" s="21">
        <f>'Multi'!$B120*'Loads'!$B47*'LAFs'!C238/(24*'Input'!$F$58)*1000</f>
        <v>0</v>
      </c>
      <c r="D71" s="21">
        <f>'Multi'!$B120*'Loads'!$B47*'LAFs'!D238/(24*'Input'!$F$58)*1000</f>
        <v>0</v>
      </c>
      <c r="E71" s="21">
        <f>'Multi'!$B120*'Loads'!$B47*'LAFs'!E238/(24*'Input'!$F$58)*1000</f>
        <v>0</v>
      </c>
      <c r="F71" s="21">
        <f>'Multi'!$B120*'Loads'!$B47*'LAFs'!F238/(24*'Input'!$F$58)*1000</f>
        <v>0</v>
      </c>
      <c r="G71" s="21">
        <f>'Multi'!$B120*'Loads'!$B47*'LAFs'!G238/(24*'Input'!$F$58)*1000</f>
        <v>0</v>
      </c>
      <c r="H71" s="21">
        <f>'Multi'!$B120*'Loads'!$B47*'LAFs'!H238/(24*'Input'!$F$58)*1000</f>
        <v>0</v>
      </c>
      <c r="I71" s="21">
        <f>'Multi'!$B120*'Loads'!$B47*'LAFs'!I238/(24*'Input'!$F$58)*1000</f>
        <v>0</v>
      </c>
      <c r="J71" s="21">
        <f>'Multi'!$B120*'Loads'!$B47*'LAFs'!J238/(24*'Input'!$F$58)*1000</f>
        <v>0</v>
      </c>
      <c r="K71" s="17"/>
    </row>
    <row r="72" spans="1:11">
      <c r="A72" s="4" t="s">
        <v>216</v>
      </c>
      <c r="B72" s="21">
        <f>'Multi'!$B121*'Loads'!$B48*'LAFs'!B239/(24*'Input'!$F$58)*1000</f>
        <v>0</v>
      </c>
      <c r="C72" s="21">
        <f>'Multi'!$B121*'Loads'!$B48*'LAFs'!C239/(24*'Input'!$F$58)*1000</f>
        <v>0</v>
      </c>
      <c r="D72" s="21">
        <f>'Multi'!$B121*'Loads'!$B48*'LAFs'!D239/(24*'Input'!$F$58)*1000</f>
        <v>0</v>
      </c>
      <c r="E72" s="21">
        <f>'Multi'!$B121*'Loads'!$B48*'LAFs'!E239/(24*'Input'!$F$58)*1000</f>
        <v>0</v>
      </c>
      <c r="F72" s="21">
        <f>'Multi'!$B121*'Loads'!$B48*'LAFs'!F239/(24*'Input'!$F$58)*1000</f>
        <v>0</v>
      </c>
      <c r="G72" s="21">
        <f>'Multi'!$B121*'Loads'!$B48*'LAFs'!G239/(24*'Input'!$F$58)*1000</f>
        <v>0</v>
      </c>
      <c r="H72" s="21">
        <f>'Multi'!$B121*'Loads'!$B48*'LAFs'!H239/(24*'Input'!$F$58)*1000</f>
        <v>0</v>
      </c>
      <c r="I72" s="21">
        <f>'Multi'!$B121*'Loads'!$B48*'LAFs'!I239/(24*'Input'!$F$58)*1000</f>
        <v>0</v>
      </c>
      <c r="J72" s="21">
        <f>'Multi'!$B121*'Loads'!$B48*'LAFs'!J239/(24*'Input'!$F$58)*1000</f>
        <v>0</v>
      </c>
      <c r="K72" s="17"/>
    </row>
    <row r="73" spans="1:11">
      <c r="A73" s="4" t="s">
        <v>176</v>
      </c>
      <c r="B73" s="21">
        <f>'Multi'!$B122*'Loads'!$B49*'LAFs'!B240/(24*'Input'!$F$58)*1000</f>
        <v>0</v>
      </c>
      <c r="C73" s="21">
        <f>'Multi'!$B122*'Loads'!$B49*'LAFs'!C240/(24*'Input'!$F$58)*1000</f>
        <v>0</v>
      </c>
      <c r="D73" s="21">
        <f>'Multi'!$B122*'Loads'!$B49*'LAFs'!D240/(24*'Input'!$F$58)*1000</f>
        <v>0</v>
      </c>
      <c r="E73" s="21">
        <f>'Multi'!$B122*'Loads'!$B49*'LAFs'!E240/(24*'Input'!$F$58)*1000</f>
        <v>0</v>
      </c>
      <c r="F73" s="21">
        <f>'Multi'!$B122*'Loads'!$B49*'LAFs'!F240/(24*'Input'!$F$58)*1000</f>
        <v>0</v>
      </c>
      <c r="G73" s="21">
        <f>'Multi'!$B122*'Loads'!$B49*'LAFs'!G240/(24*'Input'!$F$58)*1000</f>
        <v>0</v>
      </c>
      <c r="H73" s="21">
        <f>'Multi'!$B122*'Loads'!$B49*'LAFs'!H240/(24*'Input'!$F$58)*1000</f>
        <v>0</v>
      </c>
      <c r="I73" s="21">
        <f>'Multi'!$B122*'Loads'!$B49*'LAFs'!I240/(24*'Input'!$F$58)*1000</f>
        <v>0</v>
      </c>
      <c r="J73" s="21">
        <f>'Multi'!$B122*'Loads'!$B49*'LAFs'!J240/(24*'Input'!$F$58)*1000</f>
        <v>0</v>
      </c>
      <c r="K73" s="17"/>
    </row>
    <row r="74" spans="1:11">
      <c r="A74" s="4" t="s">
        <v>177</v>
      </c>
      <c r="B74" s="21">
        <f>'Multi'!$B123*'Loads'!$B50*'LAFs'!B241/(24*'Input'!$F$58)*1000</f>
        <v>0</v>
      </c>
      <c r="C74" s="21">
        <f>'Multi'!$B123*'Loads'!$B50*'LAFs'!C241/(24*'Input'!$F$58)*1000</f>
        <v>0</v>
      </c>
      <c r="D74" s="21">
        <f>'Multi'!$B123*'Loads'!$B50*'LAFs'!D241/(24*'Input'!$F$58)*1000</f>
        <v>0</v>
      </c>
      <c r="E74" s="21">
        <f>'Multi'!$B123*'Loads'!$B50*'LAFs'!E241/(24*'Input'!$F$58)*1000</f>
        <v>0</v>
      </c>
      <c r="F74" s="21">
        <f>'Multi'!$B123*'Loads'!$B50*'LAFs'!F241/(24*'Input'!$F$58)*1000</f>
        <v>0</v>
      </c>
      <c r="G74" s="21">
        <f>'Multi'!$B123*'Loads'!$B50*'LAFs'!G241/(24*'Input'!$F$58)*1000</f>
        <v>0</v>
      </c>
      <c r="H74" s="21">
        <f>'Multi'!$B123*'Loads'!$B50*'LAFs'!H241/(24*'Input'!$F$58)*1000</f>
        <v>0</v>
      </c>
      <c r="I74" s="21">
        <f>'Multi'!$B123*'Loads'!$B50*'LAFs'!I241/(24*'Input'!$F$58)*1000</f>
        <v>0</v>
      </c>
      <c r="J74" s="21">
        <f>'Multi'!$B123*'Loads'!$B50*'LAFs'!J241/(24*'Input'!$F$58)*1000</f>
        <v>0</v>
      </c>
      <c r="K74" s="17"/>
    </row>
    <row r="75" spans="1:11">
      <c r="A75" s="4" t="s">
        <v>217</v>
      </c>
      <c r="B75" s="21">
        <f>'Multi'!$B124*'Loads'!$B51*'LAFs'!B242/(24*'Input'!$F$58)*1000</f>
        <v>0</v>
      </c>
      <c r="C75" s="21">
        <f>'Multi'!$B124*'Loads'!$B51*'LAFs'!C242/(24*'Input'!$F$58)*1000</f>
        <v>0</v>
      </c>
      <c r="D75" s="21">
        <f>'Multi'!$B124*'Loads'!$B51*'LAFs'!D242/(24*'Input'!$F$58)*1000</f>
        <v>0</v>
      </c>
      <c r="E75" s="21">
        <f>'Multi'!$B124*'Loads'!$B51*'LAFs'!E242/(24*'Input'!$F$58)*1000</f>
        <v>0</v>
      </c>
      <c r="F75" s="21">
        <f>'Multi'!$B124*'Loads'!$B51*'LAFs'!F242/(24*'Input'!$F$58)*1000</f>
        <v>0</v>
      </c>
      <c r="G75" s="21">
        <f>'Multi'!$B124*'Loads'!$B51*'LAFs'!G242/(24*'Input'!$F$58)*1000</f>
        <v>0</v>
      </c>
      <c r="H75" s="21">
        <f>'Multi'!$B124*'Loads'!$B51*'LAFs'!H242/(24*'Input'!$F$58)*1000</f>
        <v>0</v>
      </c>
      <c r="I75" s="21">
        <f>'Multi'!$B124*'Loads'!$B51*'LAFs'!I242/(24*'Input'!$F$58)*1000</f>
        <v>0</v>
      </c>
      <c r="J75" s="21">
        <f>'Multi'!$B124*'Loads'!$B51*'LAFs'!J242/(24*'Input'!$F$58)*1000</f>
        <v>0</v>
      </c>
      <c r="K75" s="17"/>
    </row>
    <row r="76" spans="1:11">
      <c r="A76" s="4" t="s">
        <v>178</v>
      </c>
      <c r="B76" s="21">
        <f>'Multi'!$B125*'Loads'!$B52*'LAFs'!B243/(24*'Input'!$F$58)*1000</f>
        <v>0</v>
      </c>
      <c r="C76" s="21">
        <f>'Multi'!$B125*'Loads'!$B52*'LAFs'!C243/(24*'Input'!$F$58)*1000</f>
        <v>0</v>
      </c>
      <c r="D76" s="21">
        <f>'Multi'!$B125*'Loads'!$B52*'LAFs'!D243/(24*'Input'!$F$58)*1000</f>
        <v>0</v>
      </c>
      <c r="E76" s="21">
        <f>'Multi'!$B125*'Loads'!$B52*'LAFs'!E243/(24*'Input'!$F$58)*1000</f>
        <v>0</v>
      </c>
      <c r="F76" s="21">
        <f>'Multi'!$B125*'Loads'!$B52*'LAFs'!F243/(24*'Input'!$F$58)*1000</f>
        <v>0</v>
      </c>
      <c r="G76" s="21">
        <f>'Multi'!$B125*'Loads'!$B52*'LAFs'!G243/(24*'Input'!$F$58)*1000</f>
        <v>0</v>
      </c>
      <c r="H76" s="21">
        <f>'Multi'!$B125*'Loads'!$B52*'LAFs'!H243/(24*'Input'!$F$58)*1000</f>
        <v>0</v>
      </c>
      <c r="I76" s="21">
        <f>'Multi'!$B125*'Loads'!$B52*'LAFs'!I243/(24*'Input'!$F$58)*1000</f>
        <v>0</v>
      </c>
      <c r="J76" s="21">
        <f>'Multi'!$B125*'Loads'!$B52*'LAFs'!J243/(24*'Input'!$F$58)*1000</f>
        <v>0</v>
      </c>
      <c r="K76" s="17"/>
    </row>
    <row r="77" spans="1:11">
      <c r="A77" s="4" t="s">
        <v>179</v>
      </c>
      <c r="B77" s="21">
        <f>'Multi'!$B126*'Loads'!$B53*'LAFs'!B244/(24*'Input'!$F$58)*1000</f>
        <v>0</v>
      </c>
      <c r="C77" s="21">
        <f>'Multi'!$B126*'Loads'!$B53*'LAFs'!C244/(24*'Input'!$F$58)*1000</f>
        <v>0</v>
      </c>
      <c r="D77" s="21">
        <f>'Multi'!$B126*'Loads'!$B53*'LAFs'!D244/(24*'Input'!$F$58)*1000</f>
        <v>0</v>
      </c>
      <c r="E77" s="21">
        <f>'Multi'!$B126*'Loads'!$B53*'LAFs'!E244/(24*'Input'!$F$58)*1000</f>
        <v>0</v>
      </c>
      <c r="F77" s="21">
        <f>'Multi'!$B126*'Loads'!$B53*'LAFs'!F244/(24*'Input'!$F$58)*1000</f>
        <v>0</v>
      </c>
      <c r="G77" s="21">
        <f>'Multi'!$B126*'Loads'!$B53*'LAFs'!G244/(24*'Input'!$F$58)*1000</f>
        <v>0</v>
      </c>
      <c r="H77" s="21">
        <f>'Multi'!$B126*'Loads'!$B53*'LAFs'!H244/(24*'Input'!$F$58)*1000</f>
        <v>0</v>
      </c>
      <c r="I77" s="21">
        <f>'Multi'!$B126*'Loads'!$B53*'LAFs'!I244/(24*'Input'!$F$58)*1000</f>
        <v>0</v>
      </c>
      <c r="J77" s="21">
        <f>'Multi'!$B126*'Loads'!$B53*'LAFs'!J244/(24*'Input'!$F$58)*1000</f>
        <v>0</v>
      </c>
      <c r="K77" s="17"/>
    </row>
    <row r="78" spans="1:11">
      <c r="A78" s="4" t="s">
        <v>195</v>
      </c>
      <c r="B78" s="21">
        <f>'Multi'!$B127*'Loads'!$B54*'LAFs'!B245/(24*'Input'!$F$58)*1000</f>
        <v>0</v>
      </c>
      <c r="C78" s="21">
        <f>'Multi'!$B127*'Loads'!$B54*'LAFs'!C245/(24*'Input'!$F$58)*1000</f>
        <v>0</v>
      </c>
      <c r="D78" s="21">
        <f>'Multi'!$B127*'Loads'!$B54*'LAFs'!D245/(24*'Input'!$F$58)*1000</f>
        <v>0</v>
      </c>
      <c r="E78" s="21">
        <f>'Multi'!$B127*'Loads'!$B54*'LAFs'!E245/(24*'Input'!$F$58)*1000</f>
        <v>0</v>
      </c>
      <c r="F78" s="21">
        <f>'Multi'!$B127*'Loads'!$B54*'LAFs'!F245/(24*'Input'!$F$58)*1000</f>
        <v>0</v>
      </c>
      <c r="G78" s="21">
        <f>'Multi'!$B127*'Loads'!$B54*'LAFs'!G245/(24*'Input'!$F$58)*1000</f>
        <v>0</v>
      </c>
      <c r="H78" s="21">
        <f>'Multi'!$B127*'Loads'!$B54*'LAFs'!H245/(24*'Input'!$F$58)*1000</f>
        <v>0</v>
      </c>
      <c r="I78" s="21">
        <f>'Multi'!$B127*'Loads'!$B54*'LAFs'!I245/(24*'Input'!$F$58)*1000</f>
        <v>0</v>
      </c>
      <c r="J78" s="21">
        <f>'Multi'!$B127*'Loads'!$B54*'LAFs'!J245/(24*'Input'!$F$58)*1000</f>
        <v>0</v>
      </c>
      <c r="K78" s="17"/>
    </row>
    <row r="79" spans="1:11">
      <c r="A79" s="4" t="s">
        <v>180</v>
      </c>
      <c r="B79" s="21">
        <f>'Multi'!$B128*'Loads'!$B55*'LAFs'!B246/(24*'Input'!$F$58)*1000</f>
        <v>0</v>
      </c>
      <c r="C79" s="21">
        <f>'Multi'!$B128*'Loads'!$B55*'LAFs'!C246/(24*'Input'!$F$58)*1000</f>
        <v>0</v>
      </c>
      <c r="D79" s="21">
        <f>'Multi'!$B128*'Loads'!$B55*'LAFs'!D246/(24*'Input'!$F$58)*1000</f>
        <v>0</v>
      </c>
      <c r="E79" s="21">
        <f>'Multi'!$B128*'Loads'!$B55*'LAFs'!E246/(24*'Input'!$F$58)*1000</f>
        <v>0</v>
      </c>
      <c r="F79" s="21">
        <f>'Multi'!$B128*'Loads'!$B55*'LAFs'!F246/(24*'Input'!$F$58)*1000</f>
        <v>0</v>
      </c>
      <c r="G79" s="21">
        <f>'Multi'!$B128*'Loads'!$B55*'LAFs'!G246/(24*'Input'!$F$58)*1000</f>
        <v>0</v>
      </c>
      <c r="H79" s="21">
        <f>'Multi'!$B128*'Loads'!$B55*'LAFs'!H246/(24*'Input'!$F$58)*1000</f>
        <v>0</v>
      </c>
      <c r="I79" s="21">
        <f>'Multi'!$B128*'Loads'!$B55*'LAFs'!I246/(24*'Input'!$F$58)*1000</f>
        <v>0</v>
      </c>
      <c r="J79" s="21">
        <f>'Multi'!$B128*'Loads'!$B55*'LAFs'!J246/(24*'Input'!$F$58)*1000</f>
        <v>0</v>
      </c>
      <c r="K79" s="17"/>
    </row>
    <row r="80" spans="1:11">
      <c r="A80" s="4" t="s">
        <v>181</v>
      </c>
      <c r="B80" s="21">
        <f>'Multi'!$B129*'Loads'!$B56*'LAFs'!B247/(24*'Input'!$F$58)*1000</f>
        <v>0</v>
      </c>
      <c r="C80" s="21">
        <f>'Multi'!$B129*'Loads'!$B56*'LAFs'!C247/(24*'Input'!$F$58)*1000</f>
        <v>0</v>
      </c>
      <c r="D80" s="21">
        <f>'Multi'!$B129*'Loads'!$B56*'LAFs'!D247/(24*'Input'!$F$58)*1000</f>
        <v>0</v>
      </c>
      <c r="E80" s="21">
        <f>'Multi'!$B129*'Loads'!$B56*'LAFs'!E247/(24*'Input'!$F$58)*1000</f>
        <v>0</v>
      </c>
      <c r="F80" s="21">
        <f>'Multi'!$B129*'Loads'!$B56*'LAFs'!F247/(24*'Input'!$F$58)*1000</f>
        <v>0</v>
      </c>
      <c r="G80" s="21">
        <f>'Multi'!$B129*'Loads'!$B56*'LAFs'!G247/(24*'Input'!$F$58)*1000</f>
        <v>0</v>
      </c>
      <c r="H80" s="21">
        <f>'Multi'!$B129*'Loads'!$B56*'LAFs'!H247/(24*'Input'!$F$58)*1000</f>
        <v>0</v>
      </c>
      <c r="I80" s="21">
        <f>'Multi'!$B129*'Loads'!$B56*'LAFs'!I247/(24*'Input'!$F$58)*1000</f>
        <v>0</v>
      </c>
      <c r="J80" s="21">
        <f>'Multi'!$B129*'Loads'!$B56*'LAFs'!J247/(24*'Input'!$F$58)*1000</f>
        <v>0</v>
      </c>
      <c r="K80" s="17"/>
    </row>
    <row r="81" spans="1:11">
      <c r="A81" s="4" t="s">
        <v>182</v>
      </c>
      <c r="B81" s="21">
        <f>'Multi'!$B130*'Loads'!$B57*'LAFs'!B248/(24*'Input'!$F$58)*1000</f>
        <v>0</v>
      </c>
      <c r="C81" s="21">
        <f>'Multi'!$B130*'Loads'!$B57*'LAFs'!C248/(24*'Input'!$F$58)*1000</f>
        <v>0</v>
      </c>
      <c r="D81" s="21">
        <f>'Multi'!$B130*'Loads'!$B57*'LAFs'!D248/(24*'Input'!$F$58)*1000</f>
        <v>0</v>
      </c>
      <c r="E81" s="21">
        <f>'Multi'!$B130*'Loads'!$B57*'LAFs'!E248/(24*'Input'!$F$58)*1000</f>
        <v>0</v>
      </c>
      <c r="F81" s="21">
        <f>'Multi'!$B130*'Loads'!$B57*'LAFs'!F248/(24*'Input'!$F$58)*1000</f>
        <v>0</v>
      </c>
      <c r="G81" s="21">
        <f>'Multi'!$B130*'Loads'!$B57*'LAFs'!G248/(24*'Input'!$F$58)*1000</f>
        <v>0</v>
      </c>
      <c r="H81" s="21">
        <f>'Multi'!$B130*'Loads'!$B57*'LAFs'!H248/(24*'Input'!$F$58)*1000</f>
        <v>0</v>
      </c>
      <c r="I81" s="21">
        <f>'Multi'!$B130*'Loads'!$B57*'LAFs'!I248/(24*'Input'!$F$58)*1000</f>
        <v>0</v>
      </c>
      <c r="J81" s="21">
        <f>'Multi'!$B130*'Loads'!$B57*'LAFs'!J248/(24*'Input'!$F$58)*1000</f>
        <v>0</v>
      </c>
      <c r="K81" s="17"/>
    </row>
    <row r="82" spans="1:11">
      <c r="A82" s="4" t="s">
        <v>183</v>
      </c>
      <c r="B82" s="21">
        <f>'Multi'!$B131*'Loads'!$B58*'LAFs'!B249/(24*'Input'!$F$58)*1000</f>
        <v>0</v>
      </c>
      <c r="C82" s="21">
        <f>'Multi'!$B131*'Loads'!$B58*'LAFs'!C249/(24*'Input'!$F$58)*1000</f>
        <v>0</v>
      </c>
      <c r="D82" s="21">
        <f>'Multi'!$B131*'Loads'!$B58*'LAFs'!D249/(24*'Input'!$F$58)*1000</f>
        <v>0</v>
      </c>
      <c r="E82" s="21">
        <f>'Multi'!$B131*'Loads'!$B58*'LAFs'!E249/(24*'Input'!$F$58)*1000</f>
        <v>0</v>
      </c>
      <c r="F82" s="21">
        <f>'Multi'!$B131*'Loads'!$B58*'LAFs'!F249/(24*'Input'!$F$58)*1000</f>
        <v>0</v>
      </c>
      <c r="G82" s="21">
        <f>'Multi'!$B131*'Loads'!$B58*'LAFs'!G249/(24*'Input'!$F$58)*1000</f>
        <v>0</v>
      </c>
      <c r="H82" s="21">
        <f>'Multi'!$B131*'Loads'!$B58*'LAFs'!H249/(24*'Input'!$F$58)*1000</f>
        <v>0</v>
      </c>
      <c r="I82" s="21">
        <f>'Multi'!$B131*'Loads'!$B58*'LAFs'!I249/(24*'Input'!$F$58)*1000</f>
        <v>0</v>
      </c>
      <c r="J82" s="21">
        <f>'Multi'!$B131*'Loads'!$B58*'LAFs'!J249/(24*'Input'!$F$58)*1000</f>
        <v>0</v>
      </c>
      <c r="K82" s="17"/>
    </row>
    <row r="83" spans="1:11">
      <c r="A83" s="4" t="s">
        <v>196</v>
      </c>
      <c r="B83" s="21">
        <f>'Multi'!$B132*'Loads'!$B59*'LAFs'!B250/(24*'Input'!$F$58)*1000</f>
        <v>0</v>
      </c>
      <c r="C83" s="21">
        <f>'Multi'!$B132*'Loads'!$B59*'LAFs'!C250/(24*'Input'!$F$58)*1000</f>
        <v>0</v>
      </c>
      <c r="D83" s="21">
        <f>'Multi'!$B132*'Loads'!$B59*'LAFs'!D250/(24*'Input'!$F$58)*1000</f>
        <v>0</v>
      </c>
      <c r="E83" s="21">
        <f>'Multi'!$B132*'Loads'!$B59*'LAFs'!E250/(24*'Input'!$F$58)*1000</f>
        <v>0</v>
      </c>
      <c r="F83" s="21">
        <f>'Multi'!$B132*'Loads'!$B59*'LAFs'!F250/(24*'Input'!$F$58)*1000</f>
        <v>0</v>
      </c>
      <c r="G83" s="21">
        <f>'Multi'!$B132*'Loads'!$B59*'LAFs'!G250/(24*'Input'!$F$58)*1000</f>
        <v>0</v>
      </c>
      <c r="H83" s="21">
        <f>'Multi'!$B132*'Loads'!$B59*'LAFs'!H250/(24*'Input'!$F$58)*1000</f>
        <v>0</v>
      </c>
      <c r="I83" s="21">
        <f>'Multi'!$B132*'Loads'!$B59*'LAFs'!I250/(24*'Input'!$F$58)*1000</f>
        <v>0</v>
      </c>
      <c r="J83" s="21">
        <f>'Multi'!$B132*'Loads'!$B59*'LAFs'!J250/(24*'Input'!$F$58)*1000</f>
        <v>0</v>
      </c>
      <c r="K83" s="17"/>
    </row>
    <row r="84" spans="1:11">
      <c r="A84" s="4" t="s">
        <v>218</v>
      </c>
      <c r="B84" s="21">
        <f>'Multi'!$B133*'Loads'!$B60*'LAFs'!B251/(24*'Input'!$F$58)*1000</f>
        <v>0</v>
      </c>
      <c r="C84" s="21">
        <f>'Multi'!$B133*'Loads'!$B60*'LAFs'!C251/(24*'Input'!$F$58)*1000</f>
        <v>0</v>
      </c>
      <c r="D84" s="21">
        <f>'Multi'!$B133*'Loads'!$B60*'LAFs'!D251/(24*'Input'!$F$58)*1000</f>
        <v>0</v>
      </c>
      <c r="E84" s="21">
        <f>'Multi'!$B133*'Loads'!$B60*'LAFs'!E251/(24*'Input'!$F$58)*1000</f>
        <v>0</v>
      </c>
      <c r="F84" s="21">
        <f>'Multi'!$B133*'Loads'!$B60*'LAFs'!F251/(24*'Input'!$F$58)*1000</f>
        <v>0</v>
      </c>
      <c r="G84" s="21">
        <f>'Multi'!$B133*'Loads'!$B60*'LAFs'!G251/(24*'Input'!$F$58)*1000</f>
        <v>0</v>
      </c>
      <c r="H84" s="21">
        <f>'Multi'!$B133*'Loads'!$B60*'LAFs'!H251/(24*'Input'!$F$58)*1000</f>
        <v>0</v>
      </c>
      <c r="I84" s="21">
        <f>'Multi'!$B133*'Loads'!$B60*'LAFs'!I251/(24*'Input'!$F$58)*1000</f>
        <v>0</v>
      </c>
      <c r="J84" s="21">
        <f>'Multi'!$B133*'Loads'!$B60*'LAFs'!J251/(24*'Input'!$F$58)*1000</f>
        <v>0</v>
      </c>
      <c r="K84" s="17"/>
    </row>
    <row r="85" spans="1:11">
      <c r="A85" s="4" t="s">
        <v>219</v>
      </c>
      <c r="B85" s="21">
        <f>'Multi'!$B134*'Loads'!$B61*'LAFs'!B252/(24*'Input'!$F$58)*1000</f>
        <v>0</v>
      </c>
      <c r="C85" s="21">
        <f>'Multi'!$B134*'Loads'!$B61*'LAFs'!C252/(24*'Input'!$F$58)*1000</f>
        <v>0</v>
      </c>
      <c r="D85" s="21">
        <f>'Multi'!$B134*'Loads'!$B61*'LAFs'!D252/(24*'Input'!$F$58)*1000</f>
        <v>0</v>
      </c>
      <c r="E85" s="21">
        <f>'Multi'!$B134*'Loads'!$B61*'LAFs'!E252/(24*'Input'!$F$58)*1000</f>
        <v>0</v>
      </c>
      <c r="F85" s="21">
        <f>'Multi'!$B134*'Loads'!$B61*'LAFs'!F252/(24*'Input'!$F$58)*1000</f>
        <v>0</v>
      </c>
      <c r="G85" s="21">
        <f>'Multi'!$B134*'Loads'!$B61*'LAFs'!G252/(24*'Input'!$F$58)*1000</f>
        <v>0</v>
      </c>
      <c r="H85" s="21">
        <f>'Multi'!$B134*'Loads'!$B61*'LAFs'!H252/(24*'Input'!$F$58)*1000</f>
        <v>0</v>
      </c>
      <c r="I85" s="21">
        <f>'Multi'!$B134*'Loads'!$B61*'LAFs'!I252/(24*'Input'!$F$58)*1000</f>
        <v>0</v>
      </c>
      <c r="J85" s="21">
        <f>'Multi'!$B134*'Loads'!$B61*'LAFs'!J252/(24*'Input'!$F$58)*1000</f>
        <v>0</v>
      </c>
      <c r="K85" s="17"/>
    </row>
    <row r="86" spans="1:11">
      <c r="A86" s="4" t="s">
        <v>220</v>
      </c>
      <c r="B86" s="21">
        <f>'Multi'!$B135*'Loads'!$B62*'LAFs'!B253/(24*'Input'!$F$58)*1000</f>
        <v>0</v>
      </c>
      <c r="C86" s="21">
        <f>'Multi'!$B135*'Loads'!$B62*'LAFs'!C253/(24*'Input'!$F$58)*1000</f>
        <v>0</v>
      </c>
      <c r="D86" s="21">
        <f>'Multi'!$B135*'Loads'!$B62*'LAFs'!D253/(24*'Input'!$F$58)*1000</f>
        <v>0</v>
      </c>
      <c r="E86" s="21">
        <f>'Multi'!$B135*'Loads'!$B62*'LAFs'!E253/(24*'Input'!$F$58)*1000</f>
        <v>0</v>
      </c>
      <c r="F86" s="21">
        <f>'Multi'!$B135*'Loads'!$B62*'LAFs'!F253/(24*'Input'!$F$58)*1000</f>
        <v>0</v>
      </c>
      <c r="G86" s="21">
        <f>'Multi'!$B135*'Loads'!$B62*'LAFs'!G253/(24*'Input'!$F$58)*1000</f>
        <v>0</v>
      </c>
      <c r="H86" s="21">
        <f>'Multi'!$B135*'Loads'!$B62*'LAFs'!H253/(24*'Input'!$F$58)*1000</f>
        <v>0</v>
      </c>
      <c r="I86" s="21">
        <f>'Multi'!$B135*'Loads'!$B62*'LAFs'!I253/(24*'Input'!$F$58)*1000</f>
        <v>0</v>
      </c>
      <c r="J86" s="21">
        <f>'Multi'!$B135*'Loads'!$B62*'LAFs'!J253/(24*'Input'!$F$58)*1000</f>
        <v>0</v>
      </c>
      <c r="K86" s="17"/>
    </row>
    <row r="87" spans="1:11">
      <c r="A87" s="4" t="s">
        <v>221</v>
      </c>
      <c r="B87" s="21">
        <f>'Multi'!$B136*'Loads'!$B63*'LAFs'!B254/(24*'Input'!$F$58)*1000</f>
        <v>0</v>
      </c>
      <c r="C87" s="21">
        <f>'Multi'!$B136*'Loads'!$B63*'LAFs'!C254/(24*'Input'!$F$58)*1000</f>
        <v>0</v>
      </c>
      <c r="D87" s="21">
        <f>'Multi'!$B136*'Loads'!$B63*'LAFs'!D254/(24*'Input'!$F$58)*1000</f>
        <v>0</v>
      </c>
      <c r="E87" s="21">
        <f>'Multi'!$B136*'Loads'!$B63*'LAFs'!E254/(24*'Input'!$F$58)*1000</f>
        <v>0</v>
      </c>
      <c r="F87" s="21">
        <f>'Multi'!$B136*'Loads'!$B63*'LAFs'!F254/(24*'Input'!$F$58)*1000</f>
        <v>0</v>
      </c>
      <c r="G87" s="21">
        <f>'Multi'!$B136*'Loads'!$B63*'LAFs'!G254/(24*'Input'!$F$58)*1000</f>
        <v>0</v>
      </c>
      <c r="H87" s="21">
        <f>'Multi'!$B136*'Loads'!$B63*'LAFs'!H254/(24*'Input'!$F$58)*1000</f>
        <v>0</v>
      </c>
      <c r="I87" s="21">
        <f>'Multi'!$B136*'Loads'!$B63*'LAFs'!I254/(24*'Input'!$F$58)*1000</f>
        <v>0</v>
      </c>
      <c r="J87" s="21">
        <f>'Multi'!$B136*'Loads'!$B63*'LAFs'!J254/(24*'Input'!$F$58)*1000</f>
        <v>0</v>
      </c>
      <c r="K87" s="17"/>
    </row>
    <row r="88" spans="1:11">
      <c r="A88" s="4" t="s">
        <v>222</v>
      </c>
      <c r="B88" s="21">
        <f>'Multi'!$B137*'Loads'!$B64*'LAFs'!B255/(24*'Input'!$F$58)*1000</f>
        <v>0</v>
      </c>
      <c r="C88" s="21">
        <f>'Multi'!$B137*'Loads'!$B64*'LAFs'!C255/(24*'Input'!$F$58)*1000</f>
        <v>0</v>
      </c>
      <c r="D88" s="21">
        <f>'Multi'!$B137*'Loads'!$B64*'LAFs'!D255/(24*'Input'!$F$58)*1000</f>
        <v>0</v>
      </c>
      <c r="E88" s="21">
        <f>'Multi'!$B137*'Loads'!$B64*'LAFs'!E255/(24*'Input'!$F$58)*1000</f>
        <v>0</v>
      </c>
      <c r="F88" s="21">
        <f>'Multi'!$B137*'Loads'!$B64*'LAFs'!F255/(24*'Input'!$F$58)*1000</f>
        <v>0</v>
      </c>
      <c r="G88" s="21">
        <f>'Multi'!$B137*'Loads'!$B64*'LAFs'!G255/(24*'Input'!$F$58)*1000</f>
        <v>0</v>
      </c>
      <c r="H88" s="21">
        <f>'Multi'!$B137*'Loads'!$B64*'LAFs'!H255/(24*'Input'!$F$58)*1000</f>
        <v>0</v>
      </c>
      <c r="I88" s="21">
        <f>'Multi'!$B137*'Loads'!$B64*'LAFs'!I255/(24*'Input'!$F$58)*1000</f>
        <v>0</v>
      </c>
      <c r="J88" s="21">
        <f>'Multi'!$B137*'Loads'!$B64*'LAFs'!J255/(24*'Input'!$F$58)*1000</f>
        <v>0</v>
      </c>
      <c r="K88" s="17"/>
    </row>
    <row r="89" spans="1:11">
      <c r="A89" s="4" t="s">
        <v>184</v>
      </c>
      <c r="B89" s="21">
        <f>'Multi'!$B138*'Loads'!$B65*'LAFs'!B256/(24*'Input'!$F$58)*1000</f>
        <v>0</v>
      </c>
      <c r="C89" s="21">
        <f>'Multi'!$B138*'Loads'!$B65*'LAFs'!C256/(24*'Input'!$F$58)*1000</f>
        <v>0</v>
      </c>
      <c r="D89" s="21">
        <f>'Multi'!$B138*'Loads'!$B65*'LAFs'!D256/(24*'Input'!$F$58)*1000</f>
        <v>0</v>
      </c>
      <c r="E89" s="21">
        <f>'Multi'!$B138*'Loads'!$B65*'LAFs'!E256/(24*'Input'!$F$58)*1000</f>
        <v>0</v>
      </c>
      <c r="F89" s="21">
        <f>'Multi'!$B138*'Loads'!$B65*'LAFs'!F256/(24*'Input'!$F$58)*1000</f>
        <v>0</v>
      </c>
      <c r="G89" s="21">
        <f>'Multi'!$B138*'Loads'!$B65*'LAFs'!G256/(24*'Input'!$F$58)*1000</f>
        <v>0</v>
      </c>
      <c r="H89" s="21">
        <f>'Multi'!$B138*'Loads'!$B65*'LAFs'!H256/(24*'Input'!$F$58)*1000</f>
        <v>0</v>
      </c>
      <c r="I89" s="21">
        <f>'Multi'!$B138*'Loads'!$B65*'LAFs'!I256/(24*'Input'!$F$58)*1000</f>
        <v>0</v>
      </c>
      <c r="J89" s="21">
        <f>'Multi'!$B138*'Loads'!$B65*'LAFs'!J256/(24*'Input'!$F$58)*1000</f>
        <v>0</v>
      </c>
      <c r="K89" s="17"/>
    </row>
    <row r="90" spans="1:11">
      <c r="A90" s="4" t="s">
        <v>185</v>
      </c>
      <c r="B90" s="21">
        <f>'Multi'!$B139*'Loads'!$B66*'LAFs'!B257/(24*'Input'!$F$58)*1000</f>
        <v>0</v>
      </c>
      <c r="C90" s="21">
        <f>'Multi'!$B139*'Loads'!$B66*'LAFs'!C257/(24*'Input'!$F$58)*1000</f>
        <v>0</v>
      </c>
      <c r="D90" s="21">
        <f>'Multi'!$B139*'Loads'!$B66*'LAFs'!D257/(24*'Input'!$F$58)*1000</f>
        <v>0</v>
      </c>
      <c r="E90" s="21">
        <f>'Multi'!$B139*'Loads'!$B66*'LAFs'!E257/(24*'Input'!$F$58)*1000</f>
        <v>0</v>
      </c>
      <c r="F90" s="21">
        <f>'Multi'!$B139*'Loads'!$B66*'LAFs'!F257/(24*'Input'!$F$58)*1000</f>
        <v>0</v>
      </c>
      <c r="G90" s="21">
        <f>'Multi'!$B139*'Loads'!$B66*'LAFs'!G257/(24*'Input'!$F$58)*1000</f>
        <v>0</v>
      </c>
      <c r="H90" s="21">
        <f>'Multi'!$B139*'Loads'!$B66*'LAFs'!H257/(24*'Input'!$F$58)*1000</f>
        <v>0</v>
      </c>
      <c r="I90" s="21">
        <f>'Multi'!$B139*'Loads'!$B66*'LAFs'!I257/(24*'Input'!$F$58)*1000</f>
        <v>0</v>
      </c>
      <c r="J90" s="21">
        <f>'Multi'!$B139*'Loads'!$B66*'LAFs'!J257/(24*'Input'!$F$58)*1000</f>
        <v>0</v>
      </c>
      <c r="K90" s="17"/>
    </row>
    <row r="91" spans="1:11">
      <c r="A91" s="4" t="s">
        <v>186</v>
      </c>
      <c r="B91" s="21">
        <f>'Multi'!$B140*'Loads'!$B67*'LAFs'!B258/(24*'Input'!$F$58)*1000</f>
        <v>0</v>
      </c>
      <c r="C91" s="21">
        <f>'Multi'!$B140*'Loads'!$B67*'LAFs'!C258/(24*'Input'!$F$58)*1000</f>
        <v>0</v>
      </c>
      <c r="D91" s="21">
        <f>'Multi'!$B140*'Loads'!$B67*'LAFs'!D258/(24*'Input'!$F$58)*1000</f>
        <v>0</v>
      </c>
      <c r="E91" s="21">
        <f>'Multi'!$B140*'Loads'!$B67*'LAFs'!E258/(24*'Input'!$F$58)*1000</f>
        <v>0</v>
      </c>
      <c r="F91" s="21">
        <f>'Multi'!$B140*'Loads'!$B67*'LAFs'!F258/(24*'Input'!$F$58)*1000</f>
        <v>0</v>
      </c>
      <c r="G91" s="21">
        <f>'Multi'!$B140*'Loads'!$B67*'LAFs'!G258/(24*'Input'!$F$58)*1000</f>
        <v>0</v>
      </c>
      <c r="H91" s="21">
        <f>'Multi'!$B140*'Loads'!$B67*'LAFs'!H258/(24*'Input'!$F$58)*1000</f>
        <v>0</v>
      </c>
      <c r="I91" s="21">
        <f>'Multi'!$B140*'Loads'!$B67*'LAFs'!I258/(24*'Input'!$F$58)*1000</f>
        <v>0</v>
      </c>
      <c r="J91" s="21">
        <f>'Multi'!$B140*'Loads'!$B67*'LAFs'!J258/(24*'Input'!$F$58)*1000</f>
        <v>0</v>
      </c>
      <c r="K91" s="17"/>
    </row>
    <row r="92" spans="1:11">
      <c r="A92" s="4" t="s">
        <v>187</v>
      </c>
      <c r="B92" s="21">
        <f>'Multi'!$B141*'Loads'!$B68*'LAFs'!B259/(24*'Input'!$F$58)*1000</f>
        <v>0</v>
      </c>
      <c r="C92" s="21">
        <f>'Multi'!$B141*'Loads'!$B68*'LAFs'!C259/(24*'Input'!$F$58)*1000</f>
        <v>0</v>
      </c>
      <c r="D92" s="21">
        <f>'Multi'!$B141*'Loads'!$B68*'LAFs'!D259/(24*'Input'!$F$58)*1000</f>
        <v>0</v>
      </c>
      <c r="E92" s="21">
        <f>'Multi'!$B141*'Loads'!$B68*'LAFs'!E259/(24*'Input'!$F$58)*1000</f>
        <v>0</v>
      </c>
      <c r="F92" s="21">
        <f>'Multi'!$B141*'Loads'!$B68*'LAFs'!F259/(24*'Input'!$F$58)*1000</f>
        <v>0</v>
      </c>
      <c r="G92" s="21">
        <f>'Multi'!$B141*'Loads'!$B68*'LAFs'!G259/(24*'Input'!$F$58)*1000</f>
        <v>0</v>
      </c>
      <c r="H92" s="21">
        <f>'Multi'!$B141*'Loads'!$B68*'LAFs'!H259/(24*'Input'!$F$58)*1000</f>
        <v>0</v>
      </c>
      <c r="I92" s="21">
        <f>'Multi'!$B141*'Loads'!$B68*'LAFs'!I259/(24*'Input'!$F$58)*1000</f>
        <v>0</v>
      </c>
      <c r="J92" s="21">
        <f>'Multi'!$B141*'Loads'!$B68*'LAFs'!J259/(24*'Input'!$F$58)*1000</f>
        <v>0</v>
      </c>
      <c r="K92" s="17"/>
    </row>
    <row r="93" spans="1:11">
      <c r="A93" s="4" t="s">
        <v>188</v>
      </c>
      <c r="B93" s="21">
        <f>'Multi'!$B142*'Loads'!$B69*'LAFs'!B260/(24*'Input'!$F$58)*1000</f>
        <v>0</v>
      </c>
      <c r="C93" s="21">
        <f>'Multi'!$B142*'Loads'!$B69*'LAFs'!C260/(24*'Input'!$F$58)*1000</f>
        <v>0</v>
      </c>
      <c r="D93" s="21">
        <f>'Multi'!$B142*'Loads'!$B69*'LAFs'!D260/(24*'Input'!$F$58)*1000</f>
        <v>0</v>
      </c>
      <c r="E93" s="21">
        <f>'Multi'!$B142*'Loads'!$B69*'LAFs'!E260/(24*'Input'!$F$58)*1000</f>
        <v>0</v>
      </c>
      <c r="F93" s="21">
        <f>'Multi'!$B142*'Loads'!$B69*'LAFs'!F260/(24*'Input'!$F$58)*1000</f>
        <v>0</v>
      </c>
      <c r="G93" s="21">
        <f>'Multi'!$B142*'Loads'!$B69*'LAFs'!G260/(24*'Input'!$F$58)*1000</f>
        <v>0</v>
      </c>
      <c r="H93" s="21">
        <f>'Multi'!$B142*'Loads'!$B69*'LAFs'!H260/(24*'Input'!$F$58)*1000</f>
        <v>0</v>
      </c>
      <c r="I93" s="21">
        <f>'Multi'!$B142*'Loads'!$B69*'LAFs'!I260/(24*'Input'!$F$58)*1000</f>
        <v>0</v>
      </c>
      <c r="J93" s="21">
        <f>'Multi'!$B142*'Loads'!$B69*'LAFs'!J260/(24*'Input'!$F$58)*1000</f>
        <v>0</v>
      </c>
      <c r="K93" s="17"/>
    </row>
    <row r="94" spans="1:11">
      <c r="A94" s="4" t="s">
        <v>189</v>
      </c>
      <c r="B94" s="21">
        <f>'Multi'!$B143*'Loads'!$B70*'LAFs'!B261/(24*'Input'!$F$58)*1000</f>
        <v>0</v>
      </c>
      <c r="C94" s="21">
        <f>'Multi'!$B143*'Loads'!$B70*'LAFs'!C261/(24*'Input'!$F$58)*1000</f>
        <v>0</v>
      </c>
      <c r="D94" s="21">
        <f>'Multi'!$B143*'Loads'!$B70*'LAFs'!D261/(24*'Input'!$F$58)*1000</f>
        <v>0</v>
      </c>
      <c r="E94" s="21">
        <f>'Multi'!$B143*'Loads'!$B70*'LAFs'!E261/(24*'Input'!$F$58)*1000</f>
        <v>0</v>
      </c>
      <c r="F94" s="21">
        <f>'Multi'!$B143*'Loads'!$B70*'LAFs'!F261/(24*'Input'!$F$58)*1000</f>
        <v>0</v>
      </c>
      <c r="G94" s="21">
        <f>'Multi'!$B143*'Loads'!$B70*'LAFs'!G261/(24*'Input'!$F$58)*1000</f>
        <v>0</v>
      </c>
      <c r="H94" s="21">
        <f>'Multi'!$B143*'Loads'!$B70*'LAFs'!H261/(24*'Input'!$F$58)*1000</f>
        <v>0</v>
      </c>
      <c r="I94" s="21">
        <f>'Multi'!$B143*'Loads'!$B70*'LAFs'!I261/(24*'Input'!$F$58)*1000</f>
        <v>0</v>
      </c>
      <c r="J94" s="21">
        <f>'Multi'!$B143*'Loads'!$B70*'LAFs'!J261/(24*'Input'!$F$58)*1000</f>
        <v>0</v>
      </c>
      <c r="K94" s="17"/>
    </row>
    <row r="95" spans="1:11">
      <c r="A95" s="4" t="s">
        <v>197</v>
      </c>
      <c r="B95" s="21">
        <f>'Multi'!$B144*'Loads'!$B71*'LAFs'!B262/(24*'Input'!$F$58)*1000</f>
        <v>0</v>
      </c>
      <c r="C95" s="21">
        <f>'Multi'!$B144*'Loads'!$B71*'LAFs'!C262/(24*'Input'!$F$58)*1000</f>
        <v>0</v>
      </c>
      <c r="D95" s="21">
        <f>'Multi'!$B144*'Loads'!$B71*'LAFs'!D262/(24*'Input'!$F$58)*1000</f>
        <v>0</v>
      </c>
      <c r="E95" s="21">
        <f>'Multi'!$B144*'Loads'!$B71*'LAFs'!E262/(24*'Input'!$F$58)*1000</f>
        <v>0</v>
      </c>
      <c r="F95" s="21">
        <f>'Multi'!$B144*'Loads'!$B71*'LAFs'!F262/(24*'Input'!$F$58)*1000</f>
        <v>0</v>
      </c>
      <c r="G95" s="21">
        <f>'Multi'!$B144*'Loads'!$B71*'LAFs'!G262/(24*'Input'!$F$58)*1000</f>
        <v>0</v>
      </c>
      <c r="H95" s="21">
        <f>'Multi'!$B144*'Loads'!$B71*'LAFs'!H262/(24*'Input'!$F$58)*1000</f>
        <v>0</v>
      </c>
      <c r="I95" s="21">
        <f>'Multi'!$B144*'Loads'!$B71*'LAFs'!I262/(24*'Input'!$F$58)*1000</f>
        <v>0</v>
      </c>
      <c r="J95" s="21">
        <f>'Multi'!$B144*'Loads'!$B71*'LAFs'!J262/(24*'Input'!$F$58)*1000</f>
        <v>0</v>
      </c>
      <c r="K95" s="17"/>
    </row>
    <row r="96" spans="1:11">
      <c r="A96" s="4" t="s">
        <v>198</v>
      </c>
      <c r="B96" s="21">
        <f>'Multi'!$B145*'Loads'!$B72*'LAFs'!B263/(24*'Input'!$F$58)*1000</f>
        <v>0</v>
      </c>
      <c r="C96" s="21">
        <f>'Multi'!$B145*'Loads'!$B72*'LAFs'!C263/(24*'Input'!$F$58)*1000</f>
        <v>0</v>
      </c>
      <c r="D96" s="21">
        <f>'Multi'!$B145*'Loads'!$B72*'LAFs'!D263/(24*'Input'!$F$58)*1000</f>
        <v>0</v>
      </c>
      <c r="E96" s="21">
        <f>'Multi'!$B145*'Loads'!$B72*'LAFs'!E263/(24*'Input'!$F$58)*1000</f>
        <v>0</v>
      </c>
      <c r="F96" s="21">
        <f>'Multi'!$B145*'Loads'!$B72*'LAFs'!F263/(24*'Input'!$F$58)*1000</f>
        <v>0</v>
      </c>
      <c r="G96" s="21">
        <f>'Multi'!$B145*'Loads'!$B72*'LAFs'!G263/(24*'Input'!$F$58)*1000</f>
        <v>0</v>
      </c>
      <c r="H96" s="21">
        <f>'Multi'!$B145*'Loads'!$B72*'LAFs'!H263/(24*'Input'!$F$58)*1000</f>
        <v>0</v>
      </c>
      <c r="I96" s="21">
        <f>'Multi'!$B145*'Loads'!$B72*'LAFs'!I263/(24*'Input'!$F$58)*1000</f>
        <v>0</v>
      </c>
      <c r="J96" s="21">
        <f>'Multi'!$B145*'Loads'!$B72*'LAFs'!J263/(24*'Input'!$F$58)*1000</f>
        <v>0</v>
      </c>
      <c r="K96" s="17"/>
    </row>
    <row r="98" spans="1:11" ht="21" customHeight="1">
      <c r="A98" s="1" t="s">
        <v>815</v>
      </c>
    </row>
    <row r="99" spans="1:11">
      <c r="A99" s="2" t="s">
        <v>353</v>
      </c>
    </row>
    <row r="100" spans="1:11">
      <c r="A100" s="32" t="s">
        <v>816</v>
      </c>
    </row>
    <row r="101" spans="1:11">
      <c r="A101" s="32" t="s">
        <v>817</v>
      </c>
    </row>
    <row r="102" spans="1:11">
      <c r="A102" s="32" t="s">
        <v>818</v>
      </c>
    </row>
    <row r="103" spans="1:11">
      <c r="A103" s="32" t="s">
        <v>819</v>
      </c>
    </row>
    <row r="104" spans="1:11">
      <c r="A104" s="2" t="s">
        <v>820</v>
      </c>
    </row>
    <row r="106" spans="1:11">
      <c r="B106" s="15" t="s">
        <v>142</v>
      </c>
      <c r="C106" s="15" t="s">
        <v>143</v>
      </c>
      <c r="D106" s="15" t="s">
        <v>144</v>
      </c>
      <c r="E106" s="15" t="s">
        <v>145</v>
      </c>
      <c r="F106" s="15" t="s">
        <v>146</v>
      </c>
      <c r="G106" s="15" t="s">
        <v>151</v>
      </c>
      <c r="H106" s="15" t="s">
        <v>147</v>
      </c>
      <c r="I106" s="15" t="s">
        <v>148</v>
      </c>
      <c r="J106" s="15" t="s">
        <v>149</v>
      </c>
    </row>
    <row r="107" spans="1:11">
      <c r="A107" s="4" t="s">
        <v>174</v>
      </c>
      <c r="B107" s="43">
        <f>B$12</f>
        <v>0</v>
      </c>
      <c r="C107" s="43">
        <f>C$12</f>
        <v>0</v>
      </c>
      <c r="D107" s="43">
        <f>D$12</f>
        <v>0</v>
      </c>
      <c r="E107" s="43">
        <f>E$12</f>
        <v>0</v>
      </c>
      <c r="F107" s="43">
        <f>F$12</f>
        <v>0</v>
      </c>
      <c r="G107" s="43">
        <f>G$12</f>
        <v>0</v>
      </c>
      <c r="H107" s="43">
        <f>H$12</f>
        <v>0</v>
      </c>
      <c r="I107" s="43">
        <f>I$12</f>
        <v>0</v>
      </c>
      <c r="J107" s="43">
        <f>J$12</f>
        <v>0</v>
      </c>
      <c r="K107" s="17"/>
    </row>
    <row r="108" spans="1:11">
      <c r="A108" s="4" t="s">
        <v>175</v>
      </c>
      <c r="B108" s="43">
        <f>B$32</f>
        <v>0</v>
      </c>
      <c r="C108" s="43">
        <f>C$32</f>
        <v>0</v>
      </c>
      <c r="D108" s="43">
        <f>D$32</f>
        <v>0</v>
      </c>
      <c r="E108" s="43">
        <f>E$32</f>
        <v>0</v>
      </c>
      <c r="F108" s="43">
        <f>F$32</f>
        <v>0</v>
      </c>
      <c r="G108" s="43">
        <f>G$32</f>
        <v>0</v>
      </c>
      <c r="H108" s="43">
        <f>H$32</f>
        <v>0</v>
      </c>
      <c r="I108" s="43">
        <f>I$32</f>
        <v>0</v>
      </c>
      <c r="J108" s="43">
        <f>J$32</f>
        <v>0</v>
      </c>
      <c r="K108" s="17"/>
    </row>
    <row r="109" spans="1:11">
      <c r="A109" s="4" t="s">
        <v>216</v>
      </c>
      <c r="B109" s="43">
        <f>B$13</f>
        <v>0</v>
      </c>
      <c r="C109" s="43">
        <f>C$13</f>
        <v>0</v>
      </c>
      <c r="D109" s="43">
        <f>D$13</f>
        <v>0</v>
      </c>
      <c r="E109" s="43">
        <f>E$13</f>
        <v>0</v>
      </c>
      <c r="F109" s="43">
        <f>F$13</f>
        <v>0</v>
      </c>
      <c r="G109" s="43">
        <f>G$13</f>
        <v>0</v>
      </c>
      <c r="H109" s="43">
        <f>H$13</f>
        <v>0</v>
      </c>
      <c r="I109" s="43">
        <f>I$13</f>
        <v>0</v>
      </c>
      <c r="J109" s="43">
        <f>J$13</f>
        <v>0</v>
      </c>
      <c r="K109" s="17"/>
    </row>
    <row r="110" spans="1:11">
      <c r="A110" s="4" t="s">
        <v>176</v>
      </c>
      <c r="B110" s="43">
        <f>B$14</f>
        <v>0</v>
      </c>
      <c r="C110" s="43">
        <f>C$14</f>
        <v>0</v>
      </c>
      <c r="D110" s="43">
        <f>D$14</f>
        <v>0</v>
      </c>
      <c r="E110" s="43">
        <f>E$14</f>
        <v>0</v>
      </c>
      <c r="F110" s="43">
        <f>F$14</f>
        <v>0</v>
      </c>
      <c r="G110" s="43">
        <f>G$14</f>
        <v>0</v>
      </c>
      <c r="H110" s="43">
        <f>H$14</f>
        <v>0</v>
      </c>
      <c r="I110" s="43">
        <f>I$14</f>
        <v>0</v>
      </c>
      <c r="J110" s="43">
        <f>J$14</f>
        <v>0</v>
      </c>
      <c r="K110" s="17"/>
    </row>
    <row r="111" spans="1:11">
      <c r="A111" s="4" t="s">
        <v>177</v>
      </c>
      <c r="B111" s="43">
        <f>B$33</f>
        <v>0</v>
      </c>
      <c r="C111" s="43">
        <f>C$33</f>
        <v>0</v>
      </c>
      <c r="D111" s="43">
        <f>D$33</f>
        <v>0</v>
      </c>
      <c r="E111" s="43">
        <f>E$33</f>
        <v>0</v>
      </c>
      <c r="F111" s="43">
        <f>F$33</f>
        <v>0</v>
      </c>
      <c r="G111" s="43">
        <f>G$33</f>
        <v>0</v>
      </c>
      <c r="H111" s="43">
        <f>H$33</f>
        <v>0</v>
      </c>
      <c r="I111" s="43">
        <f>I$33</f>
        <v>0</v>
      </c>
      <c r="J111" s="43">
        <f>J$33</f>
        <v>0</v>
      </c>
      <c r="K111" s="17"/>
    </row>
    <row r="112" spans="1:11">
      <c r="A112" s="4" t="s">
        <v>217</v>
      </c>
      <c r="B112" s="43">
        <f>B$15</f>
        <v>0</v>
      </c>
      <c r="C112" s="43">
        <f>C$15</f>
        <v>0</v>
      </c>
      <c r="D112" s="43">
        <f>D$15</f>
        <v>0</v>
      </c>
      <c r="E112" s="43">
        <f>E$15</f>
        <v>0</v>
      </c>
      <c r="F112" s="43">
        <f>F$15</f>
        <v>0</v>
      </c>
      <c r="G112" s="43">
        <f>G$15</f>
        <v>0</v>
      </c>
      <c r="H112" s="43">
        <f>H$15</f>
        <v>0</v>
      </c>
      <c r="I112" s="43">
        <f>I$15</f>
        <v>0</v>
      </c>
      <c r="J112" s="43">
        <f>J$15</f>
        <v>0</v>
      </c>
      <c r="K112" s="17"/>
    </row>
    <row r="113" spans="1:11">
      <c r="A113" s="4" t="s">
        <v>178</v>
      </c>
      <c r="B113" s="43">
        <f>B$34</f>
        <v>0</v>
      </c>
      <c r="C113" s="43">
        <f>C$34</f>
        <v>0</v>
      </c>
      <c r="D113" s="43">
        <f>D$34</f>
        <v>0</v>
      </c>
      <c r="E113" s="43">
        <f>E$34</f>
        <v>0</v>
      </c>
      <c r="F113" s="43">
        <f>F$34</f>
        <v>0</v>
      </c>
      <c r="G113" s="43">
        <f>G$34</f>
        <v>0</v>
      </c>
      <c r="H113" s="43">
        <f>H$34</f>
        <v>0</v>
      </c>
      <c r="I113" s="43">
        <f>I$34</f>
        <v>0</v>
      </c>
      <c r="J113" s="43">
        <f>J$34</f>
        <v>0</v>
      </c>
      <c r="K113" s="17"/>
    </row>
    <row r="114" spans="1:11">
      <c r="A114" s="4" t="s">
        <v>179</v>
      </c>
      <c r="B114" s="43">
        <f>B$35</f>
        <v>0</v>
      </c>
      <c r="C114" s="43">
        <f>C$35</f>
        <v>0</v>
      </c>
      <c r="D114" s="43">
        <f>D$35</f>
        <v>0</v>
      </c>
      <c r="E114" s="43">
        <f>E$35</f>
        <v>0</v>
      </c>
      <c r="F114" s="43">
        <f>F$35</f>
        <v>0</v>
      </c>
      <c r="G114" s="43">
        <f>G$35</f>
        <v>0</v>
      </c>
      <c r="H114" s="43">
        <f>H$35</f>
        <v>0</v>
      </c>
      <c r="I114" s="43">
        <f>I$35</f>
        <v>0</v>
      </c>
      <c r="J114" s="43">
        <f>J$35</f>
        <v>0</v>
      </c>
      <c r="K114" s="17"/>
    </row>
    <row r="115" spans="1:11">
      <c r="A115" s="4" t="s">
        <v>195</v>
      </c>
      <c r="B115" s="43">
        <f>B$36</f>
        <v>0</v>
      </c>
      <c r="C115" s="43">
        <f>C$36</f>
        <v>0</v>
      </c>
      <c r="D115" s="43">
        <f>D$36</f>
        <v>0</v>
      </c>
      <c r="E115" s="43">
        <f>E$36</f>
        <v>0</v>
      </c>
      <c r="F115" s="43">
        <f>F$36</f>
        <v>0</v>
      </c>
      <c r="G115" s="43">
        <f>G$36</f>
        <v>0</v>
      </c>
      <c r="H115" s="43">
        <f>H$36</f>
        <v>0</v>
      </c>
      <c r="I115" s="43">
        <f>I$36</f>
        <v>0</v>
      </c>
      <c r="J115" s="43">
        <f>J$36</f>
        <v>0</v>
      </c>
      <c r="K115" s="17"/>
    </row>
    <row r="116" spans="1:11">
      <c r="A116" s="4" t="s">
        <v>180</v>
      </c>
      <c r="B116" s="43">
        <f>B$51</f>
        <v>0</v>
      </c>
      <c r="C116" s="43">
        <f>C$51</f>
        <v>0</v>
      </c>
      <c r="D116" s="43">
        <f>D$51</f>
        <v>0</v>
      </c>
      <c r="E116" s="43">
        <f>E$51</f>
        <v>0</v>
      </c>
      <c r="F116" s="43">
        <f>F$51</f>
        <v>0</v>
      </c>
      <c r="G116" s="43">
        <f>G$51</f>
        <v>0</v>
      </c>
      <c r="H116" s="43">
        <f>H$51</f>
        <v>0</v>
      </c>
      <c r="I116" s="43">
        <f>I$51</f>
        <v>0</v>
      </c>
      <c r="J116" s="43">
        <f>J$51</f>
        <v>0</v>
      </c>
      <c r="K116" s="17"/>
    </row>
    <row r="117" spans="1:11">
      <c r="A117" s="4" t="s">
        <v>181</v>
      </c>
      <c r="B117" s="43">
        <f>B$52</f>
        <v>0</v>
      </c>
      <c r="C117" s="43">
        <f>C$52</f>
        <v>0</v>
      </c>
      <c r="D117" s="43">
        <f>D$52</f>
        <v>0</v>
      </c>
      <c r="E117" s="43">
        <f>E$52</f>
        <v>0</v>
      </c>
      <c r="F117" s="43">
        <f>F$52</f>
        <v>0</v>
      </c>
      <c r="G117" s="43">
        <f>G$52</f>
        <v>0</v>
      </c>
      <c r="H117" s="43">
        <f>H$52</f>
        <v>0</v>
      </c>
      <c r="I117" s="43">
        <f>I$52</f>
        <v>0</v>
      </c>
      <c r="J117" s="43">
        <f>J$52</f>
        <v>0</v>
      </c>
      <c r="K117" s="17"/>
    </row>
    <row r="118" spans="1:11">
      <c r="A118" s="4" t="s">
        <v>182</v>
      </c>
      <c r="B118" s="43">
        <f>B$53</f>
        <v>0</v>
      </c>
      <c r="C118" s="43">
        <f>C$53</f>
        <v>0</v>
      </c>
      <c r="D118" s="43">
        <f>D$53</f>
        <v>0</v>
      </c>
      <c r="E118" s="43">
        <f>E$53</f>
        <v>0</v>
      </c>
      <c r="F118" s="43">
        <f>F$53</f>
        <v>0</v>
      </c>
      <c r="G118" s="43">
        <f>G$53</f>
        <v>0</v>
      </c>
      <c r="H118" s="43">
        <f>H$53</f>
        <v>0</v>
      </c>
      <c r="I118" s="43">
        <f>I$53</f>
        <v>0</v>
      </c>
      <c r="J118" s="43">
        <f>J$53</f>
        <v>0</v>
      </c>
      <c r="K118" s="17"/>
    </row>
    <row r="119" spans="1:11">
      <c r="A119" s="4" t="s">
        <v>183</v>
      </c>
      <c r="B119" s="43">
        <f>B$54</f>
        <v>0</v>
      </c>
      <c r="C119" s="43">
        <f>C$54</f>
        <v>0</v>
      </c>
      <c r="D119" s="43">
        <f>D$54</f>
        <v>0</v>
      </c>
      <c r="E119" s="43">
        <f>E$54</f>
        <v>0</v>
      </c>
      <c r="F119" s="43">
        <f>F$54</f>
        <v>0</v>
      </c>
      <c r="G119" s="43">
        <f>G$54</f>
        <v>0</v>
      </c>
      <c r="H119" s="43">
        <f>H$54</f>
        <v>0</v>
      </c>
      <c r="I119" s="43">
        <f>I$54</f>
        <v>0</v>
      </c>
      <c r="J119" s="43">
        <f>J$54</f>
        <v>0</v>
      </c>
      <c r="K119" s="17"/>
    </row>
    <row r="120" spans="1:11">
      <c r="A120" s="4" t="s">
        <v>196</v>
      </c>
      <c r="B120" s="43">
        <f>B$55</f>
        <v>0</v>
      </c>
      <c r="C120" s="43">
        <f>C$55</f>
        <v>0</v>
      </c>
      <c r="D120" s="43">
        <f>D$55</f>
        <v>0</v>
      </c>
      <c r="E120" s="43">
        <f>E$55</f>
        <v>0</v>
      </c>
      <c r="F120" s="43">
        <f>F$55</f>
        <v>0</v>
      </c>
      <c r="G120" s="43">
        <f>G$55</f>
        <v>0</v>
      </c>
      <c r="H120" s="43">
        <f>H$55</f>
        <v>0</v>
      </c>
      <c r="I120" s="43">
        <f>I$55</f>
        <v>0</v>
      </c>
      <c r="J120" s="43">
        <f>J$55</f>
        <v>0</v>
      </c>
      <c r="K120" s="17"/>
    </row>
    <row r="121" spans="1:11">
      <c r="A121" s="4" t="s">
        <v>218</v>
      </c>
      <c r="B121" s="43">
        <f>B$16</f>
        <v>0</v>
      </c>
      <c r="C121" s="43">
        <f>C$16</f>
        <v>0</v>
      </c>
      <c r="D121" s="43">
        <f>D$16</f>
        <v>0</v>
      </c>
      <c r="E121" s="43">
        <f>E$16</f>
        <v>0</v>
      </c>
      <c r="F121" s="43">
        <f>F$16</f>
        <v>0</v>
      </c>
      <c r="G121" s="43">
        <f>G$16</f>
        <v>0</v>
      </c>
      <c r="H121" s="43">
        <f>H$16</f>
        <v>0</v>
      </c>
      <c r="I121" s="43">
        <f>I$16</f>
        <v>0</v>
      </c>
      <c r="J121" s="43">
        <f>J$16</f>
        <v>0</v>
      </c>
      <c r="K121" s="17"/>
    </row>
    <row r="122" spans="1:11">
      <c r="A122" s="4" t="s">
        <v>219</v>
      </c>
      <c r="B122" s="43">
        <f>B$17</f>
        <v>0</v>
      </c>
      <c r="C122" s="43">
        <f>C$17</f>
        <v>0</v>
      </c>
      <c r="D122" s="43">
        <f>D$17</f>
        <v>0</v>
      </c>
      <c r="E122" s="43">
        <f>E$17</f>
        <v>0</v>
      </c>
      <c r="F122" s="43">
        <f>F$17</f>
        <v>0</v>
      </c>
      <c r="G122" s="43">
        <f>G$17</f>
        <v>0</v>
      </c>
      <c r="H122" s="43">
        <f>H$17</f>
        <v>0</v>
      </c>
      <c r="I122" s="43">
        <f>I$17</f>
        <v>0</v>
      </c>
      <c r="J122" s="43">
        <f>J$17</f>
        <v>0</v>
      </c>
      <c r="K122" s="17"/>
    </row>
    <row r="123" spans="1:11">
      <c r="A123" s="4" t="s">
        <v>220</v>
      </c>
      <c r="B123" s="43">
        <f>B$18</f>
        <v>0</v>
      </c>
      <c r="C123" s="43">
        <f>C$18</f>
        <v>0</v>
      </c>
      <c r="D123" s="43">
        <f>D$18</f>
        <v>0</v>
      </c>
      <c r="E123" s="43">
        <f>E$18</f>
        <v>0</v>
      </c>
      <c r="F123" s="43">
        <f>F$18</f>
        <v>0</v>
      </c>
      <c r="G123" s="43">
        <f>G$18</f>
        <v>0</v>
      </c>
      <c r="H123" s="43">
        <f>H$18</f>
        <v>0</v>
      </c>
      <c r="I123" s="43">
        <f>I$18</f>
        <v>0</v>
      </c>
      <c r="J123" s="43">
        <f>J$18</f>
        <v>0</v>
      </c>
      <c r="K123" s="17"/>
    </row>
    <row r="124" spans="1:11">
      <c r="A124" s="4" t="s">
        <v>221</v>
      </c>
      <c r="B124" s="43">
        <f>B$19</f>
        <v>0</v>
      </c>
      <c r="C124" s="43">
        <f>C$19</f>
        <v>0</v>
      </c>
      <c r="D124" s="43">
        <f>D$19</f>
        <v>0</v>
      </c>
      <c r="E124" s="43">
        <f>E$19</f>
        <v>0</v>
      </c>
      <c r="F124" s="43">
        <f>F$19</f>
        <v>0</v>
      </c>
      <c r="G124" s="43">
        <f>G$19</f>
        <v>0</v>
      </c>
      <c r="H124" s="43">
        <f>H$19</f>
        <v>0</v>
      </c>
      <c r="I124" s="43">
        <f>I$19</f>
        <v>0</v>
      </c>
      <c r="J124" s="43">
        <f>J$19</f>
        <v>0</v>
      </c>
      <c r="K124" s="17"/>
    </row>
    <row r="125" spans="1:11">
      <c r="A125" s="4" t="s">
        <v>222</v>
      </c>
      <c r="B125" s="43">
        <f>B$56</f>
        <v>0</v>
      </c>
      <c r="C125" s="43">
        <f>C$56</f>
        <v>0</v>
      </c>
      <c r="D125" s="43">
        <f>D$56</f>
        <v>0</v>
      </c>
      <c r="E125" s="43">
        <f>E$56</f>
        <v>0</v>
      </c>
      <c r="F125" s="43">
        <f>F$56</f>
        <v>0</v>
      </c>
      <c r="G125" s="43">
        <f>G$56</f>
        <v>0</v>
      </c>
      <c r="H125" s="43">
        <f>H$56</f>
        <v>0</v>
      </c>
      <c r="I125" s="43">
        <f>I$56</f>
        <v>0</v>
      </c>
      <c r="J125" s="43">
        <f>J$56</f>
        <v>0</v>
      </c>
      <c r="K125" s="17"/>
    </row>
    <row r="126" spans="1:11">
      <c r="A126" s="4" t="s">
        <v>184</v>
      </c>
      <c r="B126" s="43">
        <f>B89</f>
        <v>0</v>
      </c>
      <c r="C126" s="43">
        <f>C89</f>
        <v>0</v>
      </c>
      <c r="D126" s="43">
        <f>D89</f>
        <v>0</v>
      </c>
      <c r="E126" s="43">
        <f>E89</f>
        <v>0</v>
      </c>
      <c r="F126" s="43">
        <f>F89</f>
        <v>0</v>
      </c>
      <c r="G126" s="43">
        <f>G89</f>
        <v>0</v>
      </c>
      <c r="H126" s="43">
        <f>H89</f>
        <v>0</v>
      </c>
      <c r="I126" s="43">
        <f>I89</f>
        <v>0</v>
      </c>
      <c r="J126" s="43">
        <f>J89</f>
        <v>0</v>
      </c>
      <c r="K126" s="17"/>
    </row>
    <row r="127" spans="1:11">
      <c r="A127" s="4" t="s">
        <v>185</v>
      </c>
      <c r="B127" s="43">
        <f>B90</f>
        <v>0</v>
      </c>
      <c r="C127" s="43">
        <f>C90</f>
        <v>0</v>
      </c>
      <c r="D127" s="43">
        <f>D90</f>
        <v>0</v>
      </c>
      <c r="E127" s="43">
        <f>E90</f>
        <v>0</v>
      </c>
      <c r="F127" s="43">
        <f>F90</f>
        <v>0</v>
      </c>
      <c r="G127" s="43">
        <f>G90</f>
        <v>0</v>
      </c>
      <c r="H127" s="43">
        <f>H90</f>
        <v>0</v>
      </c>
      <c r="I127" s="43">
        <f>I90</f>
        <v>0</v>
      </c>
      <c r="J127" s="43">
        <f>J90</f>
        <v>0</v>
      </c>
      <c r="K127" s="17"/>
    </row>
    <row r="128" spans="1:11">
      <c r="A128" s="4" t="s">
        <v>186</v>
      </c>
      <c r="B128" s="43">
        <f>B91</f>
        <v>0</v>
      </c>
      <c r="C128" s="43">
        <f>C91</f>
        <v>0</v>
      </c>
      <c r="D128" s="43">
        <f>D91</f>
        <v>0</v>
      </c>
      <c r="E128" s="43">
        <f>E91</f>
        <v>0</v>
      </c>
      <c r="F128" s="43">
        <f>F91</f>
        <v>0</v>
      </c>
      <c r="G128" s="43">
        <f>G91</f>
        <v>0</v>
      </c>
      <c r="H128" s="43">
        <f>H91</f>
        <v>0</v>
      </c>
      <c r="I128" s="43">
        <f>I91</f>
        <v>0</v>
      </c>
      <c r="J128" s="43">
        <f>J91</f>
        <v>0</v>
      </c>
      <c r="K128" s="17"/>
    </row>
    <row r="129" spans="1:11">
      <c r="A129" s="4" t="s">
        <v>187</v>
      </c>
      <c r="B129" s="43">
        <f>B$57</f>
        <v>0</v>
      </c>
      <c r="C129" s="43">
        <f>C$57</f>
        <v>0</v>
      </c>
      <c r="D129" s="43">
        <f>D$57</f>
        <v>0</v>
      </c>
      <c r="E129" s="43">
        <f>E$57</f>
        <v>0</v>
      </c>
      <c r="F129" s="43">
        <f>F$57</f>
        <v>0</v>
      </c>
      <c r="G129" s="43">
        <f>G$57</f>
        <v>0</v>
      </c>
      <c r="H129" s="43">
        <f>H$57</f>
        <v>0</v>
      </c>
      <c r="I129" s="43">
        <f>I$57</f>
        <v>0</v>
      </c>
      <c r="J129" s="43">
        <f>J$57</f>
        <v>0</v>
      </c>
      <c r="K129" s="17"/>
    </row>
    <row r="130" spans="1:11">
      <c r="A130" s="4" t="s">
        <v>188</v>
      </c>
      <c r="B130" s="43">
        <f>B93</f>
        <v>0</v>
      </c>
      <c r="C130" s="43">
        <f>C93</f>
        <v>0</v>
      </c>
      <c r="D130" s="43">
        <f>D93</f>
        <v>0</v>
      </c>
      <c r="E130" s="43">
        <f>E93</f>
        <v>0</v>
      </c>
      <c r="F130" s="43">
        <f>F93</f>
        <v>0</v>
      </c>
      <c r="G130" s="43">
        <f>G93</f>
        <v>0</v>
      </c>
      <c r="H130" s="43">
        <f>H93</f>
        <v>0</v>
      </c>
      <c r="I130" s="43">
        <f>I93</f>
        <v>0</v>
      </c>
      <c r="J130" s="43">
        <f>J93</f>
        <v>0</v>
      </c>
      <c r="K130" s="17"/>
    </row>
    <row r="131" spans="1:11">
      <c r="A131" s="4" t="s">
        <v>189</v>
      </c>
      <c r="B131" s="43">
        <f>B$58</f>
        <v>0</v>
      </c>
      <c r="C131" s="43">
        <f>C$58</f>
        <v>0</v>
      </c>
      <c r="D131" s="43">
        <f>D$58</f>
        <v>0</v>
      </c>
      <c r="E131" s="43">
        <f>E$58</f>
        <v>0</v>
      </c>
      <c r="F131" s="43">
        <f>F$58</f>
        <v>0</v>
      </c>
      <c r="G131" s="43">
        <f>G$58</f>
        <v>0</v>
      </c>
      <c r="H131" s="43">
        <f>H$58</f>
        <v>0</v>
      </c>
      <c r="I131" s="43">
        <f>I$58</f>
        <v>0</v>
      </c>
      <c r="J131" s="43">
        <f>J$58</f>
        <v>0</v>
      </c>
      <c r="K131" s="17"/>
    </row>
    <row r="132" spans="1:11">
      <c r="A132" s="4" t="s">
        <v>197</v>
      </c>
      <c r="B132" s="43">
        <f>B95</f>
        <v>0</v>
      </c>
      <c r="C132" s="43">
        <f>C95</f>
        <v>0</v>
      </c>
      <c r="D132" s="43">
        <f>D95</f>
        <v>0</v>
      </c>
      <c r="E132" s="43">
        <f>E95</f>
        <v>0</v>
      </c>
      <c r="F132" s="43">
        <f>F95</f>
        <v>0</v>
      </c>
      <c r="G132" s="43">
        <f>G95</f>
        <v>0</v>
      </c>
      <c r="H132" s="43">
        <f>H95</f>
        <v>0</v>
      </c>
      <c r="I132" s="43">
        <f>I95</f>
        <v>0</v>
      </c>
      <c r="J132" s="43">
        <f>J95</f>
        <v>0</v>
      </c>
      <c r="K132" s="17"/>
    </row>
    <row r="133" spans="1:11">
      <c r="A133" s="4" t="s">
        <v>198</v>
      </c>
      <c r="B133" s="43">
        <f>B$59</f>
        <v>0</v>
      </c>
      <c r="C133" s="43">
        <f>C$59</f>
        <v>0</v>
      </c>
      <c r="D133" s="43">
        <f>D$59</f>
        <v>0</v>
      </c>
      <c r="E133" s="43">
        <f>E$59</f>
        <v>0</v>
      </c>
      <c r="F133" s="43">
        <f>F$59</f>
        <v>0</v>
      </c>
      <c r="G133" s="43">
        <f>G$59</f>
        <v>0</v>
      </c>
      <c r="H133" s="43">
        <f>H$59</f>
        <v>0</v>
      </c>
      <c r="I133" s="43">
        <f>I$59</f>
        <v>0</v>
      </c>
      <c r="J133" s="43">
        <f>J$59</f>
        <v>0</v>
      </c>
      <c r="K133" s="17"/>
    </row>
    <row r="135" spans="1:11" ht="21" customHeight="1">
      <c r="A135" s="1" t="s">
        <v>821</v>
      </c>
    </row>
    <row r="136" spans="1:11">
      <c r="A136" s="2" t="s">
        <v>353</v>
      </c>
    </row>
    <row r="137" spans="1:11">
      <c r="A137" s="32" t="s">
        <v>822</v>
      </c>
    </row>
    <row r="138" spans="1:11">
      <c r="A138" s="2" t="s">
        <v>823</v>
      </c>
    </row>
    <row r="140" spans="1:11">
      <c r="B140" s="15" t="s">
        <v>142</v>
      </c>
      <c r="C140" s="15" t="s">
        <v>143</v>
      </c>
      <c r="D140" s="15" t="s">
        <v>144</v>
      </c>
      <c r="E140" s="15" t="s">
        <v>145</v>
      </c>
      <c r="F140" s="15" t="s">
        <v>146</v>
      </c>
      <c r="G140" s="15" t="s">
        <v>151</v>
      </c>
      <c r="H140" s="15" t="s">
        <v>147</v>
      </c>
      <c r="I140" s="15" t="s">
        <v>148</v>
      </c>
      <c r="J140" s="15" t="s">
        <v>149</v>
      </c>
    </row>
    <row r="141" spans="1:11">
      <c r="A141" s="4" t="s">
        <v>824</v>
      </c>
      <c r="B141" s="21">
        <f>SUM(B$107:B$133)</f>
        <v>0</v>
      </c>
      <c r="C141" s="21">
        <f>SUM(C$107:C$133)</f>
        <v>0</v>
      </c>
      <c r="D141" s="21">
        <f>SUM(D$107:D$133)</f>
        <v>0</v>
      </c>
      <c r="E141" s="21">
        <f>SUM(E$107:E$133)</f>
        <v>0</v>
      </c>
      <c r="F141" s="21">
        <f>SUM(F$107:F$133)</f>
        <v>0</v>
      </c>
      <c r="G141" s="21">
        <f>SUM(G$107:G$133)</f>
        <v>0</v>
      </c>
      <c r="H141" s="21">
        <f>SUM(H$107:H$133)</f>
        <v>0</v>
      </c>
      <c r="I141" s="21">
        <f>SUM(I$107:I$133)</f>
        <v>0</v>
      </c>
      <c r="J141" s="21">
        <f>SUM(J$107:J$133)</f>
        <v>0</v>
      </c>
      <c r="K141" s="17"/>
    </row>
  </sheetData>
  <sheetProtection sheet="1" objects="1" scenarios="1"/>
  <hyperlinks>
    <hyperlink ref="A5" location="'Loads'!B301" display="x1 = 2305. Rate 1 units (MWh) (in Equivalent volume for each end user)"/>
    <hyperlink ref="A6" location="'Multi'!B851" display="x2 = 2460. Unit rate 1 pseudo load coefficient by network level (combined)"/>
    <hyperlink ref="A7" location="'LAFs'!B236" display="x3 = 2012. Loss adjustment factors between end user meter reading and each network level, scaled by network use"/>
    <hyperlink ref="A8" location="'Input'!F57" display="x4 = 1010. Days in the charging year (in Financial and general assumptions)"/>
    <hyperlink ref="A23" location="'Loads'!B301" display="x1 = 2305. Rate 1 units (MWh) (in Equivalent volume for each end user)"/>
    <hyperlink ref="A24" location="'Multi'!B851" display="x2 = 2460. Unit rate 1 pseudo load coefficient by network level (combined)"/>
    <hyperlink ref="A25" location="'Loads'!C301" display="x3 = 2305. Rate 2 units (MWh) (in Equivalent volume for each end user)"/>
    <hyperlink ref="A26" location="'Multi'!B881" display="x4 = 2461. Unit rate 2 pseudo load coefficient by network level (combined)"/>
    <hyperlink ref="A27" location="'LAFs'!B236" display="x5 = 2012. Loss adjustment factors between end user meter reading and each network level, scaled by network use"/>
    <hyperlink ref="A28" location="'Input'!F57" display="x6 = 1010. Days in the charging year (in Financial and general assumptions)"/>
    <hyperlink ref="A40" location="'Loads'!B301" display="x1 = 2305. Rate 1 units (MWh) (in Equivalent volume for each end user)"/>
    <hyperlink ref="A41" location="'Multi'!B851" display="x2 = 2460. Unit rate 1 pseudo load coefficient by network level (combined)"/>
    <hyperlink ref="A42" location="'Loads'!C301" display="x3 = 2305. Rate 2 units (MWh) (in Equivalent volume for each end user)"/>
    <hyperlink ref="A43" location="'Multi'!B881" display="x4 = 2461. Unit rate 2 pseudo load coefficient by network level (combined)"/>
    <hyperlink ref="A44" location="'Loads'!D301" display="x5 = 2305. Rate 3 units (MWh) (in Equivalent volume for each end user)"/>
    <hyperlink ref="A45" location="'Multi'!B903" display="x6 = 2462. Unit rate 3 pseudo load coefficient by network level (combined)"/>
    <hyperlink ref="A46" location="'LAFs'!B236" display="x7 = 2012. Loss adjustment factors between end user meter reading and each network level, scaled by network use"/>
    <hyperlink ref="A47" location="'Input'!F57" display="x8 = 1010. Days in the charging year (in Financial and general assumptions)"/>
    <hyperlink ref="A63" location="'Multi'!B118" display="x1 = 2407. All units (MWh)"/>
    <hyperlink ref="A64" location="'Loads'!B45" display="x2 = 2302. Load coefficient"/>
    <hyperlink ref="A65" location="'LAFs'!B236" display="x3 = 2012. Loss adjustment factors between end user meter reading and each network level, scaled by network use"/>
    <hyperlink ref="A66" location="'Input'!F57" display="x4 = 1010. Days in the charging year (in Financial and general assumptions)"/>
    <hyperlink ref="A100" location="'SMD'!B11" display="x1 = 2501. Contributions of users on one-rate multi tariffs to system simultaneous maximum load by network level (kW)"/>
    <hyperlink ref="A101" location="'SMD'!B31" display="x2 = 2502. Contributions of users on two-rate multi tariffs to system simultaneous maximum load by network level (kW)"/>
    <hyperlink ref="A102" location="'SMD'!B50" display="x3 = 2503. Contributions of users on three-rate multi tariffs to system simultaneous maximum load by network level (kW)"/>
    <hyperlink ref="A103" location="'SMD'!B69" display="x4 = 2504. Estimated contributions of users on each tariff to system simultaneous maximum load by network level (kW)"/>
    <hyperlink ref="A137" location="'SMD'!B106" display="x1 = 2505. Contributions of users on each tariff to system simultaneous maximum load by network level (kW)"/>
  </hyperlinks>
  <pageMargins left="0.7" right="0.7" top="0.75" bottom="0.75" header="0.3" footer="0.3"/>
  <pageSetup paperSize="9" fitToHeight="0" orientation="portrait"/>
  <headerFooter>
    <oddHeader>&amp;L&amp;A&amp;C&amp;R&amp;P of &amp;N</oddHeader>
    <oddFooter>&amp;F</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L213"/>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12" ht="21" customHeight="1">
      <c r="A1" s="1">
        <f>"Forecast aggregate maximum load for "&amp;'Input'!B7&amp;" in "&amp;'Input'!C7&amp;" ("&amp;'Input'!D7&amp;")"</f>
        <v>0</v>
      </c>
    </row>
    <row r="3" spans="1:12" ht="21" customHeight="1">
      <c r="A3" s="1" t="s">
        <v>825</v>
      </c>
    </row>
    <row r="4" spans="1:12">
      <c r="A4" s="2" t="s">
        <v>353</v>
      </c>
    </row>
    <row r="5" spans="1:12">
      <c r="A5" s="32" t="s">
        <v>826</v>
      </c>
    </row>
    <row r="6" spans="1:12">
      <c r="A6" s="32" t="s">
        <v>827</v>
      </c>
    </row>
    <row r="7" spans="1:12">
      <c r="A7" s="32" t="s">
        <v>828</v>
      </c>
    </row>
    <row r="8" spans="1:12">
      <c r="A8" s="33" t="s">
        <v>356</v>
      </c>
      <c r="B8" s="34" t="s">
        <v>357</v>
      </c>
      <c r="C8" s="34"/>
      <c r="D8" s="34"/>
      <c r="E8" s="34"/>
      <c r="F8" s="34"/>
      <c r="G8" s="34"/>
      <c r="H8" s="34"/>
      <c r="I8" s="34"/>
      <c r="J8" s="33" t="s">
        <v>357</v>
      </c>
      <c r="K8" s="33" t="s">
        <v>486</v>
      </c>
    </row>
    <row r="9" spans="1:12">
      <c r="A9" s="33" t="s">
        <v>359</v>
      </c>
      <c r="B9" s="34" t="s">
        <v>360</v>
      </c>
      <c r="C9" s="34"/>
      <c r="D9" s="34"/>
      <c r="E9" s="34"/>
      <c r="F9" s="34"/>
      <c r="G9" s="34"/>
      <c r="H9" s="34"/>
      <c r="I9" s="34"/>
      <c r="J9" s="33" t="s">
        <v>360</v>
      </c>
      <c r="K9" s="33" t="s">
        <v>829</v>
      </c>
    </row>
    <row r="11" spans="1:12">
      <c r="B11" s="35" t="s">
        <v>830</v>
      </c>
      <c r="C11" s="35"/>
      <c r="D11" s="35"/>
      <c r="E11" s="35"/>
      <c r="F11" s="35"/>
      <c r="G11" s="35"/>
      <c r="H11" s="35"/>
      <c r="I11" s="35"/>
    </row>
    <row r="12" spans="1:12">
      <c r="B12" s="15" t="s">
        <v>142</v>
      </c>
      <c r="C12" s="15" t="s">
        <v>143</v>
      </c>
      <c r="D12" s="15" t="s">
        <v>144</v>
      </c>
      <c r="E12" s="15" t="s">
        <v>145</v>
      </c>
      <c r="F12" s="15" t="s">
        <v>146</v>
      </c>
      <c r="G12" s="15" t="s">
        <v>147</v>
      </c>
      <c r="H12" s="15" t="s">
        <v>148</v>
      </c>
      <c r="I12" s="15" t="s">
        <v>149</v>
      </c>
      <c r="J12" s="15" t="s">
        <v>831</v>
      </c>
      <c r="K12" s="15" t="s">
        <v>832</v>
      </c>
    </row>
    <row r="13" spans="1:12">
      <c r="A13" s="4" t="s">
        <v>174</v>
      </c>
      <c r="B13" s="28">
        <v>0</v>
      </c>
      <c r="C13" s="28">
        <v>0</v>
      </c>
      <c r="D13" s="28">
        <v>0</v>
      </c>
      <c r="E13" s="28">
        <v>0</v>
      </c>
      <c r="F13" s="28">
        <v>0</v>
      </c>
      <c r="G13" s="28">
        <v>0</v>
      </c>
      <c r="H13" s="28">
        <v>0</v>
      </c>
      <c r="I13" s="28">
        <v>1</v>
      </c>
      <c r="J13" s="28">
        <v>0</v>
      </c>
      <c r="K13" s="37">
        <f>$C13+0.2*'Input'!$B$80*$J13</f>
        <v>0</v>
      </c>
      <c r="L13" s="17"/>
    </row>
    <row r="14" spans="1:12">
      <c r="A14" s="4" t="s">
        <v>175</v>
      </c>
      <c r="B14" s="28">
        <v>0</v>
      </c>
      <c r="C14" s="28">
        <v>0</v>
      </c>
      <c r="D14" s="28">
        <v>0</v>
      </c>
      <c r="E14" s="28">
        <v>0</v>
      </c>
      <c r="F14" s="28">
        <v>0</v>
      </c>
      <c r="G14" s="28">
        <v>0</v>
      </c>
      <c r="H14" s="28">
        <v>0</v>
      </c>
      <c r="I14" s="28">
        <v>1</v>
      </c>
      <c r="J14" s="28">
        <v>0</v>
      </c>
      <c r="K14" s="37">
        <f>$C14+0.2*'Input'!$B$80*$J14</f>
        <v>0</v>
      </c>
      <c r="L14" s="17"/>
    </row>
    <row r="15" spans="1:12">
      <c r="A15" s="4" t="s">
        <v>216</v>
      </c>
      <c r="B15" s="28">
        <v>0</v>
      </c>
      <c r="C15" s="28">
        <v>0</v>
      </c>
      <c r="D15" s="28">
        <v>0</v>
      </c>
      <c r="E15" s="28">
        <v>0</v>
      </c>
      <c r="F15" s="28">
        <v>0</v>
      </c>
      <c r="G15" s="28">
        <v>0</v>
      </c>
      <c r="H15" s="28">
        <v>0</v>
      </c>
      <c r="I15" s="28">
        <v>1</v>
      </c>
      <c r="J15" s="28">
        <v>0</v>
      </c>
      <c r="K15" s="37">
        <f>$C15+0.2*'Input'!$B$80*$J15</f>
        <v>0</v>
      </c>
      <c r="L15" s="17"/>
    </row>
    <row r="16" spans="1:12">
      <c r="A16" s="4" t="s">
        <v>176</v>
      </c>
      <c r="B16" s="28">
        <v>0</v>
      </c>
      <c r="C16" s="28">
        <v>0</v>
      </c>
      <c r="D16" s="28">
        <v>0</v>
      </c>
      <c r="E16" s="28">
        <v>0</v>
      </c>
      <c r="F16" s="28">
        <v>0</v>
      </c>
      <c r="G16" s="28">
        <v>0</v>
      </c>
      <c r="H16" s="28">
        <v>0</v>
      </c>
      <c r="I16" s="28">
        <v>1</v>
      </c>
      <c r="J16" s="28">
        <v>0</v>
      </c>
      <c r="K16" s="37">
        <f>$C16+0.2*'Input'!$B$80*$J16</f>
        <v>0</v>
      </c>
      <c r="L16" s="17"/>
    </row>
    <row r="17" spans="1:12">
      <c r="A17" s="4" t="s">
        <v>177</v>
      </c>
      <c r="B17" s="28">
        <v>0</v>
      </c>
      <c r="C17" s="28">
        <v>0</v>
      </c>
      <c r="D17" s="28">
        <v>0</v>
      </c>
      <c r="E17" s="28">
        <v>0</v>
      </c>
      <c r="F17" s="28">
        <v>0</v>
      </c>
      <c r="G17" s="28">
        <v>0</v>
      </c>
      <c r="H17" s="28">
        <v>0</v>
      </c>
      <c r="I17" s="28">
        <v>1</v>
      </c>
      <c r="J17" s="28">
        <v>0</v>
      </c>
      <c r="K17" s="37">
        <f>$C17+0.2*'Input'!$B$80*$J17</f>
        <v>0</v>
      </c>
      <c r="L17" s="17"/>
    </row>
    <row r="18" spans="1:12">
      <c r="A18" s="4" t="s">
        <v>217</v>
      </c>
      <c r="B18" s="28">
        <v>0</v>
      </c>
      <c r="C18" s="28">
        <v>0</v>
      </c>
      <c r="D18" s="28">
        <v>0</v>
      </c>
      <c r="E18" s="28">
        <v>0</v>
      </c>
      <c r="F18" s="28">
        <v>0</v>
      </c>
      <c r="G18" s="28">
        <v>0</v>
      </c>
      <c r="H18" s="28">
        <v>0</v>
      </c>
      <c r="I18" s="28">
        <v>1</v>
      </c>
      <c r="J18" s="28">
        <v>0</v>
      </c>
      <c r="K18" s="37">
        <f>$C18+0.2*'Input'!$B$80*$J18</f>
        <v>0</v>
      </c>
      <c r="L18" s="17"/>
    </row>
    <row r="19" spans="1:12">
      <c r="A19" s="4" t="s">
        <v>178</v>
      </c>
      <c r="B19" s="28">
        <v>0</v>
      </c>
      <c r="C19" s="28">
        <v>0</v>
      </c>
      <c r="D19" s="28">
        <v>0</v>
      </c>
      <c r="E19" s="28">
        <v>0</v>
      </c>
      <c r="F19" s="28">
        <v>0</v>
      </c>
      <c r="G19" s="28">
        <v>0</v>
      </c>
      <c r="H19" s="28">
        <v>0</v>
      </c>
      <c r="I19" s="28">
        <v>1</v>
      </c>
      <c r="J19" s="28">
        <v>0</v>
      </c>
      <c r="K19" s="37">
        <f>$C19+0.2*'Input'!$B$80*$J19</f>
        <v>0</v>
      </c>
      <c r="L19" s="17"/>
    </row>
    <row r="20" spans="1:12">
      <c r="A20" s="4" t="s">
        <v>179</v>
      </c>
      <c r="B20" s="28">
        <v>0</v>
      </c>
      <c r="C20" s="28">
        <v>0</v>
      </c>
      <c r="D20" s="28">
        <v>0</v>
      </c>
      <c r="E20" s="28">
        <v>0</v>
      </c>
      <c r="F20" s="28">
        <v>0</v>
      </c>
      <c r="G20" s="28">
        <v>0</v>
      </c>
      <c r="H20" s="28">
        <v>1</v>
      </c>
      <c r="I20" s="28">
        <v>0</v>
      </c>
      <c r="J20" s="28">
        <v>0</v>
      </c>
      <c r="K20" s="37">
        <f>$C20+0.2*'Input'!$B$80*$J20</f>
        <v>0</v>
      </c>
      <c r="L20" s="17"/>
    </row>
    <row r="21" spans="1:12">
      <c r="A21" s="4" t="s">
        <v>195</v>
      </c>
      <c r="B21" s="28">
        <v>0</v>
      </c>
      <c r="C21" s="28">
        <v>0</v>
      </c>
      <c r="D21" s="28">
        <v>0</v>
      </c>
      <c r="E21" s="28">
        <v>0.2</v>
      </c>
      <c r="F21" s="28">
        <v>1</v>
      </c>
      <c r="G21" s="28">
        <v>1</v>
      </c>
      <c r="H21" s="28">
        <v>0</v>
      </c>
      <c r="I21" s="28">
        <v>0</v>
      </c>
      <c r="J21" s="28">
        <v>1</v>
      </c>
      <c r="K21" s="37">
        <f>$C21+0.2*'Input'!$B$80*$J21</f>
        <v>0</v>
      </c>
      <c r="L21" s="17"/>
    </row>
    <row r="22" spans="1:12">
      <c r="A22" s="4" t="s">
        <v>180</v>
      </c>
      <c r="B22" s="28">
        <v>0</v>
      </c>
      <c r="C22" s="28">
        <v>0</v>
      </c>
      <c r="D22" s="28">
        <v>0</v>
      </c>
      <c r="E22" s="28">
        <v>0</v>
      </c>
      <c r="F22" s="28">
        <v>0</v>
      </c>
      <c r="G22" s="28">
        <v>0</v>
      </c>
      <c r="H22" s="28">
        <v>0</v>
      </c>
      <c r="I22" s="28">
        <v>1</v>
      </c>
      <c r="J22" s="28">
        <v>0</v>
      </c>
      <c r="K22" s="37">
        <f>$C22+0.2*'Input'!$B$80*$J22</f>
        <v>0</v>
      </c>
      <c r="L22" s="17"/>
    </row>
    <row r="23" spans="1:12">
      <c r="A23" s="4" t="s">
        <v>181</v>
      </c>
      <c r="B23" s="28">
        <v>0</v>
      </c>
      <c r="C23" s="28">
        <v>0</v>
      </c>
      <c r="D23" s="28">
        <v>0</v>
      </c>
      <c r="E23" s="28">
        <v>0</v>
      </c>
      <c r="F23" s="28">
        <v>0</v>
      </c>
      <c r="G23" s="28">
        <v>0</v>
      </c>
      <c r="H23" s="28">
        <v>0</v>
      </c>
      <c r="I23" s="28">
        <v>1</v>
      </c>
      <c r="J23" s="28">
        <v>0</v>
      </c>
      <c r="K23" s="37">
        <f>$C23+0.2*'Input'!$B$80*$J23</f>
        <v>0</v>
      </c>
      <c r="L23" s="17"/>
    </row>
    <row r="24" spans="1:12">
      <c r="A24" s="4" t="s">
        <v>182</v>
      </c>
      <c r="B24" s="28">
        <v>0</v>
      </c>
      <c r="C24" s="28">
        <v>0</v>
      </c>
      <c r="D24" s="28">
        <v>0</v>
      </c>
      <c r="E24" s="28">
        <v>0</v>
      </c>
      <c r="F24" s="28">
        <v>0</v>
      </c>
      <c r="G24" s="28">
        <v>0.2</v>
      </c>
      <c r="H24" s="28">
        <v>1</v>
      </c>
      <c r="I24" s="28">
        <v>1</v>
      </c>
      <c r="J24" s="28">
        <v>0</v>
      </c>
      <c r="K24" s="37">
        <f>$C24+0.2*'Input'!$B$80*$J24</f>
        <v>0</v>
      </c>
      <c r="L24" s="17"/>
    </row>
    <row r="25" spans="1:12">
      <c r="A25" s="4" t="s">
        <v>183</v>
      </c>
      <c r="B25" s="28">
        <v>0</v>
      </c>
      <c r="C25" s="28">
        <v>0</v>
      </c>
      <c r="D25" s="28">
        <v>0</v>
      </c>
      <c r="E25" s="28">
        <v>0</v>
      </c>
      <c r="F25" s="28">
        <v>0</v>
      </c>
      <c r="G25" s="28">
        <v>1</v>
      </c>
      <c r="H25" s="28">
        <v>1</v>
      </c>
      <c r="I25" s="28">
        <v>0</v>
      </c>
      <c r="J25" s="28">
        <v>0</v>
      </c>
      <c r="K25" s="37">
        <f>$C25+0.2*'Input'!$B$80*$J25</f>
        <v>0</v>
      </c>
      <c r="L25" s="17"/>
    </row>
    <row r="26" spans="1:12">
      <c r="A26" s="4" t="s">
        <v>196</v>
      </c>
      <c r="B26" s="28">
        <v>0</v>
      </c>
      <c r="C26" s="28">
        <v>0</v>
      </c>
      <c r="D26" s="28">
        <v>0</v>
      </c>
      <c r="E26" s="28">
        <v>0.2</v>
      </c>
      <c r="F26" s="28">
        <v>1</v>
      </c>
      <c r="G26" s="28">
        <v>1</v>
      </c>
      <c r="H26" s="28">
        <v>0</v>
      </c>
      <c r="I26" s="28">
        <v>0</v>
      </c>
      <c r="J26" s="28">
        <v>1</v>
      </c>
      <c r="K26" s="37">
        <f>$C26+0.2*'Input'!$B$80*$J26</f>
        <v>0</v>
      </c>
      <c r="L26" s="17"/>
    </row>
    <row r="27" spans="1:12">
      <c r="A27" s="4" t="s">
        <v>218</v>
      </c>
      <c r="B27" s="28">
        <v>0</v>
      </c>
      <c r="C27" s="28">
        <v>0</v>
      </c>
      <c r="D27" s="28">
        <v>0</v>
      </c>
      <c r="E27" s="28">
        <v>0</v>
      </c>
      <c r="F27" s="28">
        <v>0</v>
      </c>
      <c r="G27" s="28">
        <v>0</v>
      </c>
      <c r="H27" s="28">
        <v>0</v>
      </c>
      <c r="I27" s="28">
        <v>0</v>
      </c>
      <c r="J27" s="28">
        <v>0</v>
      </c>
      <c r="K27" s="37">
        <f>$C27+0.2*'Input'!$B$80*$J27</f>
        <v>0</v>
      </c>
      <c r="L27" s="17"/>
    </row>
    <row r="28" spans="1:12">
      <c r="A28" s="4" t="s">
        <v>219</v>
      </c>
      <c r="B28" s="28">
        <v>0</v>
      </c>
      <c r="C28" s="28">
        <v>0</v>
      </c>
      <c r="D28" s="28">
        <v>0</v>
      </c>
      <c r="E28" s="28">
        <v>0</v>
      </c>
      <c r="F28" s="28">
        <v>0</v>
      </c>
      <c r="G28" s="28">
        <v>0</v>
      </c>
      <c r="H28" s="28">
        <v>0</v>
      </c>
      <c r="I28" s="28">
        <v>0</v>
      </c>
      <c r="J28" s="28">
        <v>0</v>
      </c>
      <c r="K28" s="37">
        <f>$C28+0.2*'Input'!$B$80*$J28</f>
        <v>0</v>
      </c>
      <c r="L28" s="17"/>
    </row>
    <row r="29" spans="1:12">
      <c r="A29" s="4" t="s">
        <v>220</v>
      </c>
      <c r="B29" s="28">
        <v>0</v>
      </c>
      <c r="C29" s="28">
        <v>0</v>
      </c>
      <c r="D29" s="28">
        <v>0</v>
      </c>
      <c r="E29" s="28">
        <v>0</v>
      </c>
      <c r="F29" s="28">
        <v>0</v>
      </c>
      <c r="G29" s="28">
        <v>0</v>
      </c>
      <c r="H29" s="28">
        <v>0</v>
      </c>
      <c r="I29" s="28">
        <v>0</v>
      </c>
      <c r="J29" s="28">
        <v>0</v>
      </c>
      <c r="K29" s="37">
        <f>$C29+0.2*'Input'!$B$80*$J29</f>
        <v>0</v>
      </c>
      <c r="L29" s="17"/>
    </row>
    <row r="30" spans="1:12">
      <c r="A30" s="4" t="s">
        <v>221</v>
      </c>
      <c r="B30" s="28">
        <v>0</v>
      </c>
      <c r="C30" s="28">
        <v>0</v>
      </c>
      <c r="D30" s="28">
        <v>0</v>
      </c>
      <c r="E30" s="28">
        <v>0</v>
      </c>
      <c r="F30" s="28">
        <v>0</v>
      </c>
      <c r="G30" s="28">
        <v>0</v>
      </c>
      <c r="H30" s="28">
        <v>0</v>
      </c>
      <c r="I30" s="28">
        <v>0</v>
      </c>
      <c r="J30" s="28">
        <v>0</v>
      </c>
      <c r="K30" s="37">
        <f>$C30+0.2*'Input'!$B$80*$J30</f>
        <v>0</v>
      </c>
      <c r="L30" s="17"/>
    </row>
    <row r="31" spans="1:12">
      <c r="A31" s="4" t="s">
        <v>222</v>
      </c>
      <c r="B31" s="28">
        <v>0</v>
      </c>
      <c r="C31" s="28">
        <v>0</v>
      </c>
      <c r="D31" s="28">
        <v>0</v>
      </c>
      <c r="E31" s="28">
        <v>0</v>
      </c>
      <c r="F31" s="28">
        <v>0</v>
      </c>
      <c r="G31" s="28">
        <v>0</v>
      </c>
      <c r="H31" s="28">
        <v>0</v>
      </c>
      <c r="I31" s="28">
        <v>0</v>
      </c>
      <c r="J31" s="28">
        <v>0</v>
      </c>
      <c r="K31" s="37">
        <f>$C31+0.2*'Input'!$B$80*$J31</f>
        <v>0</v>
      </c>
      <c r="L31" s="17"/>
    </row>
    <row r="33" spans="1:11" ht="21" customHeight="1">
      <c r="A33" s="1" t="s">
        <v>833</v>
      </c>
    </row>
    <row r="34" spans="1:11">
      <c r="A34" s="2" t="s">
        <v>353</v>
      </c>
    </row>
    <row r="35" spans="1:11">
      <c r="A35" s="32" t="s">
        <v>834</v>
      </c>
    </row>
    <row r="36" spans="1:11">
      <c r="A36" s="32" t="s">
        <v>835</v>
      </c>
    </row>
    <row r="37" spans="1:11">
      <c r="A37" s="32" t="s">
        <v>836</v>
      </c>
    </row>
    <row r="38" spans="1:11">
      <c r="A38" s="2" t="s">
        <v>396</v>
      </c>
    </row>
    <row r="40" spans="1:11">
      <c r="B40" s="15" t="s">
        <v>142</v>
      </c>
      <c r="C40" s="15" t="s">
        <v>143</v>
      </c>
      <c r="D40" s="15" t="s">
        <v>144</v>
      </c>
      <c r="E40" s="15" t="s">
        <v>145</v>
      </c>
      <c r="F40" s="15" t="s">
        <v>146</v>
      </c>
      <c r="G40" s="15" t="s">
        <v>151</v>
      </c>
      <c r="H40" s="15" t="s">
        <v>147</v>
      </c>
      <c r="I40" s="15" t="s">
        <v>148</v>
      </c>
      <c r="J40" s="15" t="s">
        <v>149</v>
      </c>
    </row>
    <row r="41" spans="1:11">
      <c r="A41" s="4" t="s">
        <v>174</v>
      </c>
      <c r="B41" s="38">
        <f>$B13</f>
        <v>0</v>
      </c>
      <c r="C41" s="38">
        <f>$K13</f>
        <v>0</v>
      </c>
      <c r="D41" s="38">
        <f>$D13</f>
        <v>0</v>
      </c>
      <c r="E41" s="38">
        <f>$E13</f>
        <v>0</v>
      </c>
      <c r="F41" s="38">
        <f>$F13</f>
        <v>0</v>
      </c>
      <c r="G41" s="28">
        <v>0</v>
      </c>
      <c r="H41" s="38">
        <f>$G13</f>
        <v>0</v>
      </c>
      <c r="I41" s="38">
        <f>$H13</f>
        <v>0</v>
      </c>
      <c r="J41" s="38">
        <f>$I13</f>
        <v>0</v>
      </c>
      <c r="K41" s="17"/>
    </row>
    <row r="42" spans="1:11">
      <c r="A42" s="4" t="s">
        <v>175</v>
      </c>
      <c r="B42" s="38">
        <f>$B14</f>
        <v>0</v>
      </c>
      <c r="C42" s="38">
        <f>$K14</f>
        <v>0</v>
      </c>
      <c r="D42" s="38">
        <f>$D14</f>
        <v>0</v>
      </c>
      <c r="E42" s="38">
        <f>$E14</f>
        <v>0</v>
      </c>
      <c r="F42" s="38">
        <f>$F14</f>
        <v>0</v>
      </c>
      <c r="G42" s="28">
        <v>0</v>
      </c>
      <c r="H42" s="38">
        <f>$G14</f>
        <v>0</v>
      </c>
      <c r="I42" s="38">
        <f>$H14</f>
        <v>0</v>
      </c>
      <c r="J42" s="38">
        <f>$I14</f>
        <v>0</v>
      </c>
      <c r="K42" s="17"/>
    </row>
    <row r="43" spans="1:11">
      <c r="A43" s="4" t="s">
        <v>216</v>
      </c>
      <c r="B43" s="38">
        <f>$B15</f>
        <v>0</v>
      </c>
      <c r="C43" s="38">
        <f>$K15</f>
        <v>0</v>
      </c>
      <c r="D43" s="38">
        <f>$D15</f>
        <v>0</v>
      </c>
      <c r="E43" s="38">
        <f>$E15</f>
        <v>0</v>
      </c>
      <c r="F43" s="38">
        <f>$F15</f>
        <v>0</v>
      </c>
      <c r="G43" s="28">
        <v>0</v>
      </c>
      <c r="H43" s="38">
        <f>$G15</f>
        <v>0</v>
      </c>
      <c r="I43" s="38">
        <f>$H15</f>
        <v>0</v>
      </c>
      <c r="J43" s="38">
        <f>$I15</f>
        <v>0</v>
      </c>
      <c r="K43" s="17"/>
    </row>
    <row r="44" spans="1:11">
      <c r="A44" s="4" t="s">
        <v>176</v>
      </c>
      <c r="B44" s="38">
        <f>$B16</f>
        <v>0</v>
      </c>
      <c r="C44" s="38">
        <f>$K16</f>
        <v>0</v>
      </c>
      <c r="D44" s="38">
        <f>$D16</f>
        <v>0</v>
      </c>
      <c r="E44" s="38">
        <f>$E16</f>
        <v>0</v>
      </c>
      <c r="F44" s="38">
        <f>$F16</f>
        <v>0</v>
      </c>
      <c r="G44" s="28">
        <v>0</v>
      </c>
      <c r="H44" s="38">
        <f>$G16</f>
        <v>0</v>
      </c>
      <c r="I44" s="38">
        <f>$H16</f>
        <v>0</v>
      </c>
      <c r="J44" s="38">
        <f>$I16</f>
        <v>0</v>
      </c>
      <c r="K44" s="17"/>
    </row>
    <row r="45" spans="1:11">
      <c r="A45" s="4" t="s">
        <v>177</v>
      </c>
      <c r="B45" s="38">
        <f>$B17</f>
        <v>0</v>
      </c>
      <c r="C45" s="38">
        <f>$K17</f>
        <v>0</v>
      </c>
      <c r="D45" s="38">
        <f>$D17</f>
        <v>0</v>
      </c>
      <c r="E45" s="38">
        <f>$E17</f>
        <v>0</v>
      </c>
      <c r="F45" s="38">
        <f>$F17</f>
        <v>0</v>
      </c>
      <c r="G45" s="28">
        <v>0</v>
      </c>
      <c r="H45" s="38">
        <f>$G17</f>
        <v>0</v>
      </c>
      <c r="I45" s="38">
        <f>$H17</f>
        <v>0</v>
      </c>
      <c r="J45" s="38">
        <f>$I17</f>
        <v>0</v>
      </c>
      <c r="K45" s="17"/>
    </row>
    <row r="46" spans="1:11">
      <c r="A46" s="4" t="s">
        <v>217</v>
      </c>
      <c r="B46" s="38">
        <f>$B18</f>
        <v>0</v>
      </c>
      <c r="C46" s="38">
        <f>$K18</f>
        <v>0</v>
      </c>
      <c r="D46" s="38">
        <f>$D18</f>
        <v>0</v>
      </c>
      <c r="E46" s="38">
        <f>$E18</f>
        <v>0</v>
      </c>
      <c r="F46" s="38">
        <f>$F18</f>
        <v>0</v>
      </c>
      <c r="G46" s="28">
        <v>0</v>
      </c>
      <c r="H46" s="38">
        <f>$G18</f>
        <v>0</v>
      </c>
      <c r="I46" s="38">
        <f>$H18</f>
        <v>0</v>
      </c>
      <c r="J46" s="38">
        <f>$I18</f>
        <v>0</v>
      </c>
      <c r="K46" s="17"/>
    </row>
    <row r="47" spans="1:11">
      <c r="A47" s="4" t="s">
        <v>178</v>
      </c>
      <c r="B47" s="38">
        <f>$B19</f>
        <v>0</v>
      </c>
      <c r="C47" s="38">
        <f>$K19</f>
        <v>0</v>
      </c>
      <c r="D47" s="38">
        <f>$D19</f>
        <v>0</v>
      </c>
      <c r="E47" s="38">
        <f>$E19</f>
        <v>0</v>
      </c>
      <c r="F47" s="38">
        <f>$F19</f>
        <v>0</v>
      </c>
      <c r="G47" s="28">
        <v>0</v>
      </c>
      <c r="H47" s="38">
        <f>$G19</f>
        <v>0</v>
      </c>
      <c r="I47" s="38">
        <f>$H19</f>
        <v>0</v>
      </c>
      <c r="J47" s="38">
        <f>$I19</f>
        <v>0</v>
      </c>
      <c r="K47" s="17"/>
    </row>
    <row r="48" spans="1:11">
      <c r="A48" s="4" t="s">
        <v>179</v>
      </c>
      <c r="B48" s="38">
        <f>$B20</f>
        <v>0</v>
      </c>
      <c r="C48" s="38">
        <f>$K20</f>
        <v>0</v>
      </c>
      <c r="D48" s="38">
        <f>$D20</f>
        <v>0</v>
      </c>
      <c r="E48" s="38">
        <f>$E20</f>
        <v>0</v>
      </c>
      <c r="F48" s="38">
        <f>$F20</f>
        <v>0</v>
      </c>
      <c r="G48" s="28">
        <v>0</v>
      </c>
      <c r="H48" s="38">
        <f>$G20</f>
        <v>0</v>
      </c>
      <c r="I48" s="38">
        <f>$H20</f>
        <v>0</v>
      </c>
      <c r="J48" s="38">
        <f>$I20</f>
        <v>0</v>
      </c>
      <c r="K48" s="17"/>
    </row>
    <row r="49" spans="1:11">
      <c r="A49" s="4" t="s">
        <v>195</v>
      </c>
      <c r="B49" s="38">
        <f>$B21</f>
        <v>0</v>
      </c>
      <c r="C49" s="38">
        <f>$K21</f>
        <v>0</v>
      </c>
      <c r="D49" s="38">
        <f>$D21</f>
        <v>0</v>
      </c>
      <c r="E49" s="38">
        <f>$E21</f>
        <v>0</v>
      </c>
      <c r="F49" s="38">
        <f>$F21</f>
        <v>0</v>
      </c>
      <c r="G49" s="28">
        <v>1</v>
      </c>
      <c r="H49" s="38">
        <f>$G21</f>
        <v>0</v>
      </c>
      <c r="I49" s="38">
        <f>$H21</f>
        <v>0</v>
      </c>
      <c r="J49" s="38">
        <f>$I21</f>
        <v>0</v>
      </c>
      <c r="K49" s="17"/>
    </row>
    <row r="50" spans="1:11">
      <c r="A50" s="4" t="s">
        <v>180</v>
      </c>
      <c r="B50" s="38">
        <f>$B22</f>
        <v>0</v>
      </c>
      <c r="C50" s="38">
        <f>$K22</f>
        <v>0</v>
      </c>
      <c r="D50" s="38">
        <f>$D22</f>
        <v>0</v>
      </c>
      <c r="E50" s="38">
        <f>$E22</f>
        <v>0</v>
      </c>
      <c r="F50" s="38">
        <f>$F22</f>
        <v>0</v>
      </c>
      <c r="G50" s="28">
        <v>0</v>
      </c>
      <c r="H50" s="38">
        <f>$G22</f>
        <v>0</v>
      </c>
      <c r="I50" s="38">
        <f>$H22</f>
        <v>0</v>
      </c>
      <c r="J50" s="38">
        <f>$I22</f>
        <v>0</v>
      </c>
      <c r="K50" s="17"/>
    </row>
    <row r="51" spans="1:11">
      <c r="A51" s="4" t="s">
        <v>181</v>
      </c>
      <c r="B51" s="38">
        <f>$B23</f>
        <v>0</v>
      </c>
      <c r="C51" s="38">
        <f>$K23</f>
        <v>0</v>
      </c>
      <c r="D51" s="38">
        <f>$D23</f>
        <v>0</v>
      </c>
      <c r="E51" s="38">
        <f>$E23</f>
        <v>0</v>
      </c>
      <c r="F51" s="38">
        <f>$F23</f>
        <v>0</v>
      </c>
      <c r="G51" s="28">
        <v>0</v>
      </c>
      <c r="H51" s="38">
        <f>$G23</f>
        <v>0</v>
      </c>
      <c r="I51" s="38">
        <f>$H23</f>
        <v>0</v>
      </c>
      <c r="J51" s="38">
        <f>$I23</f>
        <v>0</v>
      </c>
      <c r="K51" s="17"/>
    </row>
    <row r="52" spans="1:11">
      <c r="A52" s="4" t="s">
        <v>182</v>
      </c>
      <c r="B52" s="38">
        <f>$B24</f>
        <v>0</v>
      </c>
      <c r="C52" s="38">
        <f>$K24</f>
        <v>0</v>
      </c>
      <c r="D52" s="38">
        <f>$D24</f>
        <v>0</v>
      </c>
      <c r="E52" s="38">
        <f>$E24</f>
        <v>0</v>
      </c>
      <c r="F52" s="38">
        <f>$F24</f>
        <v>0</v>
      </c>
      <c r="G52" s="28">
        <v>0</v>
      </c>
      <c r="H52" s="38">
        <f>$G24</f>
        <v>0</v>
      </c>
      <c r="I52" s="38">
        <f>$H24</f>
        <v>0</v>
      </c>
      <c r="J52" s="38">
        <f>$I24</f>
        <v>0</v>
      </c>
      <c r="K52" s="17"/>
    </row>
    <row r="53" spans="1:11">
      <c r="A53" s="4" t="s">
        <v>183</v>
      </c>
      <c r="B53" s="38">
        <f>$B25</f>
        <v>0</v>
      </c>
      <c r="C53" s="38">
        <f>$K25</f>
        <v>0</v>
      </c>
      <c r="D53" s="38">
        <f>$D25</f>
        <v>0</v>
      </c>
      <c r="E53" s="38">
        <f>$E25</f>
        <v>0</v>
      </c>
      <c r="F53" s="38">
        <f>$F25</f>
        <v>0</v>
      </c>
      <c r="G53" s="28">
        <v>0</v>
      </c>
      <c r="H53" s="38">
        <f>$G25</f>
        <v>0</v>
      </c>
      <c r="I53" s="38">
        <f>$H25</f>
        <v>0</v>
      </c>
      <c r="J53" s="38">
        <f>$I25</f>
        <v>0</v>
      </c>
      <c r="K53" s="17"/>
    </row>
    <row r="54" spans="1:11">
      <c r="A54" s="4" t="s">
        <v>196</v>
      </c>
      <c r="B54" s="38">
        <f>$B26</f>
        <v>0</v>
      </c>
      <c r="C54" s="38">
        <f>$K26</f>
        <v>0</v>
      </c>
      <c r="D54" s="38">
        <f>$D26</f>
        <v>0</v>
      </c>
      <c r="E54" s="38">
        <f>$E26</f>
        <v>0</v>
      </c>
      <c r="F54" s="38">
        <f>$F26</f>
        <v>0</v>
      </c>
      <c r="G54" s="28">
        <v>1</v>
      </c>
      <c r="H54" s="38">
        <f>$G26</f>
        <v>0</v>
      </c>
      <c r="I54" s="38">
        <f>$H26</f>
        <v>0</v>
      </c>
      <c r="J54" s="38">
        <f>$I26</f>
        <v>0</v>
      </c>
      <c r="K54" s="17"/>
    </row>
    <row r="55" spans="1:11">
      <c r="A55" s="4" t="s">
        <v>218</v>
      </c>
      <c r="B55" s="38">
        <f>$B27</f>
        <v>0</v>
      </c>
      <c r="C55" s="38">
        <f>$K27</f>
        <v>0</v>
      </c>
      <c r="D55" s="38">
        <f>$D27</f>
        <v>0</v>
      </c>
      <c r="E55" s="38">
        <f>$E27</f>
        <v>0</v>
      </c>
      <c r="F55" s="38">
        <f>$F27</f>
        <v>0</v>
      </c>
      <c r="G55" s="28">
        <v>0</v>
      </c>
      <c r="H55" s="38">
        <f>$G27</f>
        <v>0</v>
      </c>
      <c r="I55" s="38">
        <f>$H27</f>
        <v>0</v>
      </c>
      <c r="J55" s="38">
        <f>$I27</f>
        <v>0</v>
      </c>
      <c r="K55" s="17"/>
    </row>
    <row r="56" spans="1:11">
      <c r="A56" s="4" t="s">
        <v>219</v>
      </c>
      <c r="B56" s="38">
        <f>$B28</f>
        <v>0</v>
      </c>
      <c r="C56" s="38">
        <f>$K28</f>
        <v>0</v>
      </c>
      <c r="D56" s="38">
        <f>$D28</f>
        <v>0</v>
      </c>
      <c r="E56" s="38">
        <f>$E28</f>
        <v>0</v>
      </c>
      <c r="F56" s="38">
        <f>$F28</f>
        <v>0</v>
      </c>
      <c r="G56" s="28">
        <v>0</v>
      </c>
      <c r="H56" s="38">
        <f>$G28</f>
        <v>0</v>
      </c>
      <c r="I56" s="38">
        <f>$H28</f>
        <v>0</v>
      </c>
      <c r="J56" s="38">
        <f>$I28</f>
        <v>0</v>
      </c>
      <c r="K56" s="17"/>
    </row>
    <row r="57" spans="1:11">
      <c r="A57" s="4" t="s">
        <v>220</v>
      </c>
      <c r="B57" s="38">
        <f>$B29</f>
        <v>0</v>
      </c>
      <c r="C57" s="38">
        <f>$K29</f>
        <v>0</v>
      </c>
      <c r="D57" s="38">
        <f>$D29</f>
        <v>0</v>
      </c>
      <c r="E57" s="38">
        <f>$E29</f>
        <v>0</v>
      </c>
      <c r="F57" s="38">
        <f>$F29</f>
        <v>0</v>
      </c>
      <c r="G57" s="28">
        <v>0</v>
      </c>
      <c r="H57" s="38">
        <f>$G29</f>
        <v>0</v>
      </c>
      <c r="I57" s="38">
        <f>$H29</f>
        <v>0</v>
      </c>
      <c r="J57" s="38">
        <f>$I29</f>
        <v>0</v>
      </c>
      <c r="K57" s="17"/>
    </row>
    <row r="58" spans="1:11">
      <c r="A58" s="4" t="s">
        <v>221</v>
      </c>
      <c r="B58" s="38">
        <f>$B30</f>
        <v>0</v>
      </c>
      <c r="C58" s="38">
        <f>$K30</f>
        <v>0</v>
      </c>
      <c r="D58" s="38">
        <f>$D30</f>
        <v>0</v>
      </c>
      <c r="E58" s="38">
        <f>$E30</f>
        <v>0</v>
      </c>
      <c r="F58" s="38">
        <f>$F30</f>
        <v>0</v>
      </c>
      <c r="G58" s="28">
        <v>0</v>
      </c>
      <c r="H58" s="38">
        <f>$G30</f>
        <v>0</v>
      </c>
      <c r="I58" s="38">
        <f>$H30</f>
        <v>0</v>
      </c>
      <c r="J58" s="38">
        <f>$I30</f>
        <v>0</v>
      </c>
      <c r="K58" s="17"/>
    </row>
    <row r="59" spans="1:11">
      <c r="A59" s="4" t="s">
        <v>222</v>
      </c>
      <c r="B59" s="38">
        <f>$B31</f>
        <v>0</v>
      </c>
      <c r="C59" s="38">
        <f>$K31</f>
        <v>0</v>
      </c>
      <c r="D59" s="38">
        <f>$D31</f>
        <v>0</v>
      </c>
      <c r="E59" s="38">
        <f>$E31</f>
        <v>0</v>
      </c>
      <c r="F59" s="38">
        <f>$F31</f>
        <v>0</v>
      </c>
      <c r="G59" s="28">
        <v>0</v>
      </c>
      <c r="H59" s="38">
        <f>$G31</f>
        <v>0</v>
      </c>
      <c r="I59" s="38">
        <f>$H31</f>
        <v>0</v>
      </c>
      <c r="J59" s="38">
        <f>$I31</f>
        <v>0</v>
      </c>
      <c r="K59" s="17"/>
    </row>
    <row r="61" spans="1:11" ht="21" customHeight="1">
      <c r="A61" s="1" t="s">
        <v>837</v>
      </c>
    </row>
    <row r="62" spans="1:11">
      <c r="A62" s="2" t="s">
        <v>353</v>
      </c>
    </row>
    <row r="63" spans="1:11">
      <c r="A63" s="32" t="s">
        <v>838</v>
      </c>
    </row>
    <row r="64" spans="1:11">
      <c r="A64" s="32" t="s">
        <v>839</v>
      </c>
    </row>
    <row r="65" spans="1:11">
      <c r="A65" s="32" t="s">
        <v>840</v>
      </c>
    </row>
    <row r="66" spans="1:11">
      <c r="A66" s="32" t="s">
        <v>841</v>
      </c>
    </row>
    <row r="67" spans="1:11">
      <c r="A67" s="2" t="s">
        <v>842</v>
      </c>
    </row>
    <row r="69" spans="1:11">
      <c r="B69" s="15" t="s">
        <v>142</v>
      </c>
      <c r="C69" s="15" t="s">
        <v>143</v>
      </c>
      <c r="D69" s="15" t="s">
        <v>144</v>
      </c>
      <c r="E69" s="15" t="s">
        <v>145</v>
      </c>
      <c r="F69" s="15" t="s">
        <v>146</v>
      </c>
      <c r="G69" s="15" t="s">
        <v>151</v>
      </c>
      <c r="H69" s="15" t="s">
        <v>147</v>
      </c>
      <c r="I69" s="15" t="s">
        <v>148</v>
      </c>
      <c r="J69" s="15" t="s">
        <v>149</v>
      </c>
    </row>
    <row r="70" spans="1:11">
      <c r="A70" s="4" t="s">
        <v>182</v>
      </c>
      <c r="B70" s="21">
        <f>'Loads'!$F$313*'Input'!$E$58*B$52*'LAFs'!B$248</f>
        <v>0</v>
      </c>
      <c r="C70" s="21">
        <f>'Loads'!$F$313*'Input'!$E$58*C$52*'LAFs'!C$248</f>
        <v>0</v>
      </c>
      <c r="D70" s="21">
        <f>'Loads'!$F$313*'Input'!$E$58*D$52*'LAFs'!D$248</f>
        <v>0</v>
      </c>
      <c r="E70" s="21">
        <f>'Loads'!$F$313*'Input'!$E$58*E$52*'LAFs'!E$248</f>
        <v>0</v>
      </c>
      <c r="F70" s="21">
        <f>'Loads'!$F$313*'Input'!$E$58*F$52*'LAFs'!F$248</f>
        <v>0</v>
      </c>
      <c r="G70" s="21">
        <f>'Loads'!$F$313*'Input'!$E$58*G$52*'LAFs'!G$248</f>
        <v>0</v>
      </c>
      <c r="H70" s="21">
        <f>'Loads'!$F$313*'Input'!$E$58*H$52*'LAFs'!H$248</f>
        <v>0</v>
      </c>
      <c r="I70" s="21">
        <f>'Loads'!$F$313*'Input'!$E$58*I$52*'LAFs'!I$248</f>
        <v>0</v>
      </c>
      <c r="J70" s="21">
        <f>'Loads'!$F$313*'Input'!$E$58*J$52*'LAFs'!J$248</f>
        <v>0</v>
      </c>
      <c r="K70" s="17"/>
    </row>
    <row r="71" spans="1:11">
      <c r="A71" s="4" t="s">
        <v>183</v>
      </c>
      <c r="B71" s="21">
        <f>'Loads'!$F$314*'Input'!$E$58*B$53*'LAFs'!B$249</f>
        <v>0</v>
      </c>
      <c r="C71" s="21">
        <f>'Loads'!$F$314*'Input'!$E$58*C$53*'LAFs'!C$249</f>
        <v>0</v>
      </c>
      <c r="D71" s="21">
        <f>'Loads'!$F$314*'Input'!$E$58*D$53*'LAFs'!D$249</f>
        <v>0</v>
      </c>
      <c r="E71" s="21">
        <f>'Loads'!$F$314*'Input'!$E$58*E$53*'LAFs'!E$249</f>
        <v>0</v>
      </c>
      <c r="F71" s="21">
        <f>'Loads'!$F$314*'Input'!$E$58*F$53*'LAFs'!F$249</f>
        <v>0</v>
      </c>
      <c r="G71" s="21">
        <f>'Loads'!$F$314*'Input'!$E$58*G$53*'LAFs'!G$249</f>
        <v>0</v>
      </c>
      <c r="H71" s="21">
        <f>'Loads'!$F$314*'Input'!$E$58*H$53*'LAFs'!H$249</f>
        <v>0</v>
      </c>
      <c r="I71" s="21">
        <f>'Loads'!$F$314*'Input'!$E$58*I$53*'LAFs'!I$249</f>
        <v>0</v>
      </c>
      <c r="J71" s="21">
        <f>'Loads'!$F$314*'Input'!$E$58*J$53*'LAFs'!J$249</f>
        <v>0</v>
      </c>
      <c r="K71" s="17"/>
    </row>
    <row r="72" spans="1:11">
      <c r="A72" s="4" t="s">
        <v>196</v>
      </c>
      <c r="B72" s="21">
        <f>'Loads'!$F$315*'Input'!$E$58*B$54*'LAFs'!B$250</f>
        <v>0</v>
      </c>
      <c r="C72" s="21">
        <f>'Loads'!$F$315*'Input'!$E$58*C$54*'LAFs'!C$250</f>
        <v>0</v>
      </c>
      <c r="D72" s="21">
        <f>'Loads'!$F$315*'Input'!$E$58*D$54*'LAFs'!D$250</f>
        <v>0</v>
      </c>
      <c r="E72" s="21">
        <f>'Loads'!$F$315*'Input'!$E$58*E$54*'LAFs'!E$250</f>
        <v>0</v>
      </c>
      <c r="F72" s="21">
        <f>'Loads'!$F$315*'Input'!$E$58*F$54*'LAFs'!F$250</f>
        <v>0</v>
      </c>
      <c r="G72" s="21">
        <f>'Loads'!$F$315*'Input'!$E$58*G$54*'LAFs'!G$250</f>
        <v>0</v>
      </c>
      <c r="H72" s="21">
        <f>'Loads'!$F$315*'Input'!$E$58*H$54*'LAFs'!H$250</f>
        <v>0</v>
      </c>
      <c r="I72" s="21">
        <f>'Loads'!$F$315*'Input'!$E$58*I$54*'LAFs'!I$250</f>
        <v>0</v>
      </c>
      <c r="J72" s="21">
        <f>'Loads'!$F$315*'Input'!$E$58*J$54*'LAFs'!J$250</f>
        <v>0</v>
      </c>
      <c r="K72" s="17"/>
    </row>
    <row r="74" spans="1:11" ht="21" customHeight="1">
      <c r="A74" s="1" t="s">
        <v>843</v>
      </c>
    </row>
    <row r="75" spans="1:11">
      <c r="A75" s="2" t="s">
        <v>353</v>
      </c>
    </row>
    <row r="76" spans="1:11">
      <c r="A76" s="32" t="s">
        <v>576</v>
      </c>
    </row>
    <row r="77" spans="1:11">
      <c r="A77" s="32" t="s">
        <v>501</v>
      </c>
    </row>
    <row r="78" spans="1:11">
      <c r="A78" s="32" t="s">
        <v>840</v>
      </c>
    </row>
    <row r="79" spans="1:11">
      <c r="A79" s="32" t="s">
        <v>841</v>
      </c>
    </row>
    <row r="80" spans="1:11">
      <c r="A80" s="32" t="s">
        <v>743</v>
      </c>
    </row>
    <row r="81" spans="1:11">
      <c r="A81" s="2" t="s">
        <v>844</v>
      </c>
    </row>
    <row r="83" spans="1:11">
      <c r="B83" s="15" t="s">
        <v>142</v>
      </c>
      <c r="C83" s="15" t="s">
        <v>143</v>
      </c>
      <c r="D83" s="15" t="s">
        <v>144</v>
      </c>
      <c r="E83" s="15" t="s">
        <v>145</v>
      </c>
      <c r="F83" s="15" t="s">
        <v>146</v>
      </c>
      <c r="G83" s="15" t="s">
        <v>151</v>
      </c>
      <c r="H83" s="15" t="s">
        <v>147</v>
      </c>
      <c r="I83" s="15" t="s">
        <v>148</v>
      </c>
      <c r="J83" s="15" t="s">
        <v>149</v>
      </c>
    </row>
    <row r="84" spans="1:11">
      <c r="A84" s="4" t="s">
        <v>174</v>
      </c>
      <c r="B84" s="21">
        <f>'Multi'!$B$119/'Input'!$C$165*B$41*'LAFs'!B$237/(24*'Input'!$F$58)*1000</f>
        <v>0</v>
      </c>
      <c r="C84" s="21">
        <f>'Multi'!$B$119/'Input'!$C$165*C$41*'LAFs'!C$237/(24*'Input'!$F$58)*1000</f>
        <v>0</v>
      </c>
      <c r="D84" s="21">
        <f>'Multi'!$B$119/'Input'!$C$165*D$41*'LAFs'!D$237/(24*'Input'!$F$58)*1000</f>
        <v>0</v>
      </c>
      <c r="E84" s="21">
        <f>'Multi'!$B$119/'Input'!$C$165*E$41*'LAFs'!E$237/(24*'Input'!$F$58)*1000</f>
        <v>0</v>
      </c>
      <c r="F84" s="21">
        <f>'Multi'!$B$119/'Input'!$C$165*F$41*'LAFs'!F$237/(24*'Input'!$F$58)*1000</f>
        <v>0</v>
      </c>
      <c r="G84" s="21">
        <f>'Multi'!$B$119/'Input'!$C$165*G$41*'LAFs'!G$237/(24*'Input'!$F$58)*1000</f>
        <v>0</v>
      </c>
      <c r="H84" s="21">
        <f>'Multi'!$B$119/'Input'!$C$165*H$41*'LAFs'!H$237/(24*'Input'!$F$58)*1000</f>
        <v>0</v>
      </c>
      <c r="I84" s="21">
        <f>'Multi'!$B$119/'Input'!$C$165*I$41*'LAFs'!I$237/(24*'Input'!$F$58)*1000</f>
        <v>0</v>
      </c>
      <c r="J84" s="21">
        <f>'Multi'!$B$119/'Input'!$C$165*J$41*'LAFs'!J$237/(24*'Input'!$F$58)*1000</f>
        <v>0</v>
      </c>
      <c r="K84" s="17"/>
    </row>
    <row r="85" spans="1:11">
      <c r="A85" s="4" t="s">
        <v>175</v>
      </c>
      <c r="B85" s="21">
        <f>'Multi'!$B$120/'Input'!$C$166*B$42*'LAFs'!B$238/(24*'Input'!$F$58)*1000</f>
        <v>0</v>
      </c>
      <c r="C85" s="21">
        <f>'Multi'!$B$120/'Input'!$C$166*C$42*'LAFs'!C$238/(24*'Input'!$F$58)*1000</f>
        <v>0</v>
      </c>
      <c r="D85" s="21">
        <f>'Multi'!$B$120/'Input'!$C$166*D$42*'LAFs'!D$238/(24*'Input'!$F$58)*1000</f>
        <v>0</v>
      </c>
      <c r="E85" s="21">
        <f>'Multi'!$B$120/'Input'!$C$166*E$42*'LAFs'!E$238/(24*'Input'!$F$58)*1000</f>
        <v>0</v>
      </c>
      <c r="F85" s="21">
        <f>'Multi'!$B$120/'Input'!$C$166*F$42*'LAFs'!F$238/(24*'Input'!$F$58)*1000</f>
        <v>0</v>
      </c>
      <c r="G85" s="21">
        <f>'Multi'!$B$120/'Input'!$C$166*G$42*'LAFs'!G$238/(24*'Input'!$F$58)*1000</f>
        <v>0</v>
      </c>
      <c r="H85" s="21">
        <f>'Multi'!$B$120/'Input'!$C$166*H$42*'LAFs'!H$238/(24*'Input'!$F$58)*1000</f>
        <v>0</v>
      </c>
      <c r="I85" s="21">
        <f>'Multi'!$B$120/'Input'!$C$166*I$42*'LAFs'!I$238/(24*'Input'!$F$58)*1000</f>
        <v>0</v>
      </c>
      <c r="J85" s="21">
        <f>'Multi'!$B$120/'Input'!$C$166*J$42*'LAFs'!J$238/(24*'Input'!$F$58)*1000</f>
        <v>0</v>
      </c>
      <c r="K85" s="17"/>
    </row>
    <row r="86" spans="1:11">
      <c r="A86" s="4" t="s">
        <v>176</v>
      </c>
      <c r="B86" s="21">
        <f>'Multi'!$B$122/'Input'!$C$168*B$44*'LAFs'!B$240/(24*'Input'!$F$58)*1000</f>
        <v>0</v>
      </c>
      <c r="C86" s="21">
        <f>'Multi'!$B$122/'Input'!$C$168*C$44*'LAFs'!C$240/(24*'Input'!$F$58)*1000</f>
        <v>0</v>
      </c>
      <c r="D86" s="21">
        <f>'Multi'!$B$122/'Input'!$C$168*D$44*'LAFs'!D$240/(24*'Input'!$F$58)*1000</f>
        <v>0</v>
      </c>
      <c r="E86" s="21">
        <f>'Multi'!$B$122/'Input'!$C$168*E$44*'LAFs'!E$240/(24*'Input'!$F$58)*1000</f>
        <v>0</v>
      </c>
      <c r="F86" s="21">
        <f>'Multi'!$B$122/'Input'!$C$168*F$44*'LAFs'!F$240/(24*'Input'!$F$58)*1000</f>
        <v>0</v>
      </c>
      <c r="G86" s="21">
        <f>'Multi'!$B$122/'Input'!$C$168*G$44*'LAFs'!G$240/(24*'Input'!$F$58)*1000</f>
        <v>0</v>
      </c>
      <c r="H86" s="21">
        <f>'Multi'!$B$122/'Input'!$C$168*H$44*'LAFs'!H$240/(24*'Input'!$F$58)*1000</f>
        <v>0</v>
      </c>
      <c r="I86" s="21">
        <f>'Multi'!$B$122/'Input'!$C$168*I$44*'LAFs'!I$240/(24*'Input'!$F$58)*1000</f>
        <v>0</v>
      </c>
      <c r="J86" s="21">
        <f>'Multi'!$B$122/'Input'!$C$168*J$44*'LAFs'!J$240/(24*'Input'!$F$58)*1000</f>
        <v>0</v>
      </c>
      <c r="K86" s="17"/>
    </row>
    <row r="87" spans="1:11">
      <c r="A87" s="4" t="s">
        <v>177</v>
      </c>
      <c r="B87" s="21">
        <f>'Multi'!$B$123/'Input'!$C$169*B$45*'LAFs'!B$241/(24*'Input'!$F$58)*1000</f>
        <v>0</v>
      </c>
      <c r="C87" s="21">
        <f>'Multi'!$B$123/'Input'!$C$169*C$45*'LAFs'!C$241/(24*'Input'!$F$58)*1000</f>
        <v>0</v>
      </c>
      <c r="D87" s="21">
        <f>'Multi'!$B$123/'Input'!$C$169*D$45*'LAFs'!D$241/(24*'Input'!$F$58)*1000</f>
        <v>0</v>
      </c>
      <c r="E87" s="21">
        <f>'Multi'!$B$123/'Input'!$C$169*E$45*'LAFs'!E$241/(24*'Input'!$F$58)*1000</f>
        <v>0</v>
      </c>
      <c r="F87" s="21">
        <f>'Multi'!$B$123/'Input'!$C$169*F$45*'LAFs'!F$241/(24*'Input'!$F$58)*1000</f>
        <v>0</v>
      </c>
      <c r="G87" s="21">
        <f>'Multi'!$B$123/'Input'!$C$169*G$45*'LAFs'!G$241/(24*'Input'!$F$58)*1000</f>
        <v>0</v>
      </c>
      <c r="H87" s="21">
        <f>'Multi'!$B$123/'Input'!$C$169*H$45*'LAFs'!H$241/(24*'Input'!$F$58)*1000</f>
        <v>0</v>
      </c>
      <c r="I87" s="21">
        <f>'Multi'!$B$123/'Input'!$C$169*I$45*'LAFs'!I$241/(24*'Input'!$F$58)*1000</f>
        <v>0</v>
      </c>
      <c r="J87" s="21">
        <f>'Multi'!$B$123/'Input'!$C$169*J$45*'LAFs'!J$241/(24*'Input'!$F$58)*1000</f>
        <v>0</v>
      </c>
      <c r="K87" s="17"/>
    </row>
    <row r="88" spans="1:11">
      <c r="A88" s="4" t="s">
        <v>178</v>
      </c>
      <c r="B88" s="21">
        <f>'Multi'!$B$125/'Input'!$C$171*B$47*'LAFs'!B$243/(24*'Input'!$F$58)*1000</f>
        <v>0</v>
      </c>
      <c r="C88" s="21">
        <f>'Multi'!$B$125/'Input'!$C$171*C$47*'LAFs'!C$243/(24*'Input'!$F$58)*1000</f>
        <v>0</v>
      </c>
      <c r="D88" s="21">
        <f>'Multi'!$B$125/'Input'!$C$171*D$47*'LAFs'!D$243/(24*'Input'!$F$58)*1000</f>
        <v>0</v>
      </c>
      <c r="E88" s="21">
        <f>'Multi'!$B$125/'Input'!$C$171*E$47*'LAFs'!E$243/(24*'Input'!$F$58)*1000</f>
        <v>0</v>
      </c>
      <c r="F88" s="21">
        <f>'Multi'!$B$125/'Input'!$C$171*F$47*'LAFs'!F$243/(24*'Input'!$F$58)*1000</f>
        <v>0</v>
      </c>
      <c r="G88" s="21">
        <f>'Multi'!$B$125/'Input'!$C$171*G$47*'LAFs'!G$243/(24*'Input'!$F$58)*1000</f>
        <v>0</v>
      </c>
      <c r="H88" s="21">
        <f>'Multi'!$B$125/'Input'!$C$171*H$47*'LAFs'!H$243/(24*'Input'!$F$58)*1000</f>
        <v>0</v>
      </c>
      <c r="I88" s="21">
        <f>'Multi'!$B$125/'Input'!$C$171*I$47*'LAFs'!I$243/(24*'Input'!$F$58)*1000</f>
        <v>0</v>
      </c>
      <c r="J88" s="21">
        <f>'Multi'!$B$125/'Input'!$C$171*J$47*'LAFs'!J$243/(24*'Input'!$F$58)*1000</f>
        <v>0</v>
      </c>
      <c r="K88" s="17"/>
    </row>
    <row r="89" spans="1:11">
      <c r="A89" s="4" t="s">
        <v>179</v>
      </c>
      <c r="B89" s="21">
        <f>'Multi'!$B$126/'Input'!$C$172*B$48*'LAFs'!B$244/(24*'Input'!$F$58)*1000</f>
        <v>0</v>
      </c>
      <c r="C89" s="21">
        <f>'Multi'!$B$126/'Input'!$C$172*C$48*'LAFs'!C$244/(24*'Input'!$F$58)*1000</f>
        <v>0</v>
      </c>
      <c r="D89" s="21">
        <f>'Multi'!$B$126/'Input'!$C$172*D$48*'LAFs'!D$244/(24*'Input'!$F$58)*1000</f>
        <v>0</v>
      </c>
      <c r="E89" s="21">
        <f>'Multi'!$B$126/'Input'!$C$172*E$48*'LAFs'!E$244/(24*'Input'!$F$58)*1000</f>
        <v>0</v>
      </c>
      <c r="F89" s="21">
        <f>'Multi'!$B$126/'Input'!$C$172*F$48*'LAFs'!F$244/(24*'Input'!$F$58)*1000</f>
        <v>0</v>
      </c>
      <c r="G89" s="21">
        <f>'Multi'!$B$126/'Input'!$C$172*G$48*'LAFs'!G$244/(24*'Input'!$F$58)*1000</f>
        <v>0</v>
      </c>
      <c r="H89" s="21">
        <f>'Multi'!$B$126/'Input'!$C$172*H$48*'LAFs'!H$244/(24*'Input'!$F$58)*1000</f>
        <v>0</v>
      </c>
      <c r="I89" s="21">
        <f>'Multi'!$B$126/'Input'!$C$172*I$48*'LAFs'!I$244/(24*'Input'!$F$58)*1000</f>
        <v>0</v>
      </c>
      <c r="J89" s="21">
        <f>'Multi'!$B$126/'Input'!$C$172*J$48*'LAFs'!J$244/(24*'Input'!$F$58)*1000</f>
        <v>0</v>
      </c>
      <c r="K89" s="17"/>
    </row>
    <row r="90" spans="1:11">
      <c r="A90" s="4" t="s">
        <v>195</v>
      </c>
      <c r="B90" s="21">
        <f>'Multi'!$B$127/'Input'!$C$173*B$49*'LAFs'!B$245/(24*'Input'!$F$58)*1000</f>
        <v>0</v>
      </c>
      <c r="C90" s="21">
        <f>'Multi'!$B$127/'Input'!$C$173*C$49*'LAFs'!C$245/(24*'Input'!$F$58)*1000</f>
        <v>0</v>
      </c>
      <c r="D90" s="21">
        <f>'Multi'!$B$127/'Input'!$C$173*D$49*'LAFs'!D$245/(24*'Input'!$F$58)*1000</f>
        <v>0</v>
      </c>
      <c r="E90" s="21">
        <f>'Multi'!$B$127/'Input'!$C$173*E$49*'LAFs'!E$245/(24*'Input'!$F$58)*1000</f>
        <v>0</v>
      </c>
      <c r="F90" s="21">
        <f>'Multi'!$B$127/'Input'!$C$173*F$49*'LAFs'!F$245/(24*'Input'!$F$58)*1000</f>
        <v>0</v>
      </c>
      <c r="G90" s="21">
        <f>'Multi'!$B$127/'Input'!$C$173*G$49*'LAFs'!G$245/(24*'Input'!$F$58)*1000</f>
        <v>0</v>
      </c>
      <c r="H90" s="21">
        <f>'Multi'!$B$127/'Input'!$C$173*H$49*'LAFs'!H$245/(24*'Input'!$F$58)*1000</f>
        <v>0</v>
      </c>
      <c r="I90" s="21">
        <f>'Multi'!$B$127/'Input'!$C$173*I$49*'LAFs'!I$245/(24*'Input'!$F$58)*1000</f>
        <v>0</v>
      </c>
      <c r="J90" s="21">
        <f>'Multi'!$B$127/'Input'!$C$173*J$49*'LAFs'!J$245/(24*'Input'!$F$58)*1000</f>
        <v>0</v>
      </c>
      <c r="K90" s="17"/>
    </row>
    <row r="91" spans="1:11">
      <c r="A91" s="4" t="s">
        <v>180</v>
      </c>
      <c r="B91" s="21">
        <f>'Multi'!$B$128/'Input'!$C$174*B$50*'LAFs'!B$246/(24*'Input'!$F$58)*1000</f>
        <v>0</v>
      </c>
      <c r="C91" s="21">
        <f>'Multi'!$B$128/'Input'!$C$174*C$50*'LAFs'!C$246/(24*'Input'!$F$58)*1000</f>
        <v>0</v>
      </c>
      <c r="D91" s="21">
        <f>'Multi'!$B$128/'Input'!$C$174*D$50*'LAFs'!D$246/(24*'Input'!$F$58)*1000</f>
        <v>0</v>
      </c>
      <c r="E91" s="21">
        <f>'Multi'!$B$128/'Input'!$C$174*E$50*'LAFs'!E$246/(24*'Input'!$F$58)*1000</f>
        <v>0</v>
      </c>
      <c r="F91" s="21">
        <f>'Multi'!$B$128/'Input'!$C$174*F$50*'LAFs'!F$246/(24*'Input'!$F$58)*1000</f>
        <v>0</v>
      </c>
      <c r="G91" s="21">
        <f>'Multi'!$B$128/'Input'!$C$174*G$50*'LAFs'!G$246/(24*'Input'!$F$58)*1000</f>
        <v>0</v>
      </c>
      <c r="H91" s="21">
        <f>'Multi'!$B$128/'Input'!$C$174*H$50*'LAFs'!H$246/(24*'Input'!$F$58)*1000</f>
        <v>0</v>
      </c>
      <c r="I91" s="21">
        <f>'Multi'!$B$128/'Input'!$C$174*I$50*'LAFs'!I$246/(24*'Input'!$F$58)*1000</f>
        <v>0</v>
      </c>
      <c r="J91" s="21">
        <f>'Multi'!$B$128/'Input'!$C$174*J$50*'LAFs'!J$246/(24*'Input'!$F$58)*1000</f>
        <v>0</v>
      </c>
      <c r="K91" s="17"/>
    </row>
    <row r="92" spans="1:11">
      <c r="A92" s="4" t="s">
        <v>181</v>
      </c>
      <c r="B92" s="21">
        <f>'Multi'!$B$129/'Input'!$C$175*B$51*'LAFs'!B$247/(24*'Input'!$F$58)*1000</f>
        <v>0</v>
      </c>
      <c r="C92" s="21">
        <f>'Multi'!$B$129/'Input'!$C$175*C$51*'LAFs'!C$247/(24*'Input'!$F$58)*1000</f>
        <v>0</v>
      </c>
      <c r="D92" s="21">
        <f>'Multi'!$B$129/'Input'!$C$175*D$51*'LAFs'!D$247/(24*'Input'!$F$58)*1000</f>
        <v>0</v>
      </c>
      <c r="E92" s="21">
        <f>'Multi'!$B$129/'Input'!$C$175*E$51*'LAFs'!E$247/(24*'Input'!$F$58)*1000</f>
        <v>0</v>
      </c>
      <c r="F92" s="21">
        <f>'Multi'!$B$129/'Input'!$C$175*F$51*'LAFs'!F$247/(24*'Input'!$F$58)*1000</f>
        <v>0</v>
      </c>
      <c r="G92" s="21">
        <f>'Multi'!$B$129/'Input'!$C$175*G$51*'LAFs'!G$247/(24*'Input'!$F$58)*1000</f>
        <v>0</v>
      </c>
      <c r="H92" s="21">
        <f>'Multi'!$B$129/'Input'!$C$175*H$51*'LAFs'!H$247/(24*'Input'!$F$58)*1000</f>
        <v>0</v>
      </c>
      <c r="I92" s="21">
        <f>'Multi'!$B$129/'Input'!$C$175*I$51*'LAFs'!I$247/(24*'Input'!$F$58)*1000</f>
        <v>0</v>
      </c>
      <c r="J92" s="21">
        <f>'Multi'!$B$129/'Input'!$C$175*J$51*'LAFs'!J$247/(24*'Input'!$F$58)*1000</f>
        <v>0</v>
      </c>
      <c r="K92" s="17"/>
    </row>
    <row r="94" spans="1:11" ht="21" customHeight="1">
      <c r="A94" s="1" t="s">
        <v>845</v>
      </c>
    </row>
    <row r="95" spans="1:11">
      <c r="A95" s="2" t="s">
        <v>353</v>
      </c>
    </row>
    <row r="96" spans="1:11">
      <c r="A96" s="32" t="s">
        <v>846</v>
      </c>
    </row>
    <row r="97" spans="1:11">
      <c r="A97" s="32" t="s">
        <v>847</v>
      </c>
    </row>
    <row r="98" spans="1:11">
      <c r="A98" s="2" t="s">
        <v>371</v>
      </c>
    </row>
    <row r="100" spans="1:11">
      <c r="B100" s="15" t="s">
        <v>142</v>
      </c>
      <c r="C100" s="15" t="s">
        <v>143</v>
      </c>
      <c r="D100" s="15" t="s">
        <v>144</v>
      </c>
      <c r="E100" s="15" t="s">
        <v>145</v>
      </c>
      <c r="F100" s="15" t="s">
        <v>146</v>
      </c>
      <c r="G100" s="15" t="s">
        <v>151</v>
      </c>
      <c r="H100" s="15" t="s">
        <v>147</v>
      </c>
      <c r="I100" s="15" t="s">
        <v>148</v>
      </c>
      <c r="J100" s="15" t="s">
        <v>149</v>
      </c>
    </row>
    <row r="101" spans="1:11">
      <c r="A101" s="4" t="s">
        <v>174</v>
      </c>
      <c r="B101" s="43">
        <f>B$84</f>
        <v>0</v>
      </c>
      <c r="C101" s="43">
        <f>C$84</f>
        <v>0</v>
      </c>
      <c r="D101" s="43">
        <f>D$84</f>
        <v>0</v>
      </c>
      <c r="E101" s="43">
        <f>E$84</f>
        <v>0</v>
      </c>
      <c r="F101" s="43">
        <f>F$84</f>
        <v>0</v>
      </c>
      <c r="G101" s="43">
        <f>G$84</f>
        <v>0</v>
      </c>
      <c r="H101" s="43">
        <f>H$84</f>
        <v>0</v>
      </c>
      <c r="I101" s="43">
        <f>I$84</f>
        <v>0</v>
      </c>
      <c r="J101" s="43">
        <f>J$84</f>
        <v>0</v>
      </c>
      <c r="K101" s="17"/>
    </row>
    <row r="102" spans="1:11">
      <c r="A102" s="4" t="s">
        <v>175</v>
      </c>
      <c r="B102" s="43">
        <f>B$85</f>
        <v>0</v>
      </c>
      <c r="C102" s="43">
        <f>C$85</f>
        <v>0</v>
      </c>
      <c r="D102" s="43">
        <f>D$85</f>
        <v>0</v>
      </c>
      <c r="E102" s="43">
        <f>E$85</f>
        <v>0</v>
      </c>
      <c r="F102" s="43">
        <f>F$85</f>
        <v>0</v>
      </c>
      <c r="G102" s="43">
        <f>G$85</f>
        <v>0</v>
      </c>
      <c r="H102" s="43">
        <f>H$85</f>
        <v>0</v>
      </c>
      <c r="I102" s="43">
        <f>I$85</f>
        <v>0</v>
      </c>
      <c r="J102" s="43">
        <f>J$85</f>
        <v>0</v>
      </c>
      <c r="K102" s="17"/>
    </row>
    <row r="103" spans="1:11">
      <c r="A103" s="4" t="s">
        <v>176</v>
      </c>
      <c r="B103" s="43">
        <f>B$86</f>
        <v>0</v>
      </c>
      <c r="C103" s="43">
        <f>C$86</f>
        <v>0</v>
      </c>
      <c r="D103" s="43">
        <f>D$86</f>
        <v>0</v>
      </c>
      <c r="E103" s="43">
        <f>E$86</f>
        <v>0</v>
      </c>
      <c r="F103" s="43">
        <f>F$86</f>
        <v>0</v>
      </c>
      <c r="G103" s="43">
        <f>G$86</f>
        <v>0</v>
      </c>
      <c r="H103" s="43">
        <f>H$86</f>
        <v>0</v>
      </c>
      <c r="I103" s="43">
        <f>I$86</f>
        <v>0</v>
      </c>
      <c r="J103" s="43">
        <f>J$86</f>
        <v>0</v>
      </c>
      <c r="K103" s="17"/>
    </row>
    <row r="104" spans="1:11">
      <c r="A104" s="4" t="s">
        <v>177</v>
      </c>
      <c r="B104" s="43">
        <f>B$87</f>
        <v>0</v>
      </c>
      <c r="C104" s="43">
        <f>C$87</f>
        <v>0</v>
      </c>
      <c r="D104" s="43">
        <f>D$87</f>
        <v>0</v>
      </c>
      <c r="E104" s="43">
        <f>E$87</f>
        <v>0</v>
      </c>
      <c r="F104" s="43">
        <f>F$87</f>
        <v>0</v>
      </c>
      <c r="G104" s="43">
        <f>G$87</f>
        <v>0</v>
      </c>
      <c r="H104" s="43">
        <f>H$87</f>
        <v>0</v>
      </c>
      <c r="I104" s="43">
        <f>I$87</f>
        <v>0</v>
      </c>
      <c r="J104" s="43">
        <f>J$87</f>
        <v>0</v>
      </c>
      <c r="K104" s="17"/>
    </row>
    <row r="105" spans="1:11">
      <c r="A105" s="4" t="s">
        <v>178</v>
      </c>
      <c r="B105" s="43">
        <f>B$88</f>
        <v>0</v>
      </c>
      <c r="C105" s="43">
        <f>C$88</f>
        <v>0</v>
      </c>
      <c r="D105" s="43">
        <f>D$88</f>
        <v>0</v>
      </c>
      <c r="E105" s="43">
        <f>E$88</f>
        <v>0</v>
      </c>
      <c r="F105" s="43">
        <f>F$88</f>
        <v>0</v>
      </c>
      <c r="G105" s="43">
        <f>G$88</f>
        <v>0</v>
      </c>
      <c r="H105" s="43">
        <f>H$88</f>
        <v>0</v>
      </c>
      <c r="I105" s="43">
        <f>I$88</f>
        <v>0</v>
      </c>
      <c r="J105" s="43">
        <f>J$88</f>
        <v>0</v>
      </c>
      <c r="K105" s="17"/>
    </row>
    <row r="106" spans="1:11">
      <c r="A106" s="4" t="s">
        <v>179</v>
      </c>
      <c r="B106" s="43">
        <f>B$89</f>
        <v>0</v>
      </c>
      <c r="C106" s="43">
        <f>C$89</f>
        <v>0</v>
      </c>
      <c r="D106" s="43">
        <f>D$89</f>
        <v>0</v>
      </c>
      <c r="E106" s="43">
        <f>E$89</f>
        <v>0</v>
      </c>
      <c r="F106" s="43">
        <f>F$89</f>
        <v>0</v>
      </c>
      <c r="G106" s="43">
        <f>G$89</f>
        <v>0</v>
      </c>
      <c r="H106" s="43">
        <f>H$89</f>
        <v>0</v>
      </c>
      <c r="I106" s="43">
        <f>I$89</f>
        <v>0</v>
      </c>
      <c r="J106" s="43">
        <f>J$89</f>
        <v>0</v>
      </c>
      <c r="K106" s="17"/>
    </row>
    <row r="107" spans="1:11">
      <c r="A107" s="4" t="s">
        <v>195</v>
      </c>
      <c r="B107" s="43">
        <f>B$90</f>
        <v>0</v>
      </c>
      <c r="C107" s="43">
        <f>C$90</f>
        <v>0</v>
      </c>
      <c r="D107" s="43">
        <f>D$90</f>
        <v>0</v>
      </c>
      <c r="E107" s="43">
        <f>E$90</f>
        <v>0</v>
      </c>
      <c r="F107" s="43">
        <f>F$90</f>
        <v>0</v>
      </c>
      <c r="G107" s="43">
        <f>G$90</f>
        <v>0</v>
      </c>
      <c r="H107" s="43">
        <f>H$90</f>
        <v>0</v>
      </c>
      <c r="I107" s="43">
        <f>I$90</f>
        <v>0</v>
      </c>
      <c r="J107" s="43">
        <f>J$90</f>
        <v>0</v>
      </c>
      <c r="K107" s="17"/>
    </row>
    <row r="108" spans="1:11">
      <c r="A108" s="4" t="s">
        <v>180</v>
      </c>
      <c r="B108" s="43">
        <f>B$91</f>
        <v>0</v>
      </c>
      <c r="C108" s="43">
        <f>C$91</f>
        <v>0</v>
      </c>
      <c r="D108" s="43">
        <f>D$91</f>
        <v>0</v>
      </c>
      <c r="E108" s="43">
        <f>E$91</f>
        <v>0</v>
      </c>
      <c r="F108" s="43">
        <f>F$91</f>
        <v>0</v>
      </c>
      <c r="G108" s="43">
        <f>G$91</f>
        <v>0</v>
      </c>
      <c r="H108" s="43">
        <f>H$91</f>
        <v>0</v>
      </c>
      <c r="I108" s="43">
        <f>I$91</f>
        <v>0</v>
      </c>
      <c r="J108" s="43">
        <f>J$91</f>
        <v>0</v>
      </c>
      <c r="K108" s="17"/>
    </row>
    <row r="109" spans="1:11">
      <c r="A109" s="4" t="s">
        <v>181</v>
      </c>
      <c r="B109" s="43">
        <f>B$92</f>
        <v>0</v>
      </c>
      <c r="C109" s="43">
        <f>C$92</f>
        <v>0</v>
      </c>
      <c r="D109" s="43">
        <f>D$92</f>
        <v>0</v>
      </c>
      <c r="E109" s="43">
        <f>E$92</f>
        <v>0</v>
      </c>
      <c r="F109" s="43">
        <f>F$92</f>
        <v>0</v>
      </c>
      <c r="G109" s="43">
        <f>G$92</f>
        <v>0</v>
      </c>
      <c r="H109" s="43">
        <f>H$92</f>
        <v>0</v>
      </c>
      <c r="I109" s="43">
        <f>I$92</f>
        <v>0</v>
      </c>
      <c r="J109" s="43">
        <f>J$92</f>
        <v>0</v>
      </c>
      <c r="K109" s="17"/>
    </row>
    <row r="110" spans="1:11">
      <c r="A110" s="4" t="s">
        <v>182</v>
      </c>
      <c r="B110" s="43">
        <f>B$70</f>
        <v>0</v>
      </c>
      <c r="C110" s="43">
        <f>C$70</f>
        <v>0</v>
      </c>
      <c r="D110" s="43">
        <f>D$70</f>
        <v>0</v>
      </c>
      <c r="E110" s="43">
        <f>E$70</f>
        <v>0</v>
      </c>
      <c r="F110" s="43">
        <f>F$70</f>
        <v>0</v>
      </c>
      <c r="G110" s="43">
        <f>G$70</f>
        <v>0</v>
      </c>
      <c r="H110" s="43">
        <f>H$70</f>
        <v>0</v>
      </c>
      <c r="I110" s="43">
        <f>I$70</f>
        <v>0</v>
      </c>
      <c r="J110" s="43">
        <f>J$70</f>
        <v>0</v>
      </c>
      <c r="K110" s="17"/>
    </row>
    <row r="111" spans="1:11">
      <c r="A111" s="4" t="s">
        <v>183</v>
      </c>
      <c r="B111" s="43">
        <f>B$71</f>
        <v>0</v>
      </c>
      <c r="C111" s="43">
        <f>C$71</f>
        <v>0</v>
      </c>
      <c r="D111" s="43">
        <f>D$71</f>
        <v>0</v>
      </c>
      <c r="E111" s="43">
        <f>E$71</f>
        <v>0</v>
      </c>
      <c r="F111" s="43">
        <f>F$71</f>
        <v>0</v>
      </c>
      <c r="G111" s="43">
        <f>G$71</f>
        <v>0</v>
      </c>
      <c r="H111" s="43">
        <f>H$71</f>
        <v>0</v>
      </c>
      <c r="I111" s="43">
        <f>I$71</f>
        <v>0</v>
      </c>
      <c r="J111" s="43">
        <f>J$71</f>
        <v>0</v>
      </c>
      <c r="K111" s="17"/>
    </row>
    <row r="112" spans="1:11">
      <c r="A112" s="4" t="s">
        <v>196</v>
      </c>
      <c r="B112" s="43">
        <f>B$72</f>
        <v>0</v>
      </c>
      <c r="C112" s="43">
        <f>C$72</f>
        <v>0</v>
      </c>
      <c r="D112" s="43">
        <f>D$72</f>
        <v>0</v>
      </c>
      <c r="E112" s="43">
        <f>E$72</f>
        <v>0</v>
      </c>
      <c r="F112" s="43">
        <f>F$72</f>
        <v>0</v>
      </c>
      <c r="G112" s="43">
        <f>G$72</f>
        <v>0</v>
      </c>
      <c r="H112" s="43">
        <f>H$72</f>
        <v>0</v>
      </c>
      <c r="I112" s="43">
        <f>I$72</f>
        <v>0</v>
      </c>
      <c r="J112" s="43">
        <f>J$72</f>
        <v>0</v>
      </c>
      <c r="K112" s="17"/>
    </row>
    <row r="114" spans="1:11" ht="21" customHeight="1">
      <c r="A114" s="1" t="s">
        <v>848</v>
      </c>
    </row>
    <row r="115" spans="1:11">
      <c r="A115" s="2" t="s">
        <v>353</v>
      </c>
    </row>
    <row r="116" spans="1:11">
      <c r="A116" s="32" t="s">
        <v>849</v>
      </c>
    </row>
    <row r="117" spans="1:11">
      <c r="A117" s="2" t="s">
        <v>823</v>
      </c>
    </row>
    <row r="119" spans="1:11">
      <c r="B119" s="15" t="s">
        <v>142</v>
      </c>
      <c r="C119" s="15" t="s">
        <v>143</v>
      </c>
      <c r="D119" s="15" t="s">
        <v>144</v>
      </c>
      <c r="E119" s="15" t="s">
        <v>145</v>
      </c>
      <c r="F119" s="15" t="s">
        <v>146</v>
      </c>
      <c r="G119" s="15" t="s">
        <v>151</v>
      </c>
      <c r="H119" s="15" t="s">
        <v>147</v>
      </c>
      <c r="I119" s="15" t="s">
        <v>148</v>
      </c>
      <c r="J119" s="15" t="s">
        <v>149</v>
      </c>
    </row>
    <row r="120" spans="1:11">
      <c r="A120" s="4" t="s">
        <v>850</v>
      </c>
      <c r="B120" s="21">
        <f>SUM(B$101:B$112)</f>
        <v>0</v>
      </c>
      <c r="C120" s="21">
        <f>SUM(C$101:C$112)</f>
        <v>0</v>
      </c>
      <c r="D120" s="21">
        <f>SUM(D$101:D$112)</f>
        <v>0</v>
      </c>
      <c r="E120" s="21">
        <f>SUM(E$101:E$112)</f>
        <v>0</v>
      </c>
      <c r="F120" s="21">
        <f>SUM(F$101:F$112)</f>
        <v>0</v>
      </c>
      <c r="G120" s="21">
        <f>SUM(G$101:G$112)</f>
        <v>0</v>
      </c>
      <c r="H120" s="21">
        <f>SUM(H$101:H$112)</f>
        <v>0</v>
      </c>
      <c r="I120" s="21">
        <f>SUM(I$101:I$112)</f>
        <v>0</v>
      </c>
      <c r="J120" s="21">
        <f>SUM(J$101:J$112)</f>
        <v>0</v>
      </c>
      <c r="K120" s="17"/>
    </row>
    <row r="122" spans="1:11" ht="21" customHeight="1">
      <c r="A122" s="1" t="s">
        <v>851</v>
      </c>
    </row>
    <row r="123" spans="1:11">
      <c r="A123" s="2" t="s">
        <v>353</v>
      </c>
    </row>
    <row r="124" spans="1:11">
      <c r="A124" s="32" t="s">
        <v>822</v>
      </c>
    </row>
    <row r="125" spans="1:11">
      <c r="A125" s="32" t="s">
        <v>852</v>
      </c>
    </row>
    <row r="126" spans="1:11">
      <c r="A126" s="2" t="s">
        <v>691</v>
      </c>
    </row>
    <row r="128" spans="1:11">
      <c r="B128" s="15" t="s">
        <v>142</v>
      </c>
      <c r="C128" s="15" t="s">
        <v>143</v>
      </c>
      <c r="D128" s="15" t="s">
        <v>144</v>
      </c>
      <c r="E128" s="15" t="s">
        <v>145</v>
      </c>
      <c r="F128" s="15" t="s">
        <v>146</v>
      </c>
      <c r="G128" s="15" t="s">
        <v>151</v>
      </c>
      <c r="H128" s="15" t="s">
        <v>147</v>
      </c>
      <c r="I128" s="15" t="s">
        <v>148</v>
      </c>
      <c r="J128" s="15" t="s">
        <v>149</v>
      </c>
    </row>
    <row r="129" spans="1:11">
      <c r="A129" s="4" t="s">
        <v>174</v>
      </c>
      <c r="B129" s="21">
        <f>'SMD'!B$107*B41</f>
        <v>0</v>
      </c>
      <c r="C129" s="21">
        <f>'SMD'!C$107*C41</f>
        <v>0</v>
      </c>
      <c r="D129" s="21">
        <f>'SMD'!D$107*D41</f>
        <v>0</v>
      </c>
      <c r="E129" s="21">
        <f>'SMD'!E$107*E41</f>
        <v>0</v>
      </c>
      <c r="F129" s="21">
        <f>'SMD'!F$107*F41</f>
        <v>0</v>
      </c>
      <c r="G129" s="21">
        <f>'SMD'!G$107*G41</f>
        <v>0</v>
      </c>
      <c r="H129" s="21">
        <f>'SMD'!H$107*H41</f>
        <v>0</v>
      </c>
      <c r="I129" s="21">
        <f>'SMD'!I$107*I41</f>
        <v>0</v>
      </c>
      <c r="J129" s="21">
        <f>'SMD'!J$107*J41</f>
        <v>0</v>
      </c>
      <c r="K129" s="17"/>
    </row>
    <row r="130" spans="1:11">
      <c r="A130" s="4" t="s">
        <v>175</v>
      </c>
      <c r="B130" s="21">
        <f>'SMD'!B$108*B42</f>
        <v>0</v>
      </c>
      <c r="C130" s="21">
        <f>'SMD'!C$108*C42</f>
        <v>0</v>
      </c>
      <c r="D130" s="21">
        <f>'SMD'!D$108*D42</f>
        <v>0</v>
      </c>
      <c r="E130" s="21">
        <f>'SMD'!E$108*E42</f>
        <v>0</v>
      </c>
      <c r="F130" s="21">
        <f>'SMD'!F$108*F42</f>
        <v>0</v>
      </c>
      <c r="G130" s="21">
        <f>'SMD'!G$108*G42</f>
        <v>0</v>
      </c>
      <c r="H130" s="21">
        <f>'SMD'!H$108*H42</f>
        <v>0</v>
      </c>
      <c r="I130" s="21">
        <f>'SMD'!I$108*I42</f>
        <v>0</v>
      </c>
      <c r="J130" s="21">
        <f>'SMD'!J$108*J42</f>
        <v>0</v>
      </c>
      <c r="K130" s="17"/>
    </row>
    <row r="131" spans="1:11">
      <c r="A131" s="4" t="s">
        <v>216</v>
      </c>
      <c r="B131" s="21">
        <f>'SMD'!B$109*B43</f>
        <v>0</v>
      </c>
      <c r="C131" s="21">
        <f>'SMD'!C$109*C43</f>
        <v>0</v>
      </c>
      <c r="D131" s="21">
        <f>'SMD'!D$109*D43</f>
        <v>0</v>
      </c>
      <c r="E131" s="21">
        <f>'SMD'!E$109*E43</f>
        <v>0</v>
      </c>
      <c r="F131" s="21">
        <f>'SMD'!F$109*F43</f>
        <v>0</v>
      </c>
      <c r="G131" s="21">
        <f>'SMD'!G$109*G43</f>
        <v>0</v>
      </c>
      <c r="H131" s="21">
        <f>'SMD'!H$109*H43</f>
        <v>0</v>
      </c>
      <c r="I131" s="21">
        <f>'SMD'!I$109*I43</f>
        <v>0</v>
      </c>
      <c r="J131" s="21">
        <f>'SMD'!J$109*J43</f>
        <v>0</v>
      </c>
      <c r="K131" s="17"/>
    </row>
    <row r="132" spans="1:11">
      <c r="A132" s="4" t="s">
        <v>176</v>
      </c>
      <c r="B132" s="21">
        <f>'SMD'!B$110*B44</f>
        <v>0</v>
      </c>
      <c r="C132" s="21">
        <f>'SMD'!C$110*C44</f>
        <v>0</v>
      </c>
      <c r="D132" s="21">
        <f>'SMD'!D$110*D44</f>
        <v>0</v>
      </c>
      <c r="E132" s="21">
        <f>'SMD'!E$110*E44</f>
        <v>0</v>
      </c>
      <c r="F132" s="21">
        <f>'SMD'!F$110*F44</f>
        <v>0</v>
      </c>
      <c r="G132" s="21">
        <f>'SMD'!G$110*G44</f>
        <v>0</v>
      </c>
      <c r="H132" s="21">
        <f>'SMD'!H$110*H44</f>
        <v>0</v>
      </c>
      <c r="I132" s="21">
        <f>'SMD'!I$110*I44</f>
        <v>0</v>
      </c>
      <c r="J132" s="21">
        <f>'SMD'!J$110*J44</f>
        <v>0</v>
      </c>
      <c r="K132" s="17"/>
    </row>
    <row r="133" spans="1:11">
      <c r="A133" s="4" t="s">
        <v>177</v>
      </c>
      <c r="B133" s="21">
        <f>'SMD'!B$111*B45</f>
        <v>0</v>
      </c>
      <c r="C133" s="21">
        <f>'SMD'!C$111*C45</f>
        <v>0</v>
      </c>
      <c r="D133" s="21">
        <f>'SMD'!D$111*D45</f>
        <v>0</v>
      </c>
      <c r="E133" s="21">
        <f>'SMD'!E$111*E45</f>
        <v>0</v>
      </c>
      <c r="F133" s="21">
        <f>'SMD'!F$111*F45</f>
        <v>0</v>
      </c>
      <c r="G133" s="21">
        <f>'SMD'!G$111*G45</f>
        <v>0</v>
      </c>
      <c r="H133" s="21">
        <f>'SMD'!H$111*H45</f>
        <v>0</v>
      </c>
      <c r="I133" s="21">
        <f>'SMD'!I$111*I45</f>
        <v>0</v>
      </c>
      <c r="J133" s="21">
        <f>'SMD'!J$111*J45</f>
        <v>0</v>
      </c>
      <c r="K133" s="17"/>
    </row>
    <row r="134" spans="1:11">
      <c r="A134" s="4" t="s">
        <v>217</v>
      </c>
      <c r="B134" s="21">
        <f>'SMD'!B$112*B46</f>
        <v>0</v>
      </c>
      <c r="C134" s="21">
        <f>'SMD'!C$112*C46</f>
        <v>0</v>
      </c>
      <c r="D134" s="21">
        <f>'SMD'!D$112*D46</f>
        <v>0</v>
      </c>
      <c r="E134" s="21">
        <f>'SMD'!E$112*E46</f>
        <v>0</v>
      </c>
      <c r="F134" s="21">
        <f>'SMD'!F$112*F46</f>
        <v>0</v>
      </c>
      <c r="G134" s="21">
        <f>'SMD'!G$112*G46</f>
        <v>0</v>
      </c>
      <c r="H134" s="21">
        <f>'SMD'!H$112*H46</f>
        <v>0</v>
      </c>
      <c r="I134" s="21">
        <f>'SMD'!I$112*I46</f>
        <v>0</v>
      </c>
      <c r="J134" s="21">
        <f>'SMD'!J$112*J46</f>
        <v>0</v>
      </c>
      <c r="K134" s="17"/>
    </row>
    <row r="135" spans="1:11">
      <c r="A135" s="4" t="s">
        <v>178</v>
      </c>
      <c r="B135" s="21">
        <f>'SMD'!B$113*B47</f>
        <v>0</v>
      </c>
      <c r="C135" s="21">
        <f>'SMD'!C$113*C47</f>
        <v>0</v>
      </c>
      <c r="D135" s="21">
        <f>'SMD'!D$113*D47</f>
        <v>0</v>
      </c>
      <c r="E135" s="21">
        <f>'SMD'!E$113*E47</f>
        <v>0</v>
      </c>
      <c r="F135" s="21">
        <f>'SMD'!F$113*F47</f>
        <v>0</v>
      </c>
      <c r="G135" s="21">
        <f>'SMD'!G$113*G47</f>
        <v>0</v>
      </c>
      <c r="H135" s="21">
        <f>'SMD'!H$113*H47</f>
        <v>0</v>
      </c>
      <c r="I135" s="21">
        <f>'SMD'!I$113*I47</f>
        <v>0</v>
      </c>
      <c r="J135" s="21">
        <f>'SMD'!J$113*J47</f>
        <v>0</v>
      </c>
      <c r="K135" s="17"/>
    </row>
    <row r="136" spans="1:11">
      <c r="A136" s="4" t="s">
        <v>179</v>
      </c>
      <c r="B136" s="21">
        <f>'SMD'!B$114*B48</f>
        <v>0</v>
      </c>
      <c r="C136" s="21">
        <f>'SMD'!C$114*C48</f>
        <v>0</v>
      </c>
      <c r="D136" s="21">
        <f>'SMD'!D$114*D48</f>
        <v>0</v>
      </c>
      <c r="E136" s="21">
        <f>'SMD'!E$114*E48</f>
        <v>0</v>
      </c>
      <c r="F136" s="21">
        <f>'SMD'!F$114*F48</f>
        <v>0</v>
      </c>
      <c r="G136" s="21">
        <f>'SMD'!G$114*G48</f>
        <v>0</v>
      </c>
      <c r="H136" s="21">
        <f>'SMD'!H$114*H48</f>
        <v>0</v>
      </c>
      <c r="I136" s="21">
        <f>'SMD'!I$114*I48</f>
        <v>0</v>
      </c>
      <c r="J136" s="21">
        <f>'SMD'!J$114*J48</f>
        <v>0</v>
      </c>
      <c r="K136" s="17"/>
    </row>
    <row r="137" spans="1:11">
      <c r="A137" s="4" t="s">
        <v>195</v>
      </c>
      <c r="B137" s="21">
        <f>'SMD'!B$115*B49</f>
        <v>0</v>
      </c>
      <c r="C137" s="21">
        <f>'SMD'!C$115*C49</f>
        <v>0</v>
      </c>
      <c r="D137" s="21">
        <f>'SMD'!D$115*D49</f>
        <v>0</v>
      </c>
      <c r="E137" s="21">
        <f>'SMD'!E$115*E49</f>
        <v>0</v>
      </c>
      <c r="F137" s="21">
        <f>'SMD'!F$115*F49</f>
        <v>0</v>
      </c>
      <c r="G137" s="21">
        <f>'SMD'!G$115*G49</f>
        <v>0</v>
      </c>
      <c r="H137" s="21">
        <f>'SMD'!H$115*H49</f>
        <v>0</v>
      </c>
      <c r="I137" s="21">
        <f>'SMD'!I$115*I49</f>
        <v>0</v>
      </c>
      <c r="J137" s="21">
        <f>'SMD'!J$115*J49</f>
        <v>0</v>
      </c>
      <c r="K137" s="17"/>
    </row>
    <row r="138" spans="1:11">
      <c r="A138" s="4" t="s">
        <v>180</v>
      </c>
      <c r="B138" s="21">
        <f>'SMD'!B$116*B50</f>
        <v>0</v>
      </c>
      <c r="C138" s="21">
        <f>'SMD'!C$116*C50</f>
        <v>0</v>
      </c>
      <c r="D138" s="21">
        <f>'SMD'!D$116*D50</f>
        <v>0</v>
      </c>
      <c r="E138" s="21">
        <f>'SMD'!E$116*E50</f>
        <v>0</v>
      </c>
      <c r="F138" s="21">
        <f>'SMD'!F$116*F50</f>
        <v>0</v>
      </c>
      <c r="G138" s="21">
        <f>'SMD'!G$116*G50</f>
        <v>0</v>
      </c>
      <c r="H138" s="21">
        <f>'SMD'!H$116*H50</f>
        <v>0</v>
      </c>
      <c r="I138" s="21">
        <f>'SMD'!I$116*I50</f>
        <v>0</v>
      </c>
      <c r="J138" s="21">
        <f>'SMD'!J$116*J50</f>
        <v>0</v>
      </c>
      <c r="K138" s="17"/>
    </row>
    <row r="139" spans="1:11">
      <c r="A139" s="4" t="s">
        <v>181</v>
      </c>
      <c r="B139" s="21">
        <f>'SMD'!B$117*B51</f>
        <v>0</v>
      </c>
      <c r="C139" s="21">
        <f>'SMD'!C$117*C51</f>
        <v>0</v>
      </c>
      <c r="D139" s="21">
        <f>'SMD'!D$117*D51</f>
        <v>0</v>
      </c>
      <c r="E139" s="21">
        <f>'SMD'!E$117*E51</f>
        <v>0</v>
      </c>
      <c r="F139" s="21">
        <f>'SMD'!F$117*F51</f>
        <v>0</v>
      </c>
      <c r="G139" s="21">
        <f>'SMD'!G$117*G51</f>
        <v>0</v>
      </c>
      <c r="H139" s="21">
        <f>'SMD'!H$117*H51</f>
        <v>0</v>
      </c>
      <c r="I139" s="21">
        <f>'SMD'!I$117*I51</f>
        <v>0</v>
      </c>
      <c r="J139" s="21">
        <f>'SMD'!J$117*J51</f>
        <v>0</v>
      </c>
      <c r="K139" s="17"/>
    </row>
    <row r="140" spans="1:11">
      <c r="A140" s="4" t="s">
        <v>182</v>
      </c>
      <c r="B140" s="21">
        <f>'SMD'!B$118*B52</f>
        <v>0</v>
      </c>
      <c r="C140" s="21">
        <f>'SMD'!C$118*C52</f>
        <v>0</v>
      </c>
      <c r="D140" s="21">
        <f>'SMD'!D$118*D52</f>
        <v>0</v>
      </c>
      <c r="E140" s="21">
        <f>'SMD'!E$118*E52</f>
        <v>0</v>
      </c>
      <c r="F140" s="21">
        <f>'SMD'!F$118*F52</f>
        <v>0</v>
      </c>
      <c r="G140" s="21">
        <f>'SMD'!G$118*G52</f>
        <v>0</v>
      </c>
      <c r="H140" s="21">
        <f>'SMD'!H$118*H52</f>
        <v>0</v>
      </c>
      <c r="I140" s="21">
        <f>'SMD'!I$118*I52</f>
        <v>0</v>
      </c>
      <c r="J140" s="21">
        <f>'SMD'!J$118*J52</f>
        <v>0</v>
      </c>
      <c r="K140" s="17"/>
    </row>
    <row r="141" spans="1:11">
      <c r="A141" s="4" t="s">
        <v>183</v>
      </c>
      <c r="B141" s="21">
        <f>'SMD'!B$119*B53</f>
        <v>0</v>
      </c>
      <c r="C141" s="21">
        <f>'SMD'!C$119*C53</f>
        <v>0</v>
      </c>
      <c r="D141" s="21">
        <f>'SMD'!D$119*D53</f>
        <v>0</v>
      </c>
      <c r="E141" s="21">
        <f>'SMD'!E$119*E53</f>
        <v>0</v>
      </c>
      <c r="F141" s="21">
        <f>'SMD'!F$119*F53</f>
        <v>0</v>
      </c>
      <c r="G141" s="21">
        <f>'SMD'!G$119*G53</f>
        <v>0</v>
      </c>
      <c r="H141" s="21">
        <f>'SMD'!H$119*H53</f>
        <v>0</v>
      </c>
      <c r="I141" s="21">
        <f>'SMD'!I$119*I53</f>
        <v>0</v>
      </c>
      <c r="J141" s="21">
        <f>'SMD'!J$119*J53</f>
        <v>0</v>
      </c>
      <c r="K141" s="17"/>
    </row>
    <row r="142" spans="1:11">
      <c r="A142" s="4" t="s">
        <v>196</v>
      </c>
      <c r="B142" s="21">
        <f>'SMD'!B$120*B54</f>
        <v>0</v>
      </c>
      <c r="C142" s="21">
        <f>'SMD'!C$120*C54</f>
        <v>0</v>
      </c>
      <c r="D142" s="21">
        <f>'SMD'!D$120*D54</f>
        <v>0</v>
      </c>
      <c r="E142" s="21">
        <f>'SMD'!E$120*E54</f>
        <v>0</v>
      </c>
      <c r="F142" s="21">
        <f>'SMD'!F$120*F54</f>
        <v>0</v>
      </c>
      <c r="G142" s="21">
        <f>'SMD'!G$120*G54</f>
        <v>0</v>
      </c>
      <c r="H142" s="21">
        <f>'SMD'!H$120*H54</f>
        <v>0</v>
      </c>
      <c r="I142" s="21">
        <f>'SMD'!I$120*I54</f>
        <v>0</v>
      </c>
      <c r="J142" s="21">
        <f>'SMD'!J$120*J54</f>
        <v>0</v>
      </c>
      <c r="K142" s="17"/>
    </row>
    <row r="143" spans="1:11">
      <c r="A143" s="4" t="s">
        <v>218</v>
      </c>
      <c r="B143" s="21">
        <f>'SMD'!B$121*B55</f>
        <v>0</v>
      </c>
      <c r="C143" s="21">
        <f>'SMD'!C$121*C55</f>
        <v>0</v>
      </c>
      <c r="D143" s="21">
        <f>'SMD'!D$121*D55</f>
        <v>0</v>
      </c>
      <c r="E143" s="21">
        <f>'SMD'!E$121*E55</f>
        <v>0</v>
      </c>
      <c r="F143" s="21">
        <f>'SMD'!F$121*F55</f>
        <v>0</v>
      </c>
      <c r="G143" s="21">
        <f>'SMD'!G$121*G55</f>
        <v>0</v>
      </c>
      <c r="H143" s="21">
        <f>'SMD'!H$121*H55</f>
        <v>0</v>
      </c>
      <c r="I143" s="21">
        <f>'SMD'!I$121*I55</f>
        <v>0</v>
      </c>
      <c r="J143" s="21">
        <f>'SMD'!J$121*J55</f>
        <v>0</v>
      </c>
      <c r="K143" s="17"/>
    </row>
    <row r="144" spans="1:11">
      <c r="A144" s="4" t="s">
        <v>219</v>
      </c>
      <c r="B144" s="21">
        <f>'SMD'!B$122*B56</f>
        <v>0</v>
      </c>
      <c r="C144" s="21">
        <f>'SMD'!C$122*C56</f>
        <v>0</v>
      </c>
      <c r="D144" s="21">
        <f>'SMD'!D$122*D56</f>
        <v>0</v>
      </c>
      <c r="E144" s="21">
        <f>'SMD'!E$122*E56</f>
        <v>0</v>
      </c>
      <c r="F144" s="21">
        <f>'SMD'!F$122*F56</f>
        <v>0</v>
      </c>
      <c r="G144" s="21">
        <f>'SMD'!G$122*G56</f>
        <v>0</v>
      </c>
      <c r="H144" s="21">
        <f>'SMD'!H$122*H56</f>
        <v>0</v>
      </c>
      <c r="I144" s="21">
        <f>'SMD'!I$122*I56</f>
        <v>0</v>
      </c>
      <c r="J144" s="21">
        <f>'SMD'!J$122*J56</f>
        <v>0</v>
      </c>
      <c r="K144" s="17"/>
    </row>
    <row r="145" spans="1:11">
      <c r="A145" s="4" t="s">
        <v>220</v>
      </c>
      <c r="B145" s="21">
        <f>'SMD'!B$123*B57</f>
        <v>0</v>
      </c>
      <c r="C145" s="21">
        <f>'SMD'!C$123*C57</f>
        <v>0</v>
      </c>
      <c r="D145" s="21">
        <f>'SMD'!D$123*D57</f>
        <v>0</v>
      </c>
      <c r="E145" s="21">
        <f>'SMD'!E$123*E57</f>
        <v>0</v>
      </c>
      <c r="F145" s="21">
        <f>'SMD'!F$123*F57</f>
        <v>0</v>
      </c>
      <c r="G145" s="21">
        <f>'SMD'!G$123*G57</f>
        <v>0</v>
      </c>
      <c r="H145" s="21">
        <f>'SMD'!H$123*H57</f>
        <v>0</v>
      </c>
      <c r="I145" s="21">
        <f>'SMD'!I$123*I57</f>
        <v>0</v>
      </c>
      <c r="J145" s="21">
        <f>'SMD'!J$123*J57</f>
        <v>0</v>
      </c>
      <c r="K145" s="17"/>
    </row>
    <row r="146" spans="1:11">
      <c r="A146" s="4" t="s">
        <v>221</v>
      </c>
      <c r="B146" s="21">
        <f>'SMD'!B$124*B58</f>
        <v>0</v>
      </c>
      <c r="C146" s="21">
        <f>'SMD'!C$124*C58</f>
        <v>0</v>
      </c>
      <c r="D146" s="21">
        <f>'SMD'!D$124*D58</f>
        <v>0</v>
      </c>
      <c r="E146" s="21">
        <f>'SMD'!E$124*E58</f>
        <v>0</v>
      </c>
      <c r="F146" s="21">
        <f>'SMD'!F$124*F58</f>
        <v>0</v>
      </c>
      <c r="G146" s="21">
        <f>'SMD'!G$124*G58</f>
        <v>0</v>
      </c>
      <c r="H146" s="21">
        <f>'SMD'!H$124*H58</f>
        <v>0</v>
      </c>
      <c r="I146" s="21">
        <f>'SMD'!I$124*I58</f>
        <v>0</v>
      </c>
      <c r="J146" s="21">
        <f>'SMD'!J$124*J58</f>
        <v>0</v>
      </c>
      <c r="K146" s="17"/>
    </row>
    <row r="147" spans="1:11">
      <c r="A147" s="4" t="s">
        <v>222</v>
      </c>
      <c r="B147" s="21">
        <f>'SMD'!B$125*B59</f>
        <v>0</v>
      </c>
      <c r="C147" s="21">
        <f>'SMD'!C$125*C59</f>
        <v>0</v>
      </c>
      <c r="D147" s="21">
        <f>'SMD'!D$125*D59</f>
        <v>0</v>
      </c>
      <c r="E147" s="21">
        <f>'SMD'!E$125*E59</f>
        <v>0</v>
      </c>
      <c r="F147" s="21">
        <f>'SMD'!F$125*F59</f>
        <v>0</v>
      </c>
      <c r="G147" s="21">
        <f>'SMD'!G$125*G59</f>
        <v>0</v>
      </c>
      <c r="H147" s="21">
        <f>'SMD'!H$125*H59</f>
        <v>0</v>
      </c>
      <c r="I147" s="21">
        <f>'SMD'!I$125*I59</f>
        <v>0</v>
      </c>
      <c r="J147" s="21">
        <f>'SMD'!J$125*J59</f>
        <v>0</v>
      </c>
      <c r="K147" s="17"/>
    </row>
    <row r="149" spans="1:11" ht="21" customHeight="1">
      <c r="A149" s="1" t="s">
        <v>853</v>
      </c>
    </row>
    <row r="150" spans="1:11">
      <c r="A150" s="2" t="s">
        <v>353</v>
      </c>
    </row>
    <row r="151" spans="1:11">
      <c r="A151" s="32" t="s">
        <v>854</v>
      </c>
    </row>
    <row r="152" spans="1:11">
      <c r="A152" s="2" t="s">
        <v>823</v>
      </c>
    </row>
    <row r="154" spans="1:11">
      <c r="B154" s="15" t="s">
        <v>142</v>
      </c>
      <c r="C154" s="15" t="s">
        <v>143</v>
      </c>
      <c r="D154" s="15" t="s">
        <v>144</v>
      </c>
      <c r="E154" s="15" t="s">
        <v>145</v>
      </c>
      <c r="F154" s="15" t="s">
        <v>146</v>
      </c>
      <c r="G154" s="15" t="s">
        <v>151</v>
      </c>
      <c r="H154" s="15" t="s">
        <v>147</v>
      </c>
      <c r="I154" s="15" t="s">
        <v>148</v>
      </c>
      <c r="J154" s="15" t="s">
        <v>149</v>
      </c>
    </row>
    <row r="155" spans="1:11">
      <c r="A155" s="4" t="s">
        <v>855</v>
      </c>
      <c r="B155" s="21">
        <f>SUM(B$129:B$147)</f>
        <v>0</v>
      </c>
      <c r="C155" s="21">
        <f>SUM(C$129:C$147)</f>
        <v>0</v>
      </c>
      <c r="D155" s="21">
        <f>SUM(D$129:D$147)</f>
        <v>0</v>
      </c>
      <c r="E155" s="21">
        <f>SUM(E$129:E$147)</f>
        <v>0</v>
      </c>
      <c r="F155" s="21">
        <f>SUM(F$129:F$147)</f>
        <v>0</v>
      </c>
      <c r="G155" s="21">
        <f>SUM(G$129:G$147)</f>
        <v>0</v>
      </c>
      <c r="H155" s="21">
        <f>SUM(H$129:H$147)</f>
        <v>0</v>
      </c>
      <c r="I155" s="21">
        <f>SUM(I$129:I$147)</f>
        <v>0</v>
      </c>
      <c r="J155" s="21">
        <f>SUM(J$129:J$147)</f>
        <v>0</v>
      </c>
      <c r="K155" s="17"/>
    </row>
    <row r="157" spans="1:11" ht="21" customHeight="1">
      <c r="A157" s="1" t="s">
        <v>856</v>
      </c>
    </row>
    <row r="158" spans="1:11">
      <c r="A158" s="2" t="s">
        <v>353</v>
      </c>
    </row>
    <row r="159" spans="1:11">
      <c r="A159" s="32" t="s">
        <v>857</v>
      </c>
    </row>
    <row r="160" spans="1:11">
      <c r="A160" s="32" t="s">
        <v>858</v>
      </c>
    </row>
    <row r="161" spans="1:11">
      <c r="A161" s="2" t="s">
        <v>859</v>
      </c>
    </row>
    <row r="163" spans="1:11">
      <c r="B163" s="15" t="s">
        <v>149</v>
      </c>
    </row>
    <row r="164" spans="1:11">
      <c r="A164" s="4" t="s">
        <v>860</v>
      </c>
      <c r="B164" s="39">
        <f>$J120/$J155-1</f>
        <v>0</v>
      </c>
      <c r="C164" s="17"/>
    </row>
    <row r="166" spans="1:11" ht="21" customHeight="1">
      <c r="A166" s="1" t="s">
        <v>861</v>
      </c>
    </row>
    <row r="168" spans="1:11">
      <c r="B168" s="15" t="s">
        <v>142</v>
      </c>
      <c r="C168" s="15" t="s">
        <v>143</v>
      </c>
      <c r="D168" s="15" t="s">
        <v>144</v>
      </c>
      <c r="E168" s="15" t="s">
        <v>145</v>
      </c>
      <c r="F168" s="15" t="s">
        <v>146</v>
      </c>
      <c r="G168" s="15" t="s">
        <v>151</v>
      </c>
      <c r="H168" s="15" t="s">
        <v>147</v>
      </c>
      <c r="I168" s="15" t="s">
        <v>148</v>
      </c>
      <c r="J168" s="15" t="s">
        <v>149</v>
      </c>
    </row>
    <row r="169" spans="1:11">
      <c r="A169" s="4" t="s">
        <v>142</v>
      </c>
      <c r="B169" s="40">
        <v>1</v>
      </c>
      <c r="C169" s="40">
        <v>0</v>
      </c>
      <c r="D169" s="40">
        <v>0</v>
      </c>
      <c r="E169" s="40">
        <v>0</v>
      </c>
      <c r="F169" s="40">
        <v>0</v>
      </c>
      <c r="G169" s="40">
        <v>0</v>
      </c>
      <c r="H169" s="40">
        <v>0</v>
      </c>
      <c r="I169" s="40">
        <v>0</v>
      </c>
      <c r="J169" s="40">
        <v>0</v>
      </c>
      <c r="K169" s="17"/>
    </row>
    <row r="170" spans="1:11">
      <c r="A170" s="4" t="s">
        <v>143</v>
      </c>
      <c r="B170" s="40">
        <v>0</v>
      </c>
      <c r="C170" s="40">
        <v>1</v>
      </c>
      <c r="D170" s="40">
        <v>0</v>
      </c>
      <c r="E170" s="40">
        <v>0</v>
      </c>
      <c r="F170" s="40">
        <v>0</v>
      </c>
      <c r="G170" s="40">
        <v>0</v>
      </c>
      <c r="H170" s="40">
        <v>0</v>
      </c>
      <c r="I170" s="40">
        <v>0</v>
      </c>
      <c r="J170" s="40">
        <v>0</v>
      </c>
      <c r="K170" s="17"/>
    </row>
    <row r="171" spans="1:11">
      <c r="A171" s="4" t="s">
        <v>144</v>
      </c>
      <c r="B171" s="40">
        <v>0</v>
      </c>
      <c r="C171" s="40">
        <v>0</v>
      </c>
      <c r="D171" s="40">
        <v>1</v>
      </c>
      <c r="E171" s="40">
        <v>0</v>
      </c>
      <c r="F171" s="40">
        <v>0</v>
      </c>
      <c r="G171" s="40">
        <v>1</v>
      </c>
      <c r="H171" s="40">
        <v>0</v>
      </c>
      <c r="I171" s="40">
        <v>0</v>
      </c>
      <c r="J171" s="40">
        <v>0</v>
      </c>
      <c r="K171" s="17"/>
    </row>
    <row r="172" spans="1:11">
      <c r="A172" s="4" t="s">
        <v>145</v>
      </c>
      <c r="B172" s="40">
        <v>0</v>
      </c>
      <c r="C172" s="40">
        <v>0</v>
      </c>
      <c r="D172" s="40">
        <v>0</v>
      </c>
      <c r="E172" s="40">
        <v>1</v>
      </c>
      <c r="F172" s="40">
        <v>0</v>
      </c>
      <c r="G172" s="40">
        <v>0</v>
      </c>
      <c r="H172" s="40">
        <v>0</v>
      </c>
      <c r="I172" s="40">
        <v>0</v>
      </c>
      <c r="J172" s="40">
        <v>0</v>
      </c>
      <c r="K172" s="17"/>
    </row>
    <row r="173" spans="1:11">
      <c r="A173" s="4" t="s">
        <v>146</v>
      </c>
      <c r="B173" s="40">
        <v>0</v>
      </c>
      <c r="C173" s="40">
        <v>0</v>
      </c>
      <c r="D173" s="40">
        <v>0</v>
      </c>
      <c r="E173" s="40">
        <v>0</v>
      </c>
      <c r="F173" s="40">
        <v>1</v>
      </c>
      <c r="G173" s="40">
        <v>0</v>
      </c>
      <c r="H173" s="40">
        <v>0</v>
      </c>
      <c r="I173" s="40">
        <v>0</v>
      </c>
      <c r="J173" s="40">
        <v>0</v>
      </c>
      <c r="K173" s="17"/>
    </row>
    <row r="174" spans="1:11">
      <c r="A174" s="4" t="s">
        <v>147</v>
      </c>
      <c r="B174" s="40">
        <v>0</v>
      </c>
      <c r="C174" s="40">
        <v>0</v>
      </c>
      <c r="D174" s="40">
        <v>0</v>
      </c>
      <c r="E174" s="40">
        <v>0</v>
      </c>
      <c r="F174" s="40">
        <v>0</v>
      </c>
      <c r="G174" s="40">
        <v>0</v>
      </c>
      <c r="H174" s="40">
        <v>1</v>
      </c>
      <c r="I174" s="40">
        <v>0</v>
      </c>
      <c r="J174" s="40">
        <v>0</v>
      </c>
      <c r="K174" s="17"/>
    </row>
    <row r="175" spans="1:11">
      <c r="A175" s="4" t="s">
        <v>148</v>
      </c>
      <c r="B175" s="40">
        <v>0</v>
      </c>
      <c r="C175" s="40">
        <v>0</v>
      </c>
      <c r="D175" s="40">
        <v>0</v>
      </c>
      <c r="E175" s="40">
        <v>0</v>
      </c>
      <c r="F175" s="40">
        <v>0</v>
      </c>
      <c r="G175" s="40">
        <v>0</v>
      </c>
      <c r="H175" s="40">
        <v>0</v>
      </c>
      <c r="I175" s="40">
        <v>1</v>
      </c>
      <c r="J175" s="40">
        <v>0</v>
      </c>
      <c r="K175" s="17"/>
    </row>
    <row r="176" spans="1:11">
      <c r="A176" s="4" t="s">
        <v>149</v>
      </c>
      <c r="B176" s="40">
        <v>0</v>
      </c>
      <c r="C176" s="40">
        <v>0</v>
      </c>
      <c r="D176" s="40">
        <v>0</v>
      </c>
      <c r="E176" s="40">
        <v>0</v>
      </c>
      <c r="F176" s="40">
        <v>0</v>
      </c>
      <c r="G176" s="40">
        <v>0</v>
      </c>
      <c r="H176" s="40">
        <v>0</v>
      </c>
      <c r="I176" s="40">
        <v>0</v>
      </c>
      <c r="J176" s="40">
        <v>1</v>
      </c>
      <c r="K176" s="17"/>
    </row>
    <row r="178" spans="1:3" ht="21" customHeight="1">
      <c r="A178" s="1" t="s">
        <v>862</v>
      </c>
    </row>
    <row r="179" spans="1:3">
      <c r="A179" s="2" t="s">
        <v>353</v>
      </c>
    </row>
    <row r="180" spans="1:3">
      <c r="A180" s="32" t="s">
        <v>863</v>
      </c>
    </row>
    <row r="181" spans="1:3">
      <c r="A181" s="32" t="s">
        <v>864</v>
      </c>
    </row>
    <row r="182" spans="1:3">
      <c r="A182" s="2" t="s">
        <v>366</v>
      </c>
    </row>
    <row r="184" spans="1:3">
      <c r="B184" s="15" t="s">
        <v>865</v>
      </c>
    </row>
    <row r="185" spans="1:3">
      <c r="A185" s="4" t="s">
        <v>142</v>
      </c>
      <c r="B185" s="39">
        <f>SUMPRODUCT('DRM'!D$48:D$55,$B$169:$B$176)</f>
        <v>0</v>
      </c>
      <c r="C185" s="17"/>
    </row>
    <row r="186" spans="1:3">
      <c r="A186" s="4" t="s">
        <v>143</v>
      </c>
      <c r="B186" s="39">
        <f>SUMPRODUCT('DRM'!D$48:D$55,$C$169:$C$176)</f>
        <v>0</v>
      </c>
      <c r="C186" s="17"/>
    </row>
    <row r="187" spans="1:3">
      <c r="A187" s="4" t="s">
        <v>144</v>
      </c>
      <c r="B187" s="39">
        <f>SUMPRODUCT('DRM'!D$48:D$55,$D$169:$D$176)</f>
        <v>0</v>
      </c>
      <c r="C187" s="17"/>
    </row>
    <row r="188" spans="1:3">
      <c r="A188" s="4" t="s">
        <v>145</v>
      </c>
      <c r="B188" s="39">
        <f>SUMPRODUCT('DRM'!D$48:D$55,$E$169:$E$176)</f>
        <v>0</v>
      </c>
      <c r="C188" s="17"/>
    </row>
    <row r="189" spans="1:3">
      <c r="A189" s="4" t="s">
        <v>146</v>
      </c>
      <c r="B189" s="39">
        <f>SUMPRODUCT('DRM'!D$48:D$55,$F$169:$F$176)</f>
        <v>0</v>
      </c>
      <c r="C189" s="17"/>
    </row>
    <row r="190" spans="1:3">
      <c r="A190" s="4" t="s">
        <v>151</v>
      </c>
      <c r="B190" s="39">
        <f>SUMPRODUCT('DRM'!D$48:D$55,$G$169:$G$176)</f>
        <v>0</v>
      </c>
      <c r="C190" s="17"/>
    </row>
    <row r="191" spans="1:3">
      <c r="A191" s="4" t="s">
        <v>147</v>
      </c>
      <c r="B191" s="39">
        <f>SUMPRODUCT('DRM'!D$48:D$55,$H$169:$H$176)</f>
        <v>0</v>
      </c>
      <c r="C191" s="17"/>
    </row>
    <row r="192" spans="1:3">
      <c r="A192" s="4" t="s">
        <v>148</v>
      </c>
      <c r="B192" s="39">
        <f>SUMPRODUCT('DRM'!D$48:D$55,$I$169:$I$176)</f>
        <v>0</v>
      </c>
      <c r="C192" s="17"/>
    </row>
    <row r="193" spans="1:11">
      <c r="A193" s="4" t="s">
        <v>149</v>
      </c>
      <c r="B193" s="39">
        <f>SUMPRODUCT('DRM'!D$48:D$55,$J$169:$J$176)</f>
        <v>0</v>
      </c>
      <c r="C193" s="17"/>
    </row>
    <row r="195" spans="1:11" ht="21" customHeight="1">
      <c r="A195" s="1" t="s">
        <v>866</v>
      </c>
    </row>
    <row r="196" spans="1:11">
      <c r="A196" s="2" t="s">
        <v>353</v>
      </c>
    </row>
    <row r="197" spans="1:11">
      <c r="A197" s="32" t="s">
        <v>867</v>
      </c>
    </row>
    <row r="198" spans="1:11">
      <c r="A198" s="32" t="s">
        <v>868</v>
      </c>
    </row>
    <row r="199" spans="1:11">
      <c r="A199" s="2" t="s">
        <v>371</v>
      </c>
    </row>
    <row r="201" spans="1:11">
      <c r="B201" s="15" t="s">
        <v>142</v>
      </c>
      <c r="C201" s="15" t="s">
        <v>143</v>
      </c>
      <c r="D201" s="15" t="s">
        <v>144</v>
      </c>
      <c r="E201" s="15" t="s">
        <v>145</v>
      </c>
      <c r="F201" s="15" t="s">
        <v>146</v>
      </c>
      <c r="G201" s="15" t="s">
        <v>151</v>
      </c>
      <c r="H201" s="15" t="s">
        <v>147</v>
      </c>
      <c r="I201" s="15" t="s">
        <v>148</v>
      </c>
      <c r="J201" s="15" t="s">
        <v>149</v>
      </c>
    </row>
    <row r="202" spans="1:11">
      <c r="A202" s="4" t="s">
        <v>869</v>
      </c>
      <c r="B202" s="41">
        <f>$B$185</f>
        <v>0</v>
      </c>
      <c r="C202" s="41">
        <f>$B$186</f>
        <v>0</v>
      </c>
      <c r="D202" s="41">
        <f>$B$187</f>
        <v>0</v>
      </c>
      <c r="E202" s="41">
        <f>$B$188</f>
        <v>0</v>
      </c>
      <c r="F202" s="41">
        <f>$B$189</f>
        <v>0</v>
      </c>
      <c r="G202" s="41">
        <f>$B$190</f>
        <v>0</v>
      </c>
      <c r="H202" s="41">
        <f>$B$191</f>
        <v>0</v>
      </c>
      <c r="I202" s="41">
        <f>$B$192</f>
        <v>0</v>
      </c>
      <c r="J202" s="41">
        <f>$B164</f>
        <v>0</v>
      </c>
      <c r="K202" s="17"/>
    </row>
    <row r="204" spans="1:11" ht="21" customHeight="1">
      <c r="A204" s="1" t="s">
        <v>870</v>
      </c>
    </row>
    <row r="205" spans="1:11">
      <c r="A205" s="2" t="s">
        <v>353</v>
      </c>
    </row>
    <row r="206" spans="1:11">
      <c r="A206" s="32" t="s">
        <v>871</v>
      </c>
    </row>
    <row r="207" spans="1:11">
      <c r="A207" s="32" t="s">
        <v>858</v>
      </c>
    </row>
    <row r="208" spans="1:11">
      <c r="A208" s="32" t="s">
        <v>872</v>
      </c>
    </row>
    <row r="209" spans="1:11">
      <c r="A209" s="32" t="s">
        <v>873</v>
      </c>
    </row>
    <row r="210" spans="1:11">
      <c r="A210" s="2" t="s">
        <v>874</v>
      </c>
    </row>
    <row r="212" spans="1:11">
      <c r="B212" s="15" t="s">
        <v>142</v>
      </c>
      <c r="C212" s="15" t="s">
        <v>143</v>
      </c>
      <c r="D212" s="15" t="s">
        <v>144</v>
      </c>
      <c r="E212" s="15" t="s">
        <v>145</v>
      </c>
      <c r="F212" s="15" t="s">
        <v>146</v>
      </c>
      <c r="G212" s="15" t="s">
        <v>151</v>
      </c>
      <c r="H212" s="15" t="s">
        <v>147</v>
      </c>
      <c r="I212" s="15" t="s">
        <v>148</v>
      </c>
      <c r="J212" s="15" t="s">
        <v>149</v>
      </c>
    </row>
    <row r="213" spans="1:11">
      <c r="A213" s="4" t="s">
        <v>875</v>
      </c>
      <c r="B213" s="21">
        <f>'SMD'!B141-B155+B120/(1+B202)</f>
        <v>0</v>
      </c>
      <c r="C213" s="21">
        <f>'SMD'!C141-C155+C120/(1+C202)</f>
        <v>0</v>
      </c>
      <c r="D213" s="21">
        <f>'SMD'!D141-D155+D120/(1+D202)</f>
        <v>0</v>
      </c>
      <c r="E213" s="21">
        <f>'SMD'!E141-E155+E120/(1+E202)</f>
        <v>0</v>
      </c>
      <c r="F213" s="21">
        <f>'SMD'!F141-F155+F120/(1+F202)</f>
        <v>0</v>
      </c>
      <c r="G213" s="21">
        <f>'SMD'!G141-G155+G120/(1+G202)</f>
        <v>0</v>
      </c>
      <c r="H213" s="21">
        <f>'SMD'!H141-H155+H120/(1+H202)</f>
        <v>0</v>
      </c>
      <c r="I213" s="21">
        <f>'SMD'!I141-I155+I120/(1+I202)</f>
        <v>0</v>
      </c>
      <c r="J213" s="21">
        <f>'SMD'!J141-J155+J120/(1+J202)</f>
        <v>0</v>
      </c>
      <c r="K213" s="17"/>
    </row>
  </sheetData>
  <sheetProtection sheet="1" objects="1" scenarios="1"/>
  <hyperlinks>
    <hyperlink ref="A5" location="'AMD'!B12" display="x1 = Standing charges factors (in Pre-processing of data for standing charge factors)"/>
    <hyperlink ref="A6" location="'Input'!B79" display="x2 = 1018. Proportion of relevant load going through 132kV/HV direct transformation"/>
    <hyperlink ref="A7" location="'AMD'!J12" display="x3 = Standing charges factors for 132kV/HV (in Pre-processing of data for standing charge factors)"/>
    <hyperlink ref="A35" location="'AMD'!J12" display="x1 = 2601. Standing charges factors for 132kV/HV (in Pre-processing of data for standing charge factors)"/>
    <hyperlink ref="A36" location="'AMD'!K12" display="x2 = 2601. Adjusted standing charges factors for 132kV (in Pre-processing of data for standing charge factors)"/>
    <hyperlink ref="A37" location="'AMD'!B12" display="x3 = 2601. Standing charges factors (in Pre-processing of data for standing charge factors)"/>
    <hyperlink ref="A63" location="'Loads'!F301" display="x1 = 2305. Import capacity (kVA) (in Equivalent volume for each end user)"/>
    <hyperlink ref="A64" location="'Input'!E57" display="x2 = 1010. Power factor for all flows in the network model (in Financial and general assumptions)"/>
    <hyperlink ref="A65" location="'AMD'!B40" display="x3 = 2602. Standing charges factors adapted to use 132kV/HV"/>
    <hyperlink ref="A66" location="'LAFs'!B236" display="x4 = 2012. Loss adjustment factors between end user meter reading and each network level, scaled by network use"/>
    <hyperlink ref="A76" location="'Multi'!B118" display="x1 = 2407. All units (MWh)"/>
    <hyperlink ref="A77" location="'Input'!C164" display="x2 = 1041. Load factor for each type of demand user (in Load profile data for demand users)"/>
    <hyperlink ref="A78" location="'AMD'!B40" display="x3 = 2602. Standing charges factors adapted to use 132kV/HV"/>
    <hyperlink ref="A79" location="'LAFs'!B236" display="x4 = 2012. Loss adjustment factors between end user meter reading and each network level, scaled by network use"/>
    <hyperlink ref="A80" location="'Input'!F57" display="x5 = 1010. Days in the charging year (in Financial and general assumptions)"/>
    <hyperlink ref="A96" location="'AMD'!B69" display="x1 = 2603. Capacity-based contributions to chargeable aggregate maximum load by network level (kW)"/>
    <hyperlink ref="A97" location="'AMD'!B83" display="x2 = 2604. Unit-based contributions to chargeable aggregate maximum load (kW)"/>
    <hyperlink ref="A116" location="'AMD'!B100" display="x1 = 2605. Contributions to aggregate maximum load by network level (kW)"/>
    <hyperlink ref="A124" location="'SMD'!B106" display="x1 = 2505. Contributions of users on each tariff to system simultaneous maximum load by network level (kW)"/>
    <hyperlink ref="A125" location="'AMD'!B40" display="x2 = 2602. Standing charges factors adapted to use 132kV/HV"/>
    <hyperlink ref="A151" location="'AMD'!B128" display="x1 = 2607. Forecast simultaneous load subject to standing charge factors (kW)"/>
    <hyperlink ref="A159" location="'AMD'!B119" display="x1 = 2606. Forecast chargeable aggregate maximum load (kW)"/>
    <hyperlink ref="A160" location="'AMD'!B154" display="x2 = 2608. Forecast simultaneous load replaced by standing charge (kW)"/>
    <hyperlink ref="A180" location="'DRM'!D47" display="x1 = 2104. Diversity allowance between level exit and GSP Group (in Diversity calculations)"/>
    <hyperlink ref="A181" location="'AMD'!B168" display="x2 = 2610. Network level mapping for diversity allowances"/>
    <hyperlink ref="A197" location="'AMD'!B163" display="x1 = 2609. Calculated LV diversity allowance"/>
    <hyperlink ref="A198" location="'AMD'!B184" display="x2 = 2611. Diversity allowances including 132kV/HV"/>
    <hyperlink ref="A206" location="'SMD'!B140" display="x1 = 2506. Forecast system simultaneous maximum load (kW) from forecast units"/>
    <hyperlink ref="A207" location="'AMD'!B154" display="x2 = 2608. Forecast simultaneous load replaced by standing charge (kW)"/>
    <hyperlink ref="A208" location="'AMD'!B119" display="x3 = 2606. Forecast chargeable aggregate maximum load (kW)"/>
    <hyperlink ref="A209" location="'AMD'!B201" display="x4 = 2612. Diversity allowances (including calculated LV value)"/>
  </hyperlinks>
  <pageMargins left="0.7" right="0.7" top="0.75" bottom="0.75" header="0.3" footer="0.3"/>
  <pageSetup paperSize="9" fitToHeight="0" orientation="portrait"/>
  <headerFooter>
    <oddHeader>&amp;L&amp;A&amp;C&amp;R&amp;P of &amp;N</oddHead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Index</vt:lpstr>
      <vt:lpstr>Input</vt:lpstr>
      <vt:lpstr>LAFs</vt:lpstr>
      <vt:lpstr>DRM</vt:lpstr>
      <vt:lpstr>SM</vt:lpstr>
      <vt:lpstr>Loads</vt:lpstr>
      <vt:lpstr>Multi</vt:lpstr>
      <vt:lpstr>SMD</vt:lpstr>
      <vt:lpstr>AMD</vt:lpstr>
      <vt:lpstr>Otex</vt:lpstr>
      <vt:lpstr>Contrib</vt:lpstr>
      <vt:lpstr>Yard</vt:lpstr>
      <vt:lpstr>Standing</vt:lpstr>
      <vt:lpstr>AggCap</vt:lpstr>
      <vt:lpstr>Reactive</vt:lpstr>
      <vt:lpstr>Aggreg</vt:lpstr>
      <vt:lpstr>Revenue</vt:lpstr>
      <vt:lpstr>Scaler</vt:lpstr>
      <vt:lpstr>G-Calc</vt:lpstr>
      <vt:lpstr>G-Discounts</vt:lpstr>
      <vt:lpstr>Input!Print_Area</vt:lpstr>
      <vt:lpstr>Multi!Print_Area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2016-10-19T06:18:54Z</dcterms:created>
  <dcterms:modified xsi:type="dcterms:W3CDTF">2016-10-19T06:18:54Z</dcterms:modified>
</cp:coreProperties>
</file>